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BuÇalışmaKitabı" checkCompatibility="1"/>
  <mc:AlternateContent xmlns:mc="http://schemas.openxmlformats.org/markup-compatibility/2006">
    <mc:Choice Requires="x15">
      <x15ac:absPath xmlns:x15ac="http://schemas.microsoft.com/office/spreadsheetml/2010/11/ac" url="C:\Users\HP\OneDrive\Masaüstü\"/>
    </mc:Choice>
  </mc:AlternateContent>
  <bookViews>
    <workbookView xWindow="0" yWindow="0" windowWidth="28800" windowHeight="11453" tabRatio="843" firstSheet="13" activeTab="16"/>
  </bookViews>
  <sheets>
    <sheet name="Sayfa2" sheetId="8" state="hidden" r:id="rId1"/>
    <sheet name="AĞIRLIK" sheetId="10" state="hidden" r:id="rId2"/>
    <sheet name="genel hesap" sheetId="11" state="hidden" r:id="rId3"/>
    <sheet name="BAĞLANTI KELEPÇESİ" sheetId="12" state="hidden" r:id="rId4"/>
    <sheet name="DUVAR KELEPÇE" sheetId="13" state="hidden" r:id="rId5"/>
    <sheet name="SON KAPAMA" sheetId="14" state="hidden" r:id="rId6"/>
    <sheet name="İZOLASYON" sheetId="15" state="hidden" r:id="rId7"/>
    <sheet name="SIVAMA" sheetId="16" state="hidden" r:id="rId8"/>
    <sheet name="CONTA" sheetId="17" state="hidden" r:id="rId9"/>
    <sheet name="AĞIRLIK 2" sheetId="18" state="hidden" r:id="rId10"/>
    <sheet name="KURALLAR" sheetId="19" state="hidden" r:id="rId11"/>
    <sheet name="LİSTE" sheetId="9" state="hidden" r:id="rId12"/>
    <sheet name="SiparişFormu" sheetId="1" state="hidden" r:id="rId13"/>
    <sheet name="SatışFiyat" sheetId="3" r:id="rId14"/>
    <sheet name="Sayfa1" sheetId="34" state="hidden" r:id="rId15"/>
    <sheet name="KELEPÇE" sheetId="29" state="hidden" r:id="rId16"/>
    <sheet name="TEKLİF HAZIRLAMA" sheetId="28" r:id="rId17"/>
    <sheet name="SİPARİŞ  " sheetId="22" r:id="rId18"/>
    <sheet name="İMALAT LİSTESİ" sheetId="27" r:id="rId19"/>
    <sheet name="OPSİYONLAR" sheetId="21" r:id="rId20"/>
    <sheet name=" BAYİ" sheetId="2" state="hidden" r:id="rId21"/>
    <sheet name="VERİLEN TEKLİFLER" sheetId="23" state="hidden" r:id="rId22"/>
    <sheet name="crn stok listesi" sheetId="24" state="hidden" r:id="rId23"/>
    <sheet name="crn stok listesi (2)" sheetId="25" state="hidden" r:id="rId24"/>
    <sheet name="CRN TABLO (2)" sheetId="7" state="hidden" r:id="rId25"/>
  </sheets>
  <externalReferences>
    <externalReference r:id="rId26"/>
  </externalReferences>
  <definedNames>
    <definedName name="_1Excel_BuiltIn__FilterDatabase_8_1" localSheetId="22">'crn stok listesi'!$A$1:$D$180</definedName>
    <definedName name="_1Excel_BuiltIn__FilterDatabase_8_1" localSheetId="23">'crn stok listesi (2)'!$A$1:$D$180</definedName>
    <definedName name="_1Excel_BuiltIn__FilterDatabase_8_1" localSheetId="11">LİSTE!$B$1:$T$288</definedName>
    <definedName name="_1Excel_BuiltIn__FilterDatabase_8_1">SatışFiyat!$A$1:$D$209</definedName>
    <definedName name="_xlnm._FilterDatabase" localSheetId="20" hidden="1">' BAYİ'!$C$1:$H$55</definedName>
    <definedName name="_xlnm._FilterDatabase" localSheetId="22" hidden="1">'crn stok listesi'!$A$1:$CQ$1197</definedName>
    <definedName name="_xlnm._FilterDatabase" localSheetId="23" hidden="1">'crn stok listesi (2)'!$G$1:$G$1196</definedName>
    <definedName name="_xlnm._FilterDatabase" localSheetId="24" hidden="1">'CRN TABLO (2)'!$B$1:$B$43</definedName>
    <definedName name="_xlnm._FilterDatabase" localSheetId="11" hidden="1">LİSTE!$A$1:$AA$1997</definedName>
    <definedName name="_xlnm._FilterDatabase" localSheetId="13" hidden="1">SatışFiyat!$A$1:$G$1997</definedName>
    <definedName name="Excel_BuiltIn__FilterDatabase_8" localSheetId="22">#REF!</definedName>
    <definedName name="Excel_BuiltIn__FilterDatabase_8" localSheetId="23">#REF!</definedName>
    <definedName name="Excel_BuiltIn__FilterDatabase_8" localSheetId="18">#REF!</definedName>
    <definedName name="Excel_BuiltIn__FilterDatabase_8" localSheetId="11">#REF!</definedName>
    <definedName name="Excel_BuiltIn__FilterDatabase_8" localSheetId="17">#REF!</definedName>
    <definedName name="Excel_BuiltIn__FilterDatabase_8" localSheetId="21">#REF!</definedName>
    <definedName name="Excel_BuiltIn__FilterDatabase_8">#REF!</definedName>
    <definedName name="Guncel" localSheetId="14">Sayfa1!$A$2:$F$169</definedName>
    <definedName name="_xlnm.Print_Area" localSheetId="18">'İMALAT LİSTESİ'!$B$1:$H$49</definedName>
    <definedName name="_xlnm.Print_Area" localSheetId="17">'SİPARİŞ  '!$B$1:$G$70</definedName>
    <definedName name="_xlnm.Print_Area" localSheetId="12">SiparişFormu!$B$1:$G$79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0" i="22" l="1"/>
  <c r="F31" i="22"/>
  <c r="F32" i="22"/>
  <c r="F33" i="22"/>
  <c r="F34" i="22"/>
  <c r="F35" i="22"/>
  <c r="F36" i="22"/>
  <c r="F37" i="22"/>
  <c r="F38" i="22"/>
  <c r="G14" i="22"/>
  <c r="G15" i="22"/>
  <c r="G16" i="22"/>
  <c r="F29" i="22" l="1"/>
  <c r="N37" i="28" l="1"/>
  <c r="M37" i="28"/>
  <c r="L37" i="28"/>
  <c r="K37" i="28"/>
  <c r="U21" i="29"/>
  <c r="U22" i="29"/>
  <c r="U23" i="29"/>
  <c r="T6" i="29" l="1"/>
  <c r="U6" i="29" s="1"/>
  <c r="H42" i="28" s="1"/>
  <c r="T7" i="29"/>
  <c r="U7" i="29" s="1"/>
  <c r="H43" i="28" s="1"/>
  <c r="T8" i="29"/>
  <c r="U8" i="29" s="1"/>
  <c r="H44" i="28" s="1"/>
  <c r="T9" i="29"/>
  <c r="U9" i="29" s="1"/>
  <c r="H45" i="28" s="1"/>
  <c r="T10" i="29"/>
  <c r="U10" i="29" s="1"/>
  <c r="H46" i="28" s="1"/>
  <c r="T11" i="29"/>
  <c r="U11" i="29" s="1"/>
  <c r="H47" i="28" s="1"/>
  <c r="T12" i="29"/>
  <c r="U12" i="29" s="1"/>
  <c r="H48" i="28" s="1"/>
  <c r="T13" i="29"/>
  <c r="U13" i="29" s="1"/>
  <c r="H49" i="28" s="1"/>
  <c r="T14" i="29"/>
  <c r="U14" i="29" s="1"/>
  <c r="H50" i="28" s="1"/>
  <c r="T15" i="29"/>
  <c r="U15" i="29" s="1"/>
  <c r="H51" i="28" s="1"/>
  <c r="T16" i="29"/>
  <c r="U16" i="29" s="1"/>
  <c r="H52" i="28" s="1"/>
  <c r="T17" i="29"/>
  <c r="U17" i="29" s="1"/>
  <c r="H53" i="28" s="1"/>
  <c r="T18" i="29"/>
  <c r="U18" i="29" s="1"/>
  <c r="H54" i="28" s="1"/>
  <c r="T19" i="29"/>
  <c r="U19" i="29" s="1"/>
  <c r="H55" i="28" s="1"/>
  <c r="T20" i="29"/>
  <c r="U20" i="29" s="1"/>
  <c r="H56" i="28" s="1"/>
  <c r="T5" i="29"/>
  <c r="U5" i="29" s="1"/>
  <c r="H41" i="28" s="1"/>
  <c r="P4" i="29"/>
  <c r="Q4" i="29" s="1"/>
  <c r="I40" i="28" s="1"/>
  <c r="P5" i="29"/>
  <c r="Q5" i="29" s="1"/>
  <c r="I41" i="28" s="1"/>
  <c r="P6" i="29"/>
  <c r="Q6" i="29" s="1"/>
  <c r="I42" i="28" s="1"/>
  <c r="P7" i="29"/>
  <c r="Q7" i="29" s="1"/>
  <c r="I43" i="28" s="1"/>
  <c r="P8" i="29"/>
  <c r="Q8" i="29" s="1"/>
  <c r="I44" i="28" s="1"/>
  <c r="P9" i="29"/>
  <c r="Q9" i="29" s="1"/>
  <c r="I45" i="28" s="1"/>
  <c r="P10" i="29"/>
  <c r="Q10" i="29" s="1"/>
  <c r="I46" i="28" s="1"/>
  <c r="P11" i="29"/>
  <c r="Q11" i="29" s="1"/>
  <c r="I47" i="28" s="1"/>
  <c r="P12" i="29"/>
  <c r="Q12" i="29" s="1"/>
  <c r="I48" i="28" s="1"/>
  <c r="P13" i="29"/>
  <c r="Q13" i="29" s="1"/>
  <c r="I49" i="28" s="1"/>
  <c r="P14" i="29"/>
  <c r="Q14" i="29" s="1"/>
  <c r="I50" i="28" s="1"/>
  <c r="P15" i="29"/>
  <c r="Q15" i="29" s="1"/>
  <c r="I51" i="28" s="1"/>
  <c r="P16" i="29"/>
  <c r="Q16" i="29" s="1"/>
  <c r="I52" i="28" s="1"/>
  <c r="P17" i="29"/>
  <c r="Q17" i="29" s="1"/>
  <c r="I53" i="28" s="1"/>
  <c r="P18" i="29"/>
  <c r="Q18" i="29" s="1"/>
  <c r="I54" i="28" s="1"/>
  <c r="P19" i="29"/>
  <c r="Q19" i="29" s="1"/>
  <c r="I55" i="28" s="1"/>
  <c r="P20" i="29"/>
  <c r="Q20" i="29" s="1"/>
  <c r="I56" i="28" s="1"/>
  <c r="P21" i="29"/>
  <c r="Q21" i="29" s="1"/>
  <c r="I57" i="28" s="1"/>
  <c r="P22" i="29"/>
  <c r="Q22" i="29" s="1"/>
  <c r="I58" i="28" s="1"/>
  <c r="P23" i="29"/>
  <c r="Q23" i="29" s="1"/>
  <c r="I59" i="28" s="1"/>
  <c r="P24" i="29"/>
  <c r="Q24" i="29" s="1"/>
  <c r="I60" i="28" s="1"/>
  <c r="P3" i="29"/>
  <c r="Q3" i="29" s="1"/>
  <c r="I39" i="28" s="1"/>
  <c r="D30" i="27" l="1"/>
  <c r="D31" i="27"/>
  <c r="D32" i="27"/>
  <c r="D33" i="27"/>
  <c r="D34" i="27"/>
  <c r="D35" i="27"/>
  <c r="D36" i="27"/>
  <c r="D37" i="27"/>
  <c r="D38" i="27"/>
  <c r="D39" i="27"/>
  <c r="D40" i="27"/>
  <c r="D29" i="27"/>
  <c r="D9" i="27" l="1"/>
  <c r="D6" i="27"/>
  <c r="F46" i="1" l="1"/>
  <c r="F44" i="1"/>
  <c r="F45" i="1"/>
  <c r="F43" i="1"/>
  <c r="G13" i="22" l="1"/>
  <c r="E69" i="34" l="1"/>
  <c r="C57" i="22"/>
  <c r="C65" i="22" l="1"/>
  <c r="E10" i="27" l="1"/>
  <c r="H9" i="27"/>
  <c r="H8" i="27"/>
  <c r="H7" i="27"/>
  <c r="D10" i="27"/>
  <c r="C49" i="27"/>
  <c r="C48" i="27"/>
  <c r="C47" i="27"/>
  <c r="C46" i="27"/>
  <c r="D14" i="27"/>
  <c r="D15" i="27"/>
  <c r="D16" i="27"/>
  <c r="D17" i="27"/>
  <c r="D18" i="27"/>
  <c r="D19" i="27"/>
  <c r="D20" i="27"/>
  <c r="D21" i="27"/>
  <c r="D22" i="27"/>
  <c r="D23" i="27"/>
  <c r="D24" i="27"/>
  <c r="D25" i="27"/>
  <c r="D26" i="27"/>
  <c r="D27" i="27"/>
  <c r="D13" i="27"/>
  <c r="F30" i="27" l="1"/>
  <c r="F31" i="27"/>
  <c r="F32" i="27"/>
  <c r="F33" i="27"/>
  <c r="F34" i="27"/>
  <c r="F35" i="27"/>
  <c r="F36" i="27"/>
  <c r="F37" i="27"/>
  <c r="F38" i="27"/>
  <c r="F39" i="27"/>
  <c r="F40" i="27"/>
  <c r="F29" i="27"/>
  <c r="G27" i="27"/>
  <c r="G14" i="27"/>
  <c r="G15" i="27"/>
  <c r="G16" i="27"/>
  <c r="G17" i="27"/>
  <c r="G18" i="27"/>
  <c r="G19" i="27"/>
  <c r="G20" i="27"/>
  <c r="G21" i="27"/>
  <c r="G22" i="27"/>
  <c r="G23" i="27"/>
  <c r="G24" i="27"/>
  <c r="G25" i="27"/>
  <c r="G26" i="27"/>
  <c r="G13" i="27"/>
  <c r="H13" i="27" l="1"/>
  <c r="E13" i="27"/>
  <c r="C54" i="22"/>
  <c r="C55" i="22"/>
  <c r="C56" i="22"/>
  <c r="C58" i="22"/>
  <c r="C59" i="22"/>
  <c r="C60" i="22"/>
  <c r="D46" i="22"/>
  <c r="D45" i="22"/>
  <c r="E29" i="27"/>
  <c r="E30" i="27"/>
  <c r="E31" i="27"/>
  <c r="E32" i="27"/>
  <c r="E33" i="27"/>
  <c r="E34" i="27"/>
  <c r="E35" i="27"/>
  <c r="E36" i="27"/>
  <c r="E37" i="27"/>
  <c r="E38" i="27"/>
  <c r="E39" i="27"/>
  <c r="E40" i="27"/>
  <c r="K13" i="3"/>
  <c r="H18" i="27" l="1"/>
  <c r="E18" i="27"/>
  <c r="H24" i="27"/>
  <c r="E24" i="27"/>
  <c r="H22" i="27"/>
  <c r="E22" i="27"/>
  <c r="H17" i="27"/>
  <c r="E17" i="27"/>
  <c r="H23" i="27"/>
  <c r="E23" i="27"/>
  <c r="H15" i="27"/>
  <c r="E15" i="27"/>
  <c r="H21" i="27"/>
  <c r="E21" i="27"/>
  <c r="H14" i="27"/>
  <c r="E14" i="27"/>
  <c r="H20" i="27"/>
  <c r="E20" i="27"/>
  <c r="H16" i="27"/>
  <c r="E16" i="27"/>
  <c r="H27" i="27"/>
  <c r="E27" i="27"/>
  <c r="H26" i="27"/>
  <c r="E26" i="27"/>
  <c r="H19" i="27"/>
  <c r="E19" i="27"/>
  <c r="H25" i="27"/>
  <c r="E25" i="27"/>
  <c r="D28" i="22"/>
  <c r="F28" i="22"/>
  <c r="F49" i="22"/>
  <c r="F51" i="22"/>
  <c r="F52" i="22"/>
  <c r="F50" i="22"/>
  <c r="K27" i="28" l="1"/>
  <c r="C27" i="28" s="1"/>
  <c r="K30" i="28"/>
  <c r="C30" i="28" s="1"/>
  <c r="L17" i="28"/>
  <c r="C17" i="28" s="1"/>
  <c r="L20" i="28"/>
  <c r="C20" i="28" s="1"/>
  <c r="C42" i="27" l="1"/>
  <c r="C45" i="27"/>
  <c r="C44" i="27"/>
  <c r="C43" i="27"/>
  <c r="C8" i="28"/>
  <c r="E8" i="28" s="1"/>
  <c r="I8" i="28" s="1"/>
  <c r="E30" i="28"/>
  <c r="I30" i="28" s="1"/>
  <c r="E27" i="28"/>
  <c r="I27" i="28" s="1"/>
  <c r="E20" i="28"/>
  <c r="I20" i="28" s="1"/>
  <c r="E17" i="28"/>
  <c r="I17" i="28" s="1"/>
  <c r="C11" i="28"/>
  <c r="E11" i="28" s="1"/>
  <c r="I11" i="28" s="1"/>
  <c r="C9" i="28"/>
  <c r="E9" i="28" s="1"/>
  <c r="I9" i="28" s="1"/>
  <c r="G31" i="1"/>
  <c r="G32" i="1"/>
  <c r="G33" i="1"/>
  <c r="G34" i="1"/>
  <c r="G25" i="1"/>
  <c r="G26" i="1"/>
  <c r="G27" i="1"/>
  <c r="G28" i="1"/>
  <c r="G29" i="1"/>
  <c r="G30" i="1"/>
  <c r="C24" i="29"/>
  <c r="C23" i="29"/>
  <c r="C22" i="29"/>
  <c r="C21" i="29"/>
  <c r="C20" i="29"/>
  <c r="C19" i="29"/>
  <c r="C18" i="29"/>
  <c r="C17" i="29"/>
  <c r="C16" i="29"/>
  <c r="C15" i="29"/>
  <c r="C14" i="29"/>
  <c r="C13" i="29"/>
  <c r="C12" i="29"/>
  <c r="C11" i="29"/>
  <c r="C10" i="29"/>
  <c r="C9" i="29"/>
  <c r="C8" i="29"/>
  <c r="C7" i="29"/>
  <c r="C6" i="29"/>
  <c r="C5" i="29"/>
  <c r="C4" i="29"/>
  <c r="C3" i="29"/>
  <c r="N5" i="29" l="1"/>
  <c r="O5" i="29" s="1"/>
  <c r="E41" i="28" s="1"/>
  <c r="E6" i="29"/>
  <c r="G6" i="29" s="1"/>
  <c r="I6" i="29" s="1"/>
  <c r="N6" i="29"/>
  <c r="O6" i="29" s="1"/>
  <c r="E42" i="28" s="1"/>
  <c r="E14" i="29"/>
  <c r="G14" i="29" s="1"/>
  <c r="I14" i="29" s="1"/>
  <c r="N14" i="29"/>
  <c r="O14" i="29" s="1"/>
  <c r="E50" i="28" s="1"/>
  <c r="E22" i="29"/>
  <c r="G22" i="29" s="1"/>
  <c r="I22" i="29" s="1"/>
  <c r="N22" i="29"/>
  <c r="O22" i="29" s="1"/>
  <c r="E58" i="28" s="1"/>
  <c r="E21" i="29"/>
  <c r="G21" i="29" s="1"/>
  <c r="I21" i="29" s="1"/>
  <c r="N21" i="29"/>
  <c r="O21" i="29" s="1"/>
  <c r="E57" i="28" s="1"/>
  <c r="E7" i="29"/>
  <c r="G7" i="29" s="1"/>
  <c r="I7" i="29" s="1"/>
  <c r="N7" i="29"/>
  <c r="O7" i="29" s="1"/>
  <c r="E43" i="28" s="1"/>
  <c r="E15" i="29"/>
  <c r="G15" i="29" s="1"/>
  <c r="I15" i="29" s="1"/>
  <c r="N15" i="29"/>
  <c r="O15" i="29" s="1"/>
  <c r="E51" i="28" s="1"/>
  <c r="N23" i="29"/>
  <c r="O23" i="29" s="1"/>
  <c r="E59" i="28" s="1"/>
  <c r="E4" i="29"/>
  <c r="G4" i="29" s="1"/>
  <c r="I4" i="29" s="1"/>
  <c r="N4" i="29"/>
  <c r="O4" i="29" s="1"/>
  <c r="E40" i="28" s="1"/>
  <c r="E16" i="29"/>
  <c r="G16" i="29" s="1"/>
  <c r="I16" i="29" s="1"/>
  <c r="N16" i="29"/>
  <c r="O16" i="29" s="1"/>
  <c r="E52" i="28" s="1"/>
  <c r="E17" i="29"/>
  <c r="G17" i="29" s="1"/>
  <c r="I17" i="29" s="1"/>
  <c r="N17" i="29"/>
  <c r="O17" i="29" s="1"/>
  <c r="E53" i="28" s="1"/>
  <c r="E12" i="29"/>
  <c r="G12" i="29" s="1"/>
  <c r="I12" i="29" s="1"/>
  <c r="N12" i="29"/>
  <c r="O12" i="29" s="1"/>
  <c r="E48" i="28" s="1"/>
  <c r="E9" i="29"/>
  <c r="G9" i="29" s="1"/>
  <c r="I9" i="29" s="1"/>
  <c r="N9" i="29"/>
  <c r="O9" i="29" s="1"/>
  <c r="E45" i="28" s="1"/>
  <c r="E10" i="29"/>
  <c r="G10" i="29" s="1"/>
  <c r="I10" i="29" s="1"/>
  <c r="N10" i="29"/>
  <c r="O10" i="29" s="1"/>
  <c r="E46" i="28" s="1"/>
  <c r="E18" i="29"/>
  <c r="G18" i="29" s="1"/>
  <c r="I18" i="29" s="1"/>
  <c r="N18" i="29"/>
  <c r="O18" i="29" s="1"/>
  <c r="E54" i="28" s="1"/>
  <c r="E20" i="29"/>
  <c r="G20" i="29" s="1"/>
  <c r="I20" i="29" s="1"/>
  <c r="N20" i="29"/>
  <c r="O20" i="29" s="1"/>
  <c r="E56" i="28" s="1"/>
  <c r="N13" i="29"/>
  <c r="O13" i="29" s="1"/>
  <c r="E49" i="28" s="1"/>
  <c r="E8" i="29"/>
  <c r="G8" i="29" s="1"/>
  <c r="I8" i="29" s="1"/>
  <c r="N8" i="29"/>
  <c r="O8" i="29" s="1"/>
  <c r="E44" i="28" s="1"/>
  <c r="E24" i="29"/>
  <c r="G24" i="29" s="1"/>
  <c r="I24" i="29" s="1"/>
  <c r="N24" i="29"/>
  <c r="O24" i="29" s="1"/>
  <c r="E60" i="28" s="1"/>
  <c r="E3" i="29"/>
  <c r="G3" i="29" s="1"/>
  <c r="I3" i="29" s="1"/>
  <c r="N3" i="29"/>
  <c r="O3" i="29" s="1"/>
  <c r="E39" i="28" s="1"/>
  <c r="N11" i="29"/>
  <c r="O11" i="29" s="1"/>
  <c r="E47" i="28" s="1"/>
  <c r="N19" i="29"/>
  <c r="O19" i="29" s="1"/>
  <c r="E55" i="28" s="1"/>
  <c r="E5" i="29"/>
  <c r="G5" i="29" s="1"/>
  <c r="I5" i="29" s="1"/>
  <c r="E13" i="29"/>
  <c r="G13" i="29" s="1"/>
  <c r="I13" i="29" s="1"/>
  <c r="I32" i="28"/>
  <c r="I33" i="28"/>
  <c r="E23" i="29"/>
  <c r="G23" i="29" s="1"/>
  <c r="I23" i="29" s="1"/>
  <c r="E11" i="29"/>
  <c r="G11" i="29" s="1"/>
  <c r="I11" i="29" s="1"/>
  <c r="E19" i="29"/>
  <c r="G19" i="29" s="1"/>
  <c r="I19" i="29" s="1"/>
  <c r="J3" i="29" l="1"/>
  <c r="M3" i="29" s="1"/>
  <c r="L3" i="29" s="1"/>
  <c r="C39" i="28" s="1"/>
  <c r="J39" i="28" s="1"/>
  <c r="J12" i="29"/>
  <c r="M12" i="29" s="1"/>
  <c r="L12" i="29" s="1"/>
  <c r="C48" i="28" s="1"/>
  <c r="J48" i="28" s="1"/>
  <c r="J22" i="29"/>
  <c r="M22" i="29" s="1"/>
  <c r="L22" i="29" s="1"/>
  <c r="C58" i="28" s="1"/>
  <c r="J58" i="28" s="1"/>
  <c r="J24" i="29"/>
  <c r="M24" i="29" s="1"/>
  <c r="L24" i="29" s="1"/>
  <c r="C60" i="28" s="1"/>
  <c r="J60" i="28" s="1"/>
  <c r="J20" i="29"/>
  <c r="M20" i="29" s="1"/>
  <c r="L20" i="29" s="1"/>
  <c r="C56" i="28" s="1"/>
  <c r="J56" i="28" s="1"/>
  <c r="J19" i="29"/>
  <c r="M19" i="29" s="1"/>
  <c r="L19" i="29" s="1"/>
  <c r="C55" i="28" s="1"/>
  <c r="J55" i="28" s="1"/>
  <c r="J11" i="29"/>
  <c r="M11" i="29" s="1"/>
  <c r="L11" i="29" s="1"/>
  <c r="C47" i="28" s="1"/>
  <c r="J47" i="28" s="1"/>
  <c r="J13" i="29"/>
  <c r="M13" i="29" s="1"/>
  <c r="L13" i="29" s="1"/>
  <c r="C49" i="28" s="1"/>
  <c r="J49" i="28" s="1"/>
  <c r="J18" i="29"/>
  <c r="M18" i="29" s="1"/>
  <c r="L18" i="29" s="1"/>
  <c r="C54" i="28" s="1"/>
  <c r="J54" i="28" s="1"/>
  <c r="J17" i="29"/>
  <c r="M17" i="29" s="1"/>
  <c r="L17" i="29" s="1"/>
  <c r="C53" i="28" s="1"/>
  <c r="J53" i="28" s="1"/>
  <c r="J15" i="29"/>
  <c r="M15" i="29" s="1"/>
  <c r="L15" i="29" s="1"/>
  <c r="C51" i="28" s="1"/>
  <c r="J51" i="28" s="1"/>
  <c r="J14" i="29"/>
  <c r="M14" i="29" s="1"/>
  <c r="L14" i="29" s="1"/>
  <c r="C50" i="28" s="1"/>
  <c r="J50" i="28" s="1"/>
  <c r="J23" i="29"/>
  <c r="M23" i="29" s="1"/>
  <c r="L23" i="29" s="1"/>
  <c r="C59" i="28" s="1"/>
  <c r="J59" i="28" s="1"/>
  <c r="J8" i="29"/>
  <c r="M8" i="29" s="1"/>
  <c r="L8" i="29" s="1"/>
  <c r="C44" i="28" s="1"/>
  <c r="J44" i="28" s="1"/>
  <c r="J10" i="29"/>
  <c r="M10" i="29" s="1"/>
  <c r="L10" i="29" s="1"/>
  <c r="C46" i="28" s="1"/>
  <c r="J46" i="28" s="1"/>
  <c r="J16" i="29"/>
  <c r="M16" i="29" s="1"/>
  <c r="L16" i="29" s="1"/>
  <c r="C52" i="28" s="1"/>
  <c r="J52" i="28" s="1"/>
  <c r="J7" i="29"/>
  <c r="M7" i="29" s="1"/>
  <c r="L7" i="29" s="1"/>
  <c r="C43" i="28" s="1"/>
  <c r="J43" i="28" s="1"/>
  <c r="J6" i="29"/>
  <c r="M6" i="29" s="1"/>
  <c r="L6" i="29" s="1"/>
  <c r="C42" i="28" s="1"/>
  <c r="J42" i="28" s="1"/>
  <c r="J5" i="29"/>
  <c r="M5" i="29" s="1"/>
  <c r="L5" i="29" s="1"/>
  <c r="C41" i="28" s="1"/>
  <c r="J41" i="28" s="1"/>
  <c r="J9" i="29"/>
  <c r="M9" i="29" s="1"/>
  <c r="L9" i="29" s="1"/>
  <c r="C45" i="28" s="1"/>
  <c r="J45" i="28" s="1"/>
  <c r="J4" i="29"/>
  <c r="M4" i="29" s="1"/>
  <c r="L4" i="29" s="1"/>
  <c r="C40" i="28" s="1"/>
  <c r="J40" i="28" s="1"/>
  <c r="J21" i="29"/>
  <c r="M21" i="29" s="1"/>
  <c r="L21" i="29" s="1"/>
  <c r="C57" i="28" s="1"/>
  <c r="J57" i="28" s="1"/>
  <c r="J61" i="28" l="1"/>
  <c r="K33" i="28" s="1"/>
  <c r="K35" i="28" l="1"/>
  <c r="L35" i="28" s="1"/>
  <c r="M35" i="28" s="1"/>
  <c r="K32" i="28"/>
  <c r="K34" i="28" l="1"/>
  <c r="L34" i="28" s="1"/>
  <c r="N35" i="28"/>
  <c r="I35" i="28" s="1"/>
  <c r="M34" i="28" l="1"/>
  <c r="N34" i="28" s="1"/>
  <c r="I34" i="28" s="1"/>
  <c r="G41" i="22" s="1"/>
  <c r="G43" i="22" s="1"/>
  <c r="G42" i="22"/>
  <c r="G44" i="22" s="1"/>
  <c r="D1997" i="3"/>
  <c r="W1997" i="9"/>
  <c r="W1654" i="9"/>
  <c r="Y1654" i="9" s="1"/>
  <c r="W1653" i="9"/>
  <c r="Y1653" i="9" s="1"/>
  <c r="W1652" i="9"/>
  <c r="Y1652" i="9" s="1"/>
  <c r="W1651" i="9"/>
  <c r="Y1651" i="9" s="1"/>
  <c r="W1650" i="9"/>
  <c r="Y1650" i="9" s="1"/>
  <c r="W1649" i="9"/>
  <c r="Y1649" i="9" s="1"/>
  <c r="W1648" i="9"/>
  <c r="Y1648" i="9" s="1"/>
  <c r="W1647" i="9"/>
  <c r="Y1647" i="9" s="1"/>
  <c r="W1646" i="9"/>
  <c r="Y1646" i="9" s="1"/>
  <c r="W1645" i="9"/>
  <c r="Y1645" i="9" s="1"/>
  <c r="W1644" i="9"/>
  <c r="Y1644" i="9" s="1"/>
  <c r="W1643" i="9"/>
  <c r="Y1643" i="9" s="1"/>
  <c r="W1642" i="9"/>
  <c r="Y1642" i="9" s="1"/>
  <c r="W1641" i="9"/>
  <c r="Y1641" i="9" s="1"/>
  <c r="W1640" i="9"/>
  <c r="Y1640" i="9" s="1"/>
  <c r="W1639" i="9"/>
  <c r="Y1639" i="9" s="1"/>
  <c r="W1634" i="9"/>
  <c r="Y1634" i="9" s="1"/>
  <c r="W1633" i="9"/>
  <c r="Y1633" i="9" s="1"/>
  <c r="W1632" i="9"/>
  <c r="Y1632" i="9" s="1"/>
  <c r="W1631" i="9"/>
  <c r="Y1631" i="9" s="1"/>
  <c r="W1630" i="9"/>
  <c r="Y1630" i="9" s="1"/>
  <c r="W1629" i="9"/>
  <c r="Y1629" i="9" s="1"/>
  <c r="W1625" i="9"/>
  <c r="Y1625" i="9" s="1"/>
  <c r="W1624" i="9"/>
  <c r="Y1624" i="9" s="1"/>
  <c r="W1623" i="9"/>
  <c r="Y1623" i="9" s="1"/>
  <c r="W1622" i="9"/>
  <c r="Y1622" i="9" s="1"/>
  <c r="W1621" i="9"/>
  <c r="Y1621" i="9" s="1"/>
  <c r="W1620" i="9"/>
  <c r="Y1620" i="9" s="1"/>
  <c r="W1619" i="9"/>
  <c r="Y1619" i="9" s="1"/>
  <c r="W1618" i="9"/>
  <c r="Y1618" i="9" s="1"/>
  <c r="W1617" i="9"/>
  <c r="Y1617" i="9" s="1"/>
  <c r="W1616" i="9"/>
  <c r="Y1616" i="9" s="1"/>
  <c r="W1615" i="9"/>
  <c r="Y1615" i="9" s="1"/>
  <c r="W1614" i="9"/>
  <c r="Y1614" i="9" s="1"/>
  <c r="W1613" i="9"/>
  <c r="Y1613" i="9" s="1"/>
  <c r="W1612" i="9"/>
  <c r="Y1612" i="9" s="1"/>
  <c r="W1611" i="9"/>
  <c r="Y1611" i="9" s="1"/>
  <c r="W1610" i="9"/>
  <c r="Y1610" i="9" s="1"/>
  <c r="W1600" i="9"/>
  <c r="Y1600" i="9" s="1"/>
  <c r="W1599" i="9"/>
  <c r="Y1599" i="9" s="1"/>
  <c r="W1598" i="9"/>
  <c r="Y1598" i="9" s="1"/>
  <c r="W1597" i="9"/>
  <c r="Y1597" i="9" s="1"/>
  <c r="W1596" i="9"/>
  <c r="Y1596" i="9" s="1"/>
  <c r="W1595" i="9"/>
  <c r="Y1595" i="9" s="1"/>
  <c r="W1587" i="9"/>
  <c r="Y1587" i="9" s="1"/>
  <c r="W1586" i="9"/>
  <c r="Y1586" i="9" s="1"/>
  <c r="W1585" i="9"/>
  <c r="Y1585" i="9" s="1"/>
  <c r="W1584" i="9"/>
  <c r="Y1584" i="9" s="1"/>
  <c r="W1583" i="9"/>
  <c r="Y1583" i="9" s="1"/>
  <c r="W1582" i="9"/>
  <c r="Y1582" i="9" s="1"/>
  <c r="W1581" i="9"/>
  <c r="Y1581" i="9" s="1"/>
  <c r="W1577" i="9"/>
  <c r="Y1577" i="9" s="1"/>
  <c r="W1576" i="9"/>
  <c r="Y1576" i="9" s="1"/>
  <c r="W1575" i="9"/>
  <c r="Y1575" i="9" s="1"/>
  <c r="W1574" i="9"/>
  <c r="Y1574" i="9" s="1"/>
  <c r="W1573" i="9"/>
  <c r="Y1573" i="9" s="1"/>
  <c r="W1572" i="9"/>
  <c r="Y1572" i="9" s="1"/>
  <c r="W1571" i="9"/>
  <c r="Y1571" i="9" s="1"/>
  <c r="W1570" i="9"/>
  <c r="Y1570" i="9" s="1"/>
  <c r="W1569" i="9"/>
  <c r="Y1569" i="9" s="1"/>
  <c r="W1568" i="9"/>
  <c r="Y1568" i="9" s="1"/>
  <c r="W1567" i="9"/>
  <c r="Y1567" i="9" s="1"/>
  <c r="W1566" i="9"/>
  <c r="Y1566" i="9" s="1"/>
  <c r="W1565" i="9"/>
  <c r="Y1565" i="9" s="1"/>
  <c r="W1564" i="9"/>
  <c r="Y1564" i="9" s="1"/>
  <c r="W1563" i="9"/>
  <c r="Y1563" i="9" s="1"/>
  <c r="W1562" i="9"/>
  <c r="Y1562" i="9" s="1"/>
  <c r="W1561" i="9"/>
  <c r="Y1561" i="9" s="1"/>
  <c r="W1560" i="9"/>
  <c r="Y1560" i="9" s="1"/>
  <c r="W1559" i="9"/>
  <c r="Y1559" i="9" s="1"/>
  <c r="W1558" i="9"/>
  <c r="Y1558" i="9" s="1"/>
  <c r="W1557" i="9"/>
  <c r="Y1557" i="9" s="1"/>
  <c r="W1556" i="9"/>
  <c r="Y1556" i="9" s="1"/>
  <c r="W1555" i="9"/>
  <c r="Y1555" i="9" s="1"/>
  <c r="W1554" i="9"/>
  <c r="Y1554" i="9" s="1"/>
  <c r="W1543" i="9"/>
  <c r="Y1543" i="9" s="1"/>
  <c r="W1542" i="9"/>
  <c r="Y1542" i="9" s="1"/>
  <c r="W1541" i="9"/>
  <c r="Y1541" i="9" s="1"/>
  <c r="W1540" i="9"/>
  <c r="Y1540" i="9" s="1"/>
  <c r="W1539" i="9"/>
  <c r="Y1539" i="9" s="1"/>
  <c r="W1538" i="9"/>
  <c r="Y1538" i="9" s="1"/>
  <c r="W1530" i="9"/>
  <c r="Y1530" i="9" s="1"/>
  <c r="W1529" i="9"/>
  <c r="Y1529" i="9" s="1"/>
  <c r="W1528" i="9"/>
  <c r="Y1528" i="9" s="1"/>
  <c r="W1527" i="9"/>
  <c r="Y1527" i="9" s="1"/>
  <c r="W1526" i="9"/>
  <c r="Y1526" i="9" s="1"/>
  <c r="W1525" i="9"/>
  <c r="Y1525" i="9" s="1"/>
  <c r="W1520" i="9"/>
  <c r="Y1520" i="9" s="1"/>
  <c r="W1519" i="9"/>
  <c r="Y1519" i="9" s="1"/>
  <c r="W1518" i="9"/>
  <c r="Y1518" i="9" s="1"/>
  <c r="W1517" i="9"/>
  <c r="Y1517" i="9" s="1"/>
  <c r="W1516" i="9"/>
  <c r="Y1516" i="9" s="1"/>
  <c r="W1515" i="9"/>
  <c r="Y1515" i="9" s="1"/>
  <c r="W1514" i="9"/>
  <c r="Y1514" i="9" s="1"/>
  <c r="W1513" i="9"/>
  <c r="Y1513" i="9" s="1"/>
  <c r="W1512" i="9"/>
  <c r="Y1512" i="9" s="1"/>
  <c r="W1511" i="9"/>
  <c r="Y1511" i="9" s="1"/>
  <c r="W1510" i="9"/>
  <c r="Y1510" i="9" s="1"/>
  <c r="W1509" i="9"/>
  <c r="Y1509" i="9" s="1"/>
  <c r="W1508" i="9"/>
  <c r="Y1508" i="9" s="1"/>
  <c r="W1507" i="9"/>
  <c r="Y1507" i="9" s="1"/>
  <c r="W1506" i="9"/>
  <c r="Y1506" i="9" s="1"/>
  <c r="W1505" i="9"/>
  <c r="Y1505" i="9" s="1"/>
  <c r="W1504" i="9"/>
  <c r="Y1504" i="9" s="1"/>
  <c r="W1503" i="9"/>
  <c r="Y1503" i="9" s="1"/>
  <c r="W1502" i="9"/>
  <c r="Y1502" i="9" s="1"/>
  <c r="W1501" i="9"/>
  <c r="Y1501" i="9" s="1"/>
  <c r="W1500" i="9"/>
  <c r="Y1500" i="9" s="1"/>
  <c r="W1499" i="9"/>
  <c r="Y1499" i="9" s="1"/>
  <c r="W1498" i="9"/>
  <c r="Y1498" i="9" s="1"/>
  <c r="W1497" i="9"/>
  <c r="Y1497" i="9" s="1"/>
  <c r="W1486" i="9"/>
  <c r="Y1486" i="9" s="1"/>
  <c r="W1485" i="9"/>
  <c r="Y1485" i="9" s="1"/>
  <c r="W1484" i="9"/>
  <c r="Y1484" i="9" s="1"/>
  <c r="W1483" i="9"/>
  <c r="Y1483" i="9" s="1"/>
  <c r="W1482" i="9"/>
  <c r="Y1482" i="9" s="1"/>
  <c r="W1481" i="9"/>
  <c r="Y1481" i="9" s="1"/>
  <c r="W1473" i="9"/>
  <c r="Y1473" i="9" s="1"/>
  <c r="W1472" i="9"/>
  <c r="Y1472" i="9" s="1"/>
  <c r="W1471" i="9"/>
  <c r="Y1471" i="9" s="1"/>
  <c r="W1470" i="9"/>
  <c r="Y1470" i="9" s="1"/>
  <c r="W1469" i="9"/>
  <c r="Y1469" i="9" s="1"/>
  <c r="W1468" i="9"/>
  <c r="Y1468" i="9" s="1"/>
  <c r="W1467" i="9"/>
  <c r="Y1467" i="9" s="1"/>
  <c r="W1463" i="9"/>
  <c r="Y1463" i="9" s="1"/>
  <c r="W1462" i="9"/>
  <c r="Y1462" i="9" s="1"/>
  <c r="W1461" i="9"/>
  <c r="Y1461" i="9" s="1"/>
  <c r="W1460" i="9"/>
  <c r="Y1460" i="9" s="1"/>
  <c r="W1459" i="9"/>
  <c r="Y1459" i="9" s="1"/>
  <c r="W1458" i="9"/>
  <c r="Y1458" i="9" s="1"/>
  <c r="W1457" i="9"/>
  <c r="Y1457" i="9" s="1"/>
  <c r="W1456" i="9"/>
  <c r="Y1456" i="9" s="1"/>
  <c r="W1455" i="9"/>
  <c r="Y1455" i="9" s="1"/>
  <c r="W1454" i="9"/>
  <c r="Y1454" i="9" s="1"/>
  <c r="W1453" i="9"/>
  <c r="Y1453" i="9" s="1"/>
  <c r="W1452" i="9"/>
  <c r="Y1452" i="9" s="1"/>
  <c r="W1451" i="9"/>
  <c r="Y1451" i="9" s="1"/>
  <c r="W1450" i="9"/>
  <c r="Y1450" i="9" s="1"/>
  <c r="W1449" i="9"/>
  <c r="Y1449" i="9" s="1"/>
  <c r="W1448" i="9"/>
  <c r="Y1448" i="9" s="1"/>
  <c r="W1447" i="9"/>
  <c r="Y1447" i="9" s="1"/>
  <c r="W1446" i="9"/>
  <c r="Y1446" i="9" s="1"/>
  <c r="W1445" i="9"/>
  <c r="Y1445" i="9" s="1"/>
  <c r="W1444" i="9"/>
  <c r="Y1444" i="9" s="1"/>
  <c r="W1443" i="9"/>
  <c r="Y1443" i="9" s="1"/>
  <c r="W1442" i="9"/>
  <c r="Y1442" i="9" s="1"/>
  <c r="W1441" i="9"/>
  <c r="Y1441" i="9" s="1"/>
  <c r="W1440" i="9"/>
  <c r="Y1440" i="9" s="1"/>
  <c r="W1439" i="9"/>
  <c r="Y1439" i="9" s="1"/>
  <c r="W1429" i="9"/>
  <c r="Y1429" i="9" s="1"/>
  <c r="W1428" i="9"/>
  <c r="Y1428" i="9" s="1"/>
  <c r="W1427" i="9"/>
  <c r="Y1427" i="9" s="1"/>
  <c r="W1426" i="9"/>
  <c r="Y1426" i="9" s="1"/>
  <c r="W1425" i="9"/>
  <c r="Y1425" i="9" s="1"/>
  <c r="W1424" i="9"/>
  <c r="Y1424" i="9" s="1"/>
  <c r="W1416" i="9"/>
  <c r="Y1416" i="9" s="1"/>
  <c r="W1415" i="9"/>
  <c r="Y1415" i="9" s="1"/>
  <c r="W1414" i="9"/>
  <c r="Y1414" i="9" s="1"/>
  <c r="W1413" i="9"/>
  <c r="Y1413" i="9" s="1"/>
  <c r="W1412" i="9"/>
  <c r="Y1412" i="9" s="1"/>
  <c r="W1411" i="9"/>
  <c r="Y1411" i="9" s="1"/>
  <c r="W1406" i="9"/>
  <c r="Y1406" i="9" s="1"/>
  <c r="W1405" i="9"/>
  <c r="Y1405" i="9" s="1"/>
  <c r="W1404" i="9"/>
  <c r="Y1404" i="9" s="1"/>
  <c r="W1403" i="9"/>
  <c r="Y1403" i="9" s="1"/>
  <c r="W1402" i="9"/>
  <c r="Y1402" i="9" s="1"/>
  <c r="W1401" i="9"/>
  <c r="Y1401" i="9" s="1"/>
  <c r="W1397" i="9"/>
  <c r="Y1397" i="9" s="1"/>
  <c r="W1396" i="9"/>
  <c r="Y1396" i="9" s="1"/>
  <c r="W1395" i="9"/>
  <c r="Y1395" i="9" s="1"/>
  <c r="W1394" i="9"/>
  <c r="Y1394" i="9" s="1"/>
  <c r="W1393" i="9"/>
  <c r="Y1393" i="9" s="1"/>
  <c r="W1392" i="9"/>
  <c r="Y1392" i="9" s="1"/>
  <c r="W1391" i="9"/>
  <c r="Y1391" i="9" s="1"/>
  <c r="W1390" i="9"/>
  <c r="Y1390" i="9" s="1"/>
  <c r="W1389" i="9"/>
  <c r="Y1389" i="9" s="1"/>
  <c r="W1388" i="9"/>
  <c r="Y1388" i="9" s="1"/>
  <c r="W1387" i="9"/>
  <c r="Y1387" i="9" s="1"/>
  <c r="W1386" i="9"/>
  <c r="Y1386" i="9" s="1"/>
  <c r="W1385" i="9"/>
  <c r="Y1385" i="9" s="1"/>
  <c r="W1384" i="9"/>
  <c r="Y1384" i="9" s="1"/>
  <c r="W1383" i="9"/>
  <c r="Y1383" i="9" s="1"/>
  <c r="W1372" i="9"/>
  <c r="Y1372" i="9" s="1"/>
  <c r="W1371" i="9"/>
  <c r="Y1371" i="9" s="1"/>
  <c r="W1370" i="9"/>
  <c r="Y1370" i="9" s="1"/>
  <c r="W1369" i="9"/>
  <c r="Y1369" i="9" s="1"/>
  <c r="W1368" i="9"/>
  <c r="Y1368" i="9" s="1"/>
  <c r="W1367" i="9"/>
  <c r="Y1367" i="9" s="1"/>
  <c r="W1366" i="9"/>
  <c r="Y1366" i="9" s="1"/>
  <c r="W1365" i="9"/>
  <c r="Y1365" i="9" s="1"/>
  <c r="W1364" i="9"/>
  <c r="Y1364" i="9" s="1"/>
  <c r="W1363" i="9"/>
  <c r="Y1363" i="9" s="1"/>
  <c r="W1362" i="9"/>
  <c r="Y1362" i="9" s="1"/>
  <c r="W1361" i="9"/>
  <c r="Y1361" i="9" s="1"/>
  <c r="W1360" i="9"/>
  <c r="Y1360" i="9" s="1"/>
  <c r="W1359" i="9"/>
  <c r="Y1359" i="9" s="1"/>
  <c r="W1358" i="9"/>
  <c r="Y1358" i="9" s="1"/>
  <c r="W1357" i="9"/>
  <c r="Y1357" i="9" s="1"/>
  <c r="W1356" i="9"/>
  <c r="Y1356" i="9" s="1"/>
  <c r="W1355" i="9"/>
  <c r="Y1355" i="9" s="1"/>
  <c r="W1354" i="9"/>
  <c r="Y1354" i="9" s="1"/>
  <c r="W1353" i="9"/>
  <c r="Y1353" i="9" s="1"/>
  <c r="W1349" i="9"/>
  <c r="Y1349" i="9" s="1"/>
  <c r="W1348" i="9"/>
  <c r="Y1348" i="9" s="1"/>
  <c r="W1347" i="9"/>
  <c r="Y1347" i="9" s="1"/>
  <c r="W1346" i="9"/>
  <c r="Y1346" i="9" s="1"/>
  <c r="W1345" i="9"/>
  <c r="Y1345" i="9" s="1"/>
  <c r="W1344" i="9"/>
  <c r="Y1344" i="9" s="1"/>
  <c r="W1343" i="9"/>
  <c r="Y1343" i="9" s="1"/>
  <c r="W1342" i="9"/>
  <c r="Y1342" i="9" s="1"/>
  <c r="W1341" i="9"/>
  <c r="Y1341" i="9" s="1"/>
  <c r="W1340" i="9"/>
  <c r="Y1340" i="9" s="1"/>
  <c r="W1339" i="9"/>
  <c r="Y1339" i="9" s="1"/>
  <c r="W1338" i="9"/>
  <c r="Y1338" i="9" s="1"/>
  <c r="W1337" i="9"/>
  <c r="Y1337" i="9" s="1"/>
  <c r="W1336" i="9"/>
  <c r="Y1336" i="9" s="1"/>
  <c r="W1335" i="9"/>
  <c r="Y1335" i="9" s="1"/>
  <c r="W1334" i="9"/>
  <c r="Y1334" i="9" s="1"/>
  <c r="W1333" i="9"/>
  <c r="Y1333" i="9" s="1"/>
  <c r="W1332" i="9"/>
  <c r="Y1332" i="9" s="1"/>
  <c r="W1331" i="9"/>
  <c r="Y1331" i="9" s="1"/>
  <c r="W1330" i="9"/>
  <c r="Y1330" i="9" s="1"/>
  <c r="W1329" i="9"/>
  <c r="Y1329" i="9" s="1"/>
  <c r="W1328" i="9"/>
  <c r="Y1328" i="9" s="1"/>
  <c r="W1327" i="9"/>
  <c r="Y1327" i="9" s="1"/>
  <c r="W1326" i="9"/>
  <c r="Y1326" i="9" s="1"/>
  <c r="W1325" i="9"/>
  <c r="Y1325" i="9" s="1"/>
  <c r="W1315" i="9"/>
  <c r="Y1315" i="9" s="1"/>
  <c r="W1314" i="9"/>
  <c r="Y1314" i="9" s="1"/>
  <c r="W1313" i="9"/>
  <c r="Y1313" i="9" s="1"/>
  <c r="W1312" i="9"/>
  <c r="Y1312" i="9" s="1"/>
  <c r="W1311" i="9"/>
  <c r="Y1311" i="9" s="1"/>
  <c r="W1310" i="9"/>
  <c r="Y1310" i="9" s="1"/>
  <c r="W1309" i="9"/>
  <c r="Y1309" i="9" s="1"/>
  <c r="W1308" i="9"/>
  <c r="Y1308" i="9" s="1"/>
  <c r="W1307" i="9"/>
  <c r="Y1307" i="9" s="1"/>
  <c r="W1306" i="9"/>
  <c r="Y1306" i="9" s="1"/>
  <c r="W1305" i="9"/>
  <c r="Y1305" i="9" s="1"/>
  <c r="W1304" i="9"/>
  <c r="Y1304" i="9" s="1"/>
  <c r="W1303" i="9"/>
  <c r="Y1303" i="9" s="1"/>
  <c r="W1302" i="9"/>
  <c r="Y1302" i="9" s="1"/>
  <c r="W1301" i="9"/>
  <c r="Y1301" i="9" s="1"/>
  <c r="W1300" i="9"/>
  <c r="Y1300" i="9" s="1"/>
  <c r="W1299" i="9"/>
  <c r="Y1299" i="9" s="1"/>
  <c r="W1298" i="9"/>
  <c r="Y1298" i="9" s="1"/>
  <c r="W1297" i="9"/>
  <c r="Y1297" i="9" s="1"/>
  <c r="W1296" i="9"/>
  <c r="Y1296" i="9" s="1"/>
  <c r="W1292" i="9"/>
  <c r="Y1292" i="9" s="1"/>
  <c r="W1291" i="9"/>
  <c r="Y1291" i="9" s="1"/>
  <c r="W1290" i="9"/>
  <c r="Y1290" i="9" s="1"/>
  <c r="W1289" i="9"/>
  <c r="Y1289" i="9" s="1"/>
  <c r="W1288" i="9"/>
  <c r="Y1288" i="9" s="1"/>
  <c r="W1287" i="9"/>
  <c r="Y1287" i="9" s="1"/>
  <c r="W1286" i="9"/>
  <c r="Y1286" i="9" s="1"/>
  <c r="W1285" i="9"/>
  <c r="Y1285" i="9" s="1"/>
  <c r="W1284" i="9"/>
  <c r="Y1284" i="9" s="1"/>
  <c r="W1283" i="9"/>
  <c r="Y1283" i="9" s="1"/>
  <c r="W1282" i="9"/>
  <c r="Y1282" i="9" s="1"/>
  <c r="W1281" i="9"/>
  <c r="Y1281" i="9" s="1"/>
  <c r="W1280" i="9"/>
  <c r="Y1280" i="9" s="1"/>
  <c r="W1279" i="9"/>
  <c r="Y1279" i="9" s="1"/>
  <c r="W1278" i="9"/>
  <c r="Y1278" i="9" s="1"/>
  <c r="W1277" i="9"/>
  <c r="Y1277" i="9" s="1"/>
  <c r="W1276" i="9"/>
  <c r="Y1276" i="9" s="1"/>
  <c r="W1275" i="9"/>
  <c r="Y1275" i="9" s="1"/>
  <c r="W1274" i="9"/>
  <c r="Y1274" i="9" s="1"/>
  <c r="W1273" i="9"/>
  <c r="Y1273" i="9" s="1"/>
  <c r="W1272" i="9"/>
  <c r="Y1272" i="9" s="1"/>
  <c r="W1271" i="9"/>
  <c r="Y1271" i="9" s="1"/>
  <c r="W1270" i="9"/>
  <c r="Y1270" i="9" s="1"/>
  <c r="W1269" i="9"/>
  <c r="Y1269" i="9" s="1"/>
  <c r="W1268" i="9"/>
  <c r="Y1268" i="9" s="1"/>
  <c r="W1258" i="9"/>
  <c r="Y1258" i="9" s="1"/>
  <c r="W1257" i="9"/>
  <c r="Y1257" i="9" s="1"/>
  <c r="W1256" i="9"/>
  <c r="Y1256" i="9" s="1"/>
  <c r="W1255" i="9"/>
  <c r="Y1255" i="9" s="1"/>
  <c r="W1254" i="9"/>
  <c r="Y1254" i="9" s="1"/>
  <c r="W1253" i="9"/>
  <c r="Y1253" i="9" s="1"/>
  <c r="W1245" i="9"/>
  <c r="Y1245" i="9" s="1"/>
  <c r="W1244" i="9"/>
  <c r="Y1244" i="9" s="1"/>
  <c r="W1243" i="9"/>
  <c r="Y1243" i="9" s="1"/>
  <c r="W1242" i="9"/>
  <c r="Y1242" i="9" s="1"/>
  <c r="W1241" i="9"/>
  <c r="Y1241" i="9" s="1"/>
  <c r="W1240" i="9"/>
  <c r="Y1240" i="9" s="1"/>
  <c r="W1239" i="9"/>
  <c r="Y1239" i="9" s="1"/>
  <c r="W1235" i="9"/>
  <c r="Y1235" i="9" s="1"/>
  <c r="W1234" i="9"/>
  <c r="Y1234" i="9" s="1"/>
  <c r="W1233" i="9"/>
  <c r="Y1233" i="9" s="1"/>
  <c r="W1232" i="9"/>
  <c r="Y1232" i="9" s="1"/>
  <c r="W1231" i="9"/>
  <c r="Y1231" i="9" s="1"/>
  <c r="W1230" i="9"/>
  <c r="Y1230" i="9" s="1"/>
  <c r="W1226" i="9"/>
  <c r="Y1226" i="9" s="1"/>
  <c r="W1225" i="9"/>
  <c r="Y1225" i="9" s="1"/>
  <c r="W1224" i="9"/>
  <c r="Y1224" i="9" s="1"/>
  <c r="W1223" i="9"/>
  <c r="Y1223" i="9" s="1"/>
  <c r="W1222" i="9"/>
  <c r="Y1222" i="9" s="1"/>
  <c r="W1221" i="9"/>
  <c r="Y1221" i="9" s="1"/>
  <c r="W1220" i="9"/>
  <c r="Y1220" i="9" s="1"/>
  <c r="W1219" i="9"/>
  <c r="Y1219" i="9" s="1"/>
  <c r="W1218" i="9"/>
  <c r="Y1218" i="9" s="1"/>
  <c r="W1217" i="9"/>
  <c r="Y1217" i="9" s="1"/>
  <c r="W1216" i="9"/>
  <c r="Y1216" i="9" s="1"/>
  <c r="W1215" i="9"/>
  <c r="Y1215" i="9" s="1"/>
  <c r="W1214" i="9"/>
  <c r="Y1214" i="9" s="1"/>
  <c r="W1213" i="9"/>
  <c r="Y1213" i="9" s="1"/>
  <c r="W1212" i="9"/>
  <c r="Y1212" i="9" s="1"/>
  <c r="W1201" i="9"/>
  <c r="Y1201" i="9" s="1"/>
  <c r="W1200" i="9"/>
  <c r="Y1200" i="9" s="1"/>
  <c r="W1199" i="9"/>
  <c r="Y1199" i="9" s="1"/>
  <c r="W1198" i="9"/>
  <c r="Y1198" i="9" s="1"/>
  <c r="W1197" i="9"/>
  <c r="Y1197" i="9" s="1"/>
  <c r="W1196" i="9"/>
  <c r="Y1196" i="9" s="1"/>
  <c r="W1188" i="9"/>
  <c r="Y1188" i="9" s="1"/>
  <c r="W1187" i="9"/>
  <c r="Y1187" i="9" s="1"/>
  <c r="W1186" i="9"/>
  <c r="Y1186" i="9" s="1"/>
  <c r="W1185" i="9"/>
  <c r="Y1185" i="9" s="1"/>
  <c r="W1184" i="9"/>
  <c r="Y1184" i="9" s="1"/>
  <c r="W1178" i="9"/>
  <c r="Y1178" i="9" s="1"/>
  <c r="W1177" i="9"/>
  <c r="Y1177" i="9" s="1"/>
  <c r="W1176" i="9"/>
  <c r="Y1176" i="9" s="1"/>
  <c r="W1175" i="9"/>
  <c r="Y1175" i="9" s="1"/>
  <c r="W1174" i="9"/>
  <c r="Y1174" i="9" s="1"/>
  <c r="W1173" i="9"/>
  <c r="Y1173" i="9" s="1"/>
  <c r="W1169" i="9"/>
  <c r="Y1169" i="9" s="1"/>
  <c r="W1168" i="9"/>
  <c r="Y1168" i="9" s="1"/>
  <c r="W1167" i="9"/>
  <c r="Y1167" i="9" s="1"/>
  <c r="W1166" i="9"/>
  <c r="Y1166" i="9" s="1"/>
  <c r="W1165" i="9"/>
  <c r="Y1165" i="9" s="1"/>
  <c r="W1164" i="9"/>
  <c r="Y1164" i="9" s="1"/>
  <c r="W1163" i="9"/>
  <c r="Y1163" i="9" s="1"/>
  <c r="W1162" i="9"/>
  <c r="Y1162" i="9" s="1"/>
  <c r="W1161" i="9"/>
  <c r="Y1161" i="9" s="1"/>
  <c r="W1160" i="9"/>
  <c r="Y1160" i="9" s="1"/>
  <c r="W1159" i="9"/>
  <c r="Y1159" i="9" s="1"/>
  <c r="W1158" i="9"/>
  <c r="Y1158" i="9" s="1"/>
  <c r="W1157" i="9"/>
  <c r="Y1157" i="9" s="1"/>
  <c r="W1156" i="9"/>
  <c r="Y1156" i="9" s="1"/>
  <c r="W1155" i="9"/>
  <c r="Y1155" i="9" s="1"/>
  <c r="W1144" i="9"/>
  <c r="Y1144" i="9" s="1"/>
  <c r="W1143" i="9"/>
  <c r="Y1143" i="9" s="1"/>
  <c r="W1142" i="9"/>
  <c r="Y1142" i="9" s="1"/>
  <c r="W1141" i="9"/>
  <c r="Y1141" i="9" s="1"/>
  <c r="W1140" i="9"/>
  <c r="Y1140" i="9" s="1"/>
  <c r="W1139" i="9"/>
  <c r="Y1139" i="9" s="1"/>
  <c r="W1131" i="9"/>
  <c r="Y1131" i="9" s="1"/>
  <c r="W1130" i="9"/>
  <c r="Y1130" i="9" s="1"/>
  <c r="W1129" i="9"/>
  <c r="Y1129" i="9" s="1"/>
  <c r="W1128" i="9"/>
  <c r="Y1128" i="9" s="1"/>
  <c r="W1127" i="9"/>
  <c r="Y1127" i="9" s="1"/>
  <c r="W1126" i="9"/>
  <c r="Y1126" i="9" s="1"/>
  <c r="W1125" i="9"/>
  <c r="Y1125" i="9" s="1"/>
  <c r="W1121" i="9"/>
  <c r="Y1121" i="9" s="1"/>
  <c r="W1120" i="9"/>
  <c r="Y1120" i="9" s="1"/>
  <c r="W1119" i="9"/>
  <c r="Y1119" i="9" s="1"/>
  <c r="W1114" i="9"/>
  <c r="Y1114" i="9" s="1"/>
  <c r="W1112" i="9"/>
  <c r="Y1112" i="9" s="1"/>
  <c r="W1111" i="9"/>
  <c r="Y1111" i="9" s="1"/>
  <c r="W1110" i="9"/>
  <c r="Y1110" i="9" s="1"/>
  <c r="W1109" i="9"/>
  <c r="Y1109" i="9" s="1"/>
  <c r="W1108" i="9"/>
  <c r="Y1108" i="9" s="1"/>
  <c r="W1107" i="9"/>
  <c r="Y1107" i="9" s="1"/>
  <c r="W1106" i="9"/>
  <c r="Y1106" i="9" s="1"/>
  <c r="W1105" i="9"/>
  <c r="Y1105" i="9" s="1"/>
  <c r="W1104" i="9"/>
  <c r="Y1104" i="9" s="1"/>
  <c r="W1103" i="9"/>
  <c r="Y1103" i="9" s="1"/>
  <c r="W1102" i="9"/>
  <c r="Y1102" i="9" s="1"/>
  <c r="W1101" i="9"/>
  <c r="Y1101" i="9" s="1"/>
  <c r="W1100" i="9"/>
  <c r="Y1100" i="9" s="1"/>
  <c r="W1099" i="9"/>
  <c r="Y1099" i="9" s="1"/>
  <c r="W1098" i="9"/>
  <c r="Y1098" i="9" s="1"/>
  <c r="W1087" i="9"/>
  <c r="Y1087" i="9" s="1"/>
  <c r="W1086" i="9"/>
  <c r="Y1086" i="9" s="1"/>
  <c r="W1085" i="9"/>
  <c r="Y1085" i="9" s="1"/>
  <c r="W1084" i="9"/>
  <c r="Y1084" i="9" s="1"/>
  <c r="W1083" i="9"/>
  <c r="Y1083" i="9" s="1"/>
  <c r="W1082" i="9"/>
  <c r="Y1082" i="9" s="1"/>
  <c r="W1081" i="9"/>
  <c r="Y1081" i="9" s="1"/>
  <c r="W1080" i="9"/>
  <c r="Y1080" i="9" s="1"/>
  <c r="W1079" i="9"/>
  <c r="Y1079" i="9" s="1"/>
  <c r="W1078" i="9"/>
  <c r="Y1078" i="9" s="1"/>
  <c r="W1077" i="9"/>
  <c r="Y1077" i="9" s="1"/>
  <c r="W1076" i="9"/>
  <c r="Y1076" i="9" s="1"/>
  <c r="W1075" i="9"/>
  <c r="Y1075" i="9" s="1"/>
  <c r="W1074" i="9"/>
  <c r="Y1074" i="9" s="1"/>
  <c r="W1073" i="9"/>
  <c r="Y1073" i="9" s="1"/>
  <c r="W1072" i="9"/>
  <c r="Y1072" i="9" s="1"/>
  <c r="W1071" i="9"/>
  <c r="Y1071" i="9" s="1"/>
  <c r="W1070" i="9"/>
  <c r="Y1070" i="9" s="1"/>
  <c r="W1069" i="9"/>
  <c r="Y1069" i="9" s="1"/>
  <c r="W1068" i="9"/>
  <c r="Y1068" i="9" s="1"/>
  <c r="W1064" i="9"/>
  <c r="Y1064" i="9" s="1"/>
  <c r="W1063" i="9"/>
  <c r="Y1063" i="9" s="1"/>
  <c r="W1062" i="9"/>
  <c r="Y1062" i="9" s="1"/>
  <c r="W1061" i="9"/>
  <c r="Y1061" i="9" s="1"/>
  <c r="W1060" i="9"/>
  <c r="Y1060" i="9" s="1"/>
  <c r="W1059" i="9"/>
  <c r="Y1059" i="9" s="1"/>
  <c r="W1055" i="9"/>
  <c r="Y1055" i="9" s="1"/>
  <c r="W1054" i="9"/>
  <c r="Y1054" i="9" s="1"/>
  <c r="W1053" i="9"/>
  <c r="Y1053" i="9" s="1"/>
  <c r="W1052" i="9"/>
  <c r="Y1052" i="9" s="1"/>
  <c r="W1051" i="9"/>
  <c r="Y1051" i="9" s="1"/>
  <c r="W1050" i="9"/>
  <c r="Y1050" i="9" s="1"/>
  <c r="W1049" i="9"/>
  <c r="Y1049" i="9" s="1"/>
  <c r="W1048" i="9"/>
  <c r="Y1048" i="9" s="1"/>
  <c r="W1047" i="9"/>
  <c r="Y1047" i="9" s="1"/>
  <c r="W1046" i="9"/>
  <c r="Y1046" i="9" s="1"/>
  <c r="W1045" i="9"/>
  <c r="Y1045" i="9" s="1"/>
  <c r="W1044" i="9"/>
  <c r="Y1044" i="9" s="1"/>
  <c r="W1043" i="9"/>
  <c r="Y1043" i="9" s="1"/>
  <c r="W1042" i="9"/>
  <c r="Y1042" i="9" s="1"/>
  <c r="W1041" i="9"/>
  <c r="Y1041" i="9" s="1"/>
  <c r="W1040" i="9"/>
  <c r="Y1040" i="9" s="1"/>
  <c r="W1030" i="9"/>
  <c r="Y1030" i="9" s="1"/>
  <c r="W1029" i="9"/>
  <c r="Y1029" i="9" s="1"/>
  <c r="W1028" i="9"/>
  <c r="Y1028" i="9" s="1"/>
  <c r="W1027" i="9"/>
  <c r="Y1027" i="9" s="1"/>
  <c r="W1026" i="9"/>
  <c r="Y1026" i="9" s="1"/>
  <c r="W1025" i="9"/>
  <c r="Y1025" i="9" s="1"/>
  <c r="W1024" i="9"/>
  <c r="Y1024" i="9" s="1"/>
  <c r="W1023" i="9"/>
  <c r="Y1023" i="9" s="1"/>
  <c r="W1022" i="9"/>
  <c r="Y1022" i="9" s="1"/>
  <c r="W1021" i="9"/>
  <c r="Y1021" i="9" s="1"/>
  <c r="W1020" i="9"/>
  <c r="Y1020" i="9" s="1"/>
  <c r="W1019" i="9"/>
  <c r="Y1019" i="9" s="1"/>
  <c r="W1018" i="9"/>
  <c r="Y1018" i="9" s="1"/>
  <c r="W1017" i="9"/>
  <c r="Y1017" i="9" s="1"/>
  <c r="W1016" i="9"/>
  <c r="Y1016" i="9" s="1"/>
  <c r="W1015" i="9"/>
  <c r="Y1015" i="9" s="1"/>
  <c r="W1014" i="9"/>
  <c r="Y1014" i="9" s="1"/>
  <c r="W1013" i="9"/>
  <c r="Y1013" i="9" s="1"/>
  <c r="W1012" i="9"/>
  <c r="Y1012" i="9" s="1"/>
  <c r="W1011" i="9"/>
  <c r="Y1011" i="9" s="1"/>
  <c r="W1007" i="9"/>
  <c r="Y1007" i="9" s="1"/>
  <c r="W1006" i="9"/>
  <c r="Y1006" i="9" s="1"/>
  <c r="W1005" i="9"/>
  <c r="Y1005" i="9" s="1"/>
  <c r="W1004" i="9"/>
  <c r="Y1004" i="9" s="1"/>
  <c r="W1003" i="9"/>
  <c r="Y1003" i="9" s="1"/>
  <c r="W1002" i="9"/>
  <c r="Y1002" i="9" s="1"/>
  <c r="W1001" i="9"/>
  <c r="Y1001" i="9" s="1"/>
  <c r="W1000" i="9"/>
  <c r="Y1000" i="9" s="1"/>
  <c r="W999" i="9"/>
  <c r="Y999" i="9" s="1"/>
  <c r="W998" i="9"/>
  <c r="Y998" i="9" s="1"/>
  <c r="W997" i="9"/>
  <c r="Y997" i="9" s="1"/>
  <c r="W996" i="9"/>
  <c r="Y996" i="9" s="1"/>
  <c r="W995" i="9"/>
  <c r="Y995" i="9" s="1"/>
  <c r="W994" i="9"/>
  <c r="Y994" i="9" s="1"/>
  <c r="W993" i="9"/>
  <c r="Y993" i="9" s="1"/>
  <c r="W992" i="9"/>
  <c r="Y992" i="9" s="1"/>
  <c r="W991" i="9"/>
  <c r="Y991" i="9" s="1"/>
  <c r="W990" i="9"/>
  <c r="Y990" i="9" s="1"/>
  <c r="W989" i="9"/>
  <c r="Y989" i="9" s="1"/>
  <c r="W988" i="9"/>
  <c r="Y988" i="9" s="1"/>
  <c r="W987" i="9"/>
  <c r="Y987" i="9" s="1"/>
  <c r="W986" i="9"/>
  <c r="Y986" i="9" s="1"/>
  <c r="W985" i="9"/>
  <c r="Y985" i="9" s="1"/>
  <c r="W984" i="9"/>
  <c r="Y984" i="9" s="1"/>
  <c r="W983" i="9"/>
  <c r="Y983" i="9" s="1"/>
  <c r="W973" i="9"/>
  <c r="Y973" i="9" s="1"/>
  <c r="W972" i="9"/>
  <c r="Y972" i="9" s="1"/>
  <c r="W971" i="9"/>
  <c r="Y971" i="9" s="1"/>
  <c r="W970" i="9"/>
  <c r="Y970" i="9" s="1"/>
  <c r="W969" i="9"/>
  <c r="Y969" i="9" s="1"/>
  <c r="W968" i="9"/>
  <c r="Y968" i="9" s="1"/>
  <c r="W967" i="9"/>
  <c r="Y967" i="9" s="1"/>
  <c r="W966" i="9"/>
  <c r="Y966" i="9" s="1"/>
  <c r="W965" i="9"/>
  <c r="Y965" i="9" s="1"/>
  <c r="W964" i="9"/>
  <c r="Y964" i="9" s="1"/>
  <c r="W963" i="9"/>
  <c r="Y963" i="9" s="1"/>
  <c r="W962" i="9"/>
  <c r="Y962" i="9" s="1"/>
  <c r="W961" i="9"/>
  <c r="Y961" i="9" s="1"/>
  <c r="W960" i="9"/>
  <c r="Y960" i="9" s="1"/>
  <c r="W959" i="9"/>
  <c r="Y959" i="9" s="1"/>
  <c r="W958" i="9"/>
  <c r="Y958" i="9" s="1"/>
  <c r="W957" i="9"/>
  <c r="Y957" i="9" s="1"/>
  <c r="W956" i="9"/>
  <c r="Y956" i="9" s="1"/>
  <c r="W955" i="9"/>
  <c r="Y955" i="9" s="1"/>
  <c r="W954" i="9"/>
  <c r="Y954" i="9" s="1"/>
  <c r="W950" i="9"/>
  <c r="Y950" i="9" s="1"/>
  <c r="W949" i="9"/>
  <c r="Y949" i="9" s="1"/>
  <c r="W948" i="9"/>
  <c r="Y948" i="9" s="1"/>
  <c r="W947" i="9"/>
  <c r="Y947" i="9" s="1"/>
  <c r="W946" i="9"/>
  <c r="Y946" i="9" s="1"/>
  <c r="W945" i="9"/>
  <c r="Y945" i="9" s="1"/>
  <c r="W941" i="9"/>
  <c r="Y941" i="9" s="1"/>
  <c r="W940" i="9"/>
  <c r="Y940" i="9" s="1"/>
  <c r="W939" i="9"/>
  <c r="Y939" i="9" s="1"/>
  <c r="W938" i="9"/>
  <c r="Y938" i="9" s="1"/>
  <c r="W937" i="9"/>
  <c r="Y937" i="9" s="1"/>
  <c r="W936" i="9"/>
  <c r="Y936" i="9" s="1"/>
  <c r="W935" i="9"/>
  <c r="Y935" i="9" s="1"/>
  <c r="W934" i="9"/>
  <c r="Y934" i="9" s="1"/>
  <c r="W933" i="9"/>
  <c r="Y933" i="9" s="1"/>
  <c r="W932" i="9"/>
  <c r="Y932" i="9" s="1"/>
  <c r="W931" i="9"/>
  <c r="Y931" i="9" s="1"/>
  <c r="W930" i="9"/>
  <c r="Y930" i="9" s="1"/>
  <c r="W929" i="9"/>
  <c r="Y929" i="9" s="1"/>
  <c r="W928" i="9"/>
  <c r="Y928" i="9" s="1"/>
  <c r="W927" i="9"/>
  <c r="Y927" i="9" s="1"/>
  <c r="W926" i="9"/>
  <c r="Y926" i="9" s="1"/>
  <c r="W916" i="9"/>
  <c r="Y916" i="9" s="1"/>
  <c r="W915" i="9"/>
  <c r="Y915" i="9" s="1"/>
  <c r="W914" i="9"/>
  <c r="Y914" i="9" s="1"/>
  <c r="W913" i="9"/>
  <c r="Y913" i="9" s="1"/>
  <c r="W912" i="9"/>
  <c r="Y912" i="9" s="1"/>
  <c r="W911" i="9"/>
  <c r="Y911" i="9" s="1"/>
  <c r="W903" i="9"/>
  <c r="Y903" i="9" s="1"/>
  <c r="W902" i="9"/>
  <c r="Y902" i="9" s="1"/>
  <c r="W901" i="9"/>
  <c r="Y901" i="9" s="1"/>
  <c r="W900" i="9"/>
  <c r="Y900" i="9" s="1"/>
  <c r="W899" i="9"/>
  <c r="Y899" i="9" s="1"/>
  <c r="W898" i="9"/>
  <c r="Y898" i="9" s="1"/>
  <c r="W897" i="9"/>
  <c r="Y897" i="9" s="1"/>
  <c r="W887" i="9"/>
  <c r="Y887" i="9" s="1"/>
  <c r="W886" i="9"/>
  <c r="Y886" i="9" s="1"/>
  <c r="W885" i="9"/>
  <c r="Y885" i="9" s="1"/>
  <c r="W884" i="9"/>
  <c r="Y884" i="9" s="1"/>
  <c r="W883" i="9"/>
  <c r="Y883" i="9" s="1"/>
  <c r="W882" i="9"/>
  <c r="Y882" i="9" s="1"/>
  <c r="W881" i="9"/>
  <c r="Y881" i="9" s="1"/>
  <c r="W880" i="9"/>
  <c r="Y880" i="9" s="1"/>
  <c r="W879" i="9"/>
  <c r="Y879" i="9" s="1"/>
  <c r="W878" i="9"/>
  <c r="Y878" i="9" s="1"/>
  <c r="W877" i="9"/>
  <c r="Y877" i="9" s="1"/>
  <c r="W876" i="9"/>
  <c r="Y876" i="9" s="1"/>
  <c r="W875" i="9"/>
  <c r="Y875" i="9" s="1"/>
  <c r="W874" i="9"/>
  <c r="Y874" i="9" s="1"/>
  <c r="W873" i="9"/>
  <c r="Y873" i="9" s="1"/>
  <c r="W872" i="9"/>
  <c r="Y872" i="9" s="1"/>
  <c r="W871" i="9"/>
  <c r="Y871" i="9" s="1"/>
  <c r="W870" i="9"/>
  <c r="Y870" i="9" s="1"/>
  <c r="W859" i="9"/>
  <c r="Y859" i="9" s="1"/>
  <c r="W858" i="9"/>
  <c r="Y858" i="9" s="1"/>
  <c r="W857" i="9"/>
  <c r="Y857" i="9" s="1"/>
  <c r="W856" i="9"/>
  <c r="Y856" i="9" s="1"/>
  <c r="W855" i="9"/>
  <c r="Y855" i="9" s="1"/>
  <c r="W854" i="9"/>
  <c r="Y854" i="9" s="1"/>
  <c r="W845" i="9"/>
  <c r="Y845" i="9" s="1"/>
  <c r="W844" i="9"/>
  <c r="Y844" i="9" s="1"/>
  <c r="W843" i="9"/>
  <c r="Y843" i="9" s="1"/>
  <c r="W842" i="9"/>
  <c r="Y842" i="9" s="1"/>
  <c r="W841" i="9"/>
  <c r="Y841" i="9" s="1"/>
  <c r="W840" i="9"/>
  <c r="Y840" i="9" s="1"/>
  <c r="W833" i="9"/>
  <c r="Y833" i="9" s="1"/>
  <c r="W832" i="9"/>
  <c r="Y832" i="9" s="1"/>
  <c r="W831" i="9"/>
  <c r="Y831" i="9" s="1"/>
  <c r="W827" i="9"/>
  <c r="Y827" i="9" s="1"/>
  <c r="W826" i="9"/>
  <c r="Y826" i="9" s="1"/>
  <c r="W825" i="9"/>
  <c r="Y825" i="9" s="1"/>
  <c r="W824" i="9"/>
  <c r="Y824" i="9" s="1"/>
  <c r="W823" i="9"/>
  <c r="Y823" i="9" s="1"/>
  <c r="W822" i="9"/>
  <c r="Y822" i="9" s="1"/>
  <c r="W821" i="9"/>
  <c r="Y821" i="9" s="1"/>
  <c r="W820" i="9"/>
  <c r="Y820" i="9" s="1"/>
  <c r="W819" i="9"/>
  <c r="Y819" i="9" s="1"/>
  <c r="W818" i="9"/>
  <c r="Y818" i="9" s="1"/>
  <c r="W817" i="9"/>
  <c r="Y817" i="9" s="1"/>
  <c r="W816" i="9"/>
  <c r="Y816" i="9" s="1"/>
  <c r="W815" i="9"/>
  <c r="Y815" i="9" s="1"/>
  <c r="W814" i="9"/>
  <c r="Y814" i="9" s="1"/>
  <c r="W813" i="9"/>
  <c r="Y813" i="9" s="1"/>
  <c r="W812" i="9"/>
  <c r="Y812" i="9" s="1"/>
  <c r="W802" i="9"/>
  <c r="Y802" i="9" s="1"/>
  <c r="W801" i="9"/>
  <c r="Y801" i="9" s="1"/>
  <c r="W800" i="9"/>
  <c r="Y800" i="9" s="1"/>
  <c r="W799" i="9"/>
  <c r="Y799" i="9" s="1"/>
  <c r="W798" i="9"/>
  <c r="Y798" i="9" s="1"/>
  <c r="W797" i="9"/>
  <c r="Y797" i="9" s="1"/>
  <c r="W789" i="9"/>
  <c r="Y789" i="9" s="1"/>
  <c r="W788" i="9"/>
  <c r="Y788" i="9" s="1"/>
  <c r="W787" i="9"/>
  <c r="Y787" i="9" s="1"/>
  <c r="W786" i="9"/>
  <c r="Y786" i="9" s="1"/>
  <c r="W785" i="9"/>
  <c r="Y785" i="9" s="1"/>
  <c r="W784" i="9"/>
  <c r="Y784" i="9" s="1"/>
  <c r="W783" i="9"/>
  <c r="Y783" i="9" s="1"/>
  <c r="W776" i="9"/>
  <c r="Y776" i="9" s="1"/>
  <c r="W775" i="9"/>
  <c r="Y775" i="9" s="1"/>
  <c r="W774" i="9"/>
  <c r="Y774" i="9" s="1"/>
  <c r="W770" i="9"/>
  <c r="Y770" i="9" s="1"/>
  <c r="W769" i="9"/>
  <c r="Y769" i="9" s="1"/>
  <c r="W768" i="9"/>
  <c r="Y768" i="9" s="1"/>
  <c r="W767" i="9"/>
  <c r="Y767" i="9" s="1"/>
  <c r="W766" i="9"/>
  <c r="Y766" i="9" s="1"/>
  <c r="W765" i="9"/>
  <c r="Y765" i="9" s="1"/>
  <c r="W764" i="9"/>
  <c r="Y764" i="9" s="1"/>
  <c r="W763" i="9"/>
  <c r="Y763" i="9" s="1"/>
  <c r="W762" i="9"/>
  <c r="Y762" i="9" s="1"/>
  <c r="W761" i="9"/>
  <c r="Y761" i="9" s="1"/>
  <c r="W760" i="9"/>
  <c r="Y760" i="9" s="1"/>
  <c r="W759" i="9"/>
  <c r="Y759" i="9" s="1"/>
  <c r="W758" i="9"/>
  <c r="Y758" i="9" s="1"/>
  <c r="W757" i="9"/>
  <c r="Y757" i="9" s="1"/>
  <c r="W756" i="9"/>
  <c r="Y756" i="9" s="1"/>
  <c r="W745" i="9"/>
  <c r="Y745" i="9" s="1"/>
  <c r="W744" i="9"/>
  <c r="Y744" i="9" s="1"/>
  <c r="W743" i="9"/>
  <c r="Y743" i="9" s="1"/>
  <c r="W742" i="9"/>
  <c r="Y742" i="9" s="1"/>
  <c r="W741" i="9"/>
  <c r="Y741" i="9" s="1"/>
  <c r="W740" i="9"/>
  <c r="Y740" i="9" s="1"/>
  <c r="W732" i="9"/>
  <c r="Y732" i="9" s="1"/>
  <c r="W731" i="9"/>
  <c r="Y731" i="9" s="1"/>
  <c r="W730" i="9"/>
  <c r="Y730" i="9" s="1"/>
  <c r="W729" i="9"/>
  <c r="Y729" i="9" s="1"/>
  <c r="W728" i="9"/>
  <c r="Y728" i="9" s="1"/>
  <c r="W727" i="9"/>
  <c r="Y727" i="9" s="1"/>
  <c r="W726" i="9"/>
  <c r="Y726" i="9" s="1"/>
  <c r="W719" i="9"/>
  <c r="Y719" i="9" s="1"/>
  <c r="W718" i="9"/>
  <c r="Y718" i="9" s="1"/>
  <c r="W717" i="9"/>
  <c r="Y717" i="9" s="1"/>
  <c r="W716" i="9"/>
  <c r="Y716" i="9" s="1"/>
  <c r="W715" i="9"/>
  <c r="Y715" i="9" s="1"/>
  <c r="W714" i="9"/>
  <c r="Y714" i="9" s="1"/>
  <c r="W713" i="9"/>
  <c r="Y713" i="9" s="1"/>
  <c r="W712" i="9"/>
  <c r="Y712" i="9" s="1"/>
  <c r="W711" i="9"/>
  <c r="Y711" i="9" s="1"/>
  <c r="W710" i="9"/>
  <c r="Y710" i="9" s="1"/>
  <c r="W709" i="9"/>
  <c r="Y709" i="9" s="1"/>
  <c r="W708" i="9"/>
  <c r="Y708" i="9" s="1"/>
  <c r="W707" i="9"/>
  <c r="Y707" i="9" s="1"/>
  <c r="W706" i="9"/>
  <c r="Y706" i="9" s="1"/>
  <c r="W705" i="9"/>
  <c r="Y705" i="9" s="1"/>
  <c r="W704" i="9"/>
  <c r="Y704" i="9" s="1"/>
  <c r="W703" i="9"/>
  <c r="Y703" i="9" s="1"/>
  <c r="W702" i="9"/>
  <c r="Y702" i="9" s="1"/>
  <c r="W701" i="9"/>
  <c r="Y701" i="9" s="1"/>
  <c r="W700" i="9"/>
  <c r="Y700" i="9" s="1"/>
  <c r="W699" i="9"/>
  <c r="Y699" i="9" s="1"/>
  <c r="W688" i="9"/>
  <c r="Y688" i="9" s="1"/>
  <c r="W687" i="9"/>
  <c r="Y687" i="9" s="1"/>
  <c r="W686" i="9"/>
  <c r="Y686" i="9" s="1"/>
  <c r="W685" i="9"/>
  <c r="Y685" i="9" s="1"/>
  <c r="W684" i="9"/>
  <c r="Y684" i="9" s="1"/>
  <c r="W683" i="9"/>
  <c r="Y683" i="9" s="1"/>
  <c r="W682" i="9"/>
  <c r="Y682" i="9" s="1"/>
  <c r="W681" i="9"/>
  <c r="Y681" i="9" s="1"/>
  <c r="W680" i="9"/>
  <c r="Y680" i="9" s="1"/>
  <c r="W679" i="9"/>
  <c r="Y679" i="9" s="1"/>
  <c r="W678" i="9"/>
  <c r="Y678" i="9" s="1"/>
  <c r="W677" i="9"/>
  <c r="Y677" i="9" s="1"/>
  <c r="W676" i="9"/>
  <c r="Y676" i="9" s="1"/>
  <c r="W675" i="9"/>
  <c r="Y675" i="9" s="1"/>
  <c r="W674" i="9"/>
  <c r="Y674" i="9" s="1"/>
  <c r="W673" i="9"/>
  <c r="Y673" i="9" s="1"/>
  <c r="W672" i="9"/>
  <c r="Y672" i="9" s="1"/>
  <c r="W671" i="9"/>
  <c r="Y671" i="9" s="1"/>
  <c r="W670" i="9"/>
  <c r="Y670" i="9" s="1"/>
  <c r="W662" i="9"/>
  <c r="Y662" i="9" s="1"/>
  <c r="W661" i="9"/>
  <c r="Y661" i="9" s="1"/>
  <c r="W660" i="9"/>
  <c r="Y660" i="9" s="1"/>
  <c r="W656" i="9"/>
  <c r="Y656" i="9" s="1"/>
  <c r="W655" i="9"/>
  <c r="Y655" i="9" s="1"/>
  <c r="W654" i="9"/>
  <c r="Y654" i="9" s="1"/>
  <c r="W653" i="9"/>
  <c r="Y653" i="9" s="1"/>
  <c r="W652" i="9"/>
  <c r="Y652" i="9" s="1"/>
  <c r="W651" i="9"/>
  <c r="Y651" i="9" s="1"/>
  <c r="W650" i="9"/>
  <c r="Y650" i="9" s="1"/>
  <c r="W649" i="9"/>
  <c r="Y649" i="9" s="1"/>
  <c r="W648" i="9"/>
  <c r="Y648" i="9" s="1"/>
  <c r="W647" i="9"/>
  <c r="Y647" i="9" s="1"/>
  <c r="W646" i="9"/>
  <c r="Y646" i="9" s="1"/>
  <c r="W645" i="9"/>
  <c r="Y645" i="9" s="1"/>
  <c r="W644" i="9"/>
  <c r="Y644" i="9" s="1"/>
  <c r="W643" i="9"/>
  <c r="Y643" i="9" s="1"/>
  <c r="W642" i="9"/>
  <c r="Y642" i="9" s="1"/>
  <c r="W631" i="9"/>
  <c r="Y631" i="9" s="1"/>
  <c r="W630" i="9"/>
  <c r="Y630" i="9" s="1"/>
  <c r="W629" i="9"/>
  <c r="Y629" i="9" s="1"/>
  <c r="W628" i="9"/>
  <c r="Y628" i="9" s="1"/>
  <c r="W627" i="9"/>
  <c r="Y627" i="9" s="1"/>
  <c r="W626" i="9"/>
  <c r="Y626" i="9" s="1"/>
  <c r="W618" i="9"/>
  <c r="Y618" i="9" s="1"/>
  <c r="W617" i="9"/>
  <c r="Y617" i="9" s="1"/>
  <c r="W616" i="9"/>
  <c r="Y616" i="9" s="1"/>
  <c r="W615" i="9"/>
  <c r="Y615" i="9" s="1"/>
  <c r="W614" i="9"/>
  <c r="Y614" i="9" s="1"/>
  <c r="W613" i="9"/>
  <c r="Y613" i="9" s="1"/>
  <c r="W599" i="9"/>
  <c r="Y599" i="9" s="1"/>
  <c r="W598" i="9"/>
  <c r="Y598" i="9" s="1"/>
  <c r="W597" i="9"/>
  <c r="Y597" i="9" s="1"/>
  <c r="W596" i="9"/>
  <c r="Y596" i="9" s="1"/>
  <c r="W595" i="9"/>
  <c r="Y595" i="9" s="1"/>
  <c r="W594" i="9"/>
  <c r="Y594" i="9" s="1"/>
  <c r="W593" i="9"/>
  <c r="Y593" i="9" s="1"/>
  <c r="W592" i="9"/>
  <c r="Y592" i="9" s="1"/>
  <c r="W591" i="9"/>
  <c r="Y591" i="9" s="1"/>
  <c r="W590" i="9"/>
  <c r="Y590" i="9" s="1"/>
  <c r="W589" i="9"/>
  <c r="Y589" i="9" s="1"/>
  <c r="W588" i="9"/>
  <c r="Y588" i="9" s="1"/>
  <c r="W587" i="9"/>
  <c r="Y587" i="9" s="1"/>
  <c r="W586" i="9"/>
  <c r="Y586" i="9" s="1"/>
  <c r="W585" i="9"/>
  <c r="Y585" i="9" s="1"/>
  <c r="W574" i="9"/>
  <c r="Y574" i="9" s="1"/>
  <c r="W573" i="9"/>
  <c r="Y573" i="9" s="1"/>
  <c r="W572" i="9"/>
  <c r="Y572" i="9" s="1"/>
  <c r="W571" i="9"/>
  <c r="Y571" i="9" s="1"/>
  <c r="W570" i="9"/>
  <c r="Y570" i="9" s="1"/>
  <c r="W569" i="9"/>
  <c r="Y569" i="9" s="1"/>
  <c r="W561" i="9"/>
  <c r="Y561" i="9" s="1"/>
  <c r="W560" i="9"/>
  <c r="Y560" i="9" s="1"/>
  <c r="W559" i="9"/>
  <c r="Y559" i="9" s="1"/>
  <c r="W558" i="9"/>
  <c r="Y558" i="9" s="1"/>
  <c r="W557" i="9"/>
  <c r="Y557" i="9" s="1"/>
  <c r="W556" i="9"/>
  <c r="Y556" i="9" s="1"/>
  <c r="W548" i="9"/>
  <c r="Y548" i="9" s="1"/>
  <c r="W547" i="9"/>
  <c r="Y547" i="9" s="1"/>
  <c r="W546" i="9"/>
  <c r="Y546" i="9" s="1"/>
  <c r="W542" i="9"/>
  <c r="Y542" i="9" s="1"/>
  <c r="W541" i="9"/>
  <c r="Y541" i="9" s="1"/>
  <c r="W540" i="9"/>
  <c r="Y540" i="9" s="1"/>
  <c r="W539" i="9"/>
  <c r="Y539" i="9" s="1"/>
  <c r="W538" i="9"/>
  <c r="Y538" i="9" s="1"/>
  <c r="W537" i="9"/>
  <c r="Y537" i="9" s="1"/>
  <c r="W536" i="9"/>
  <c r="Y536" i="9" s="1"/>
  <c r="W535" i="9"/>
  <c r="Y535" i="9" s="1"/>
  <c r="W534" i="9"/>
  <c r="Y534" i="9" s="1"/>
  <c r="W533" i="9"/>
  <c r="Y533" i="9" s="1"/>
  <c r="W532" i="9"/>
  <c r="Y532" i="9" s="1"/>
  <c r="W531" i="9"/>
  <c r="Y531" i="9" s="1"/>
  <c r="W530" i="9"/>
  <c r="Y530" i="9" s="1"/>
  <c r="W529" i="9"/>
  <c r="Y529" i="9" s="1"/>
  <c r="W528" i="9"/>
  <c r="Y528" i="9" s="1"/>
  <c r="W517" i="9"/>
  <c r="Y517" i="9" s="1"/>
  <c r="W516" i="9"/>
  <c r="Y516" i="9" s="1"/>
  <c r="W515" i="9"/>
  <c r="Y515" i="9" s="1"/>
  <c r="W514" i="9"/>
  <c r="Y514" i="9" s="1"/>
  <c r="W513" i="9"/>
  <c r="Y513" i="9" s="1"/>
  <c r="W512" i="9"/>
  <c r="Y512" i="9" s="1"/>
  <c r="W504" i="9"/>
  <c r="Y504" i="9" s="1"/>
  <c r="W503" i="9"/>
  <c r="Y503" i="9" s="1"/>
  <c r="W502" i="9"/>
  <c r="Y502" i="9" s="1"/>
  <c r="W501" i="9"/>
  <c r="Y501" i="9" s="1"/>
  <c r="W500" i="9"/>
  <c r="Y500" i="9" s="1"/>
  <c r="W499" i="9"/>
  <c r="Y499" i="9" s="1"/>
  <c r="G24" i="1" s="1"/>
  <c r="W498" i="9"/>
  <c r="Y498" i="9" s="1"/>
  <c r="W491" i="9"/>
  <c r="Y491" i="9" s="1"/>
  <c r="W490" i="9"/>
  <c r="Y490" i="9" s="1"/>
  <c r="W489" i="9"/>
  <c r="Y489" i="9" s="1"/>
  <c r="W485" i="9"/>
  <c r="Y485" i="9" s="1"/>
  <c r="W484" i="9"/>
  <c r="Y484" i="9" s="1"/>
  <c r="W483" i="9"/>
  <c r="Y483" i="9" s="1"/>
  <c r="W482" i="9"/>
  <c r="Y482" i="9" s="1"/>
  <c r="W481" i="9"/>
  <c r="Y481" i="9" s="1"/>
  <c r="W480" i="9"/>
  <c r="Y480" i="9" s="1"/>
  <c r="W479" i="9"/>
  <c r="Y479" i="9" s="1"/>
  <c r="W478" i="9"/>
  <c r="Y478" i="9" s="1"/>
  <c r="G22" i="1" s="1"/>
  <c r="W477" i="9"/>
  <c r="Y477" i="9" s="1"/>
  <c r="W476" i="9"/>
  <c r="Y476" i="9" s="1"/>
  <c r="W475" i="9"/>
  <c r="Y475" i="9" s="1"/>
  <c r="W474" i="9"/>
  <c r="Y474" i="9" s="1"/>
  <c r="W473" i="9"/>
  <c r="Y473" i="9" s="1"/>
  <c r="W472" i="9"/>
  <c r="Y472" i="9" s="1"/>
  <c r="W471" i="9"/>
  <c r="Y471" i="9" s="1"/>
  <c r="W460" i="9"/>
  <c r="Y460" i="9" s="1"/>
  <c r="W459" i="9"/>
  <c r="Y459" i="9" s="1"/>
  <c r="G21" i="1" s="1"/>
  <c r="W458" i="9"/>
  <c r="Y458" i="9" s="1"/>
  <c r="W447" i="9"/>
  <c r="Y447" i="9" s="1"/>
  <c r="W400" i="9"/>
  <c r="Y400" i="9" s="1"/>
  <c r="W399" i="9"/>
  <c r="Y399" i="9" s="1"/>
  <c r="W398" i="9"/>
  <c r="Y398" i="9" s="1"/>
  <c r="W390" i="9"/>
  <c r="Y390" i="9" s="1"/>
  <c r="W389" i="9"/>
  <c r="Y389" i="9" s="1"/>
  <c r="W388" i="9"/>
  <c r="Y388" i="9" s="1"/>
  <c r="W387" i="9"/>
  <c r="Y387" i="9" s="1"/>
  <c r="W386" i="9"/>
  <c r="Y386" i="9" s="1"/>
  <c r="W385" i="9"/>
  <c r="Y385" i="9" s="1"/>
  <c r="W377" i="9"/>
  <c r="Y377" i="9" s="1"/>
  <c r="W376" i="9"/>
  <c r="Y376" i="9" s="1"/>
  <c r="W375" i="9"/>
  <c r="Y375" i="9" s="1"/>
  <c r="W371" i="9"/>
  <c r="Y371" i="9" s="1"/>
  <c r="W370" i="9"/>
  <c r="Y370" i="9" s="1"/>
  <c r="W369" i="9"/>
  <c r="Y369" i="9" s="1"/>
  <c r="W368" i="9"/>
  <c r="Y368" i="9" s="1"/>
  <c r="W367" i="9"/>
  <c r="Y367" i="9" s="1"/>
  <c r="W366" i="9"/>
  <c r="Y366" i="9" s="1"/>
  <c r="W365" i="9"/>
  <c r="Y365" i="9" s="1"/>
  <c r="W364" i="9"/>
  <c r="Y364" i="9" s="1"/>
  <c r="W363" i="9"/>
  <c r="Y363" i="9" s="1"/>
  <c r="W362" i="9"/>
  <c r="Y362" i="9" s="1"/>
  <c r="W361" i="9"/>
  <c r="Y361" i="9" s="1"/>
  <c r="W360" i="9"/>
  <c r="Y360" i="9" s="1"/>
  <c r="W359" i="9"/>
  <c r="Y359" i="9" s="1"/>
  <c r="W358" i="9"/>
  <c r="Y358" i="9" s="1"/>
  <c r="W357" i="9"/>
  <c r="Y357" i="9" s="1"/>
  <c r="W346" i="9"/>
  <c r="Y346" i="9" s="1"/>
  <c r="W345" i="9"/>
  <c r="Y345" i="9" s="1"/>
  <c r="W344" i="9"/>
  <c r="Y344" i="9" s="1"/>
  <c r="W333" i="9"/>
  <c r="Y333" i="9" s="1"/>
  <c r="W330" i="9"/>
  <c r="Y330" i="9" s="1"/>
  <c r="W329" i="9"/>
  <c r="Y329" i="9" s="1"/>
  <c r="W328" i="9"/>
  <c r="Y328" i="9" s="1"/>
  <c r="W317" i="9"/>
  <c r="Y317" i="9" s="1"/>
  <c r="W316" i="9"/>
  <c r="Y316" i="9" s="1"/>
  <c r="W315" i="9"/>
  <c r="Y315" i="9" s="1"/>
  <c r="W314" i="9"/>
  <c r="Y314" i="9" s="1"/>
  <c r="W313" i="9"/>
  <c r="Y313" i="9" s="1"/>
  <c r="W312" i="9"/>
  <c r="Y312" i="9" s="1"/>
  <c r="W311" i="9"/>
  <c r="Y311" i="9" s="1"/>
  <c r="W310" i="9"/>
  <c r="Y310" i="9" s="1"/>
  <c r="W309" i="9"/>
  <c r="Y309" i="9" s="1"/>
  <c r="W308" i="9"/>
  <c r="Y308" i="9" s="1"/>
  <c r="W307" i="9"/>
  <c r="Y307" i="9" s="1"/>
  <c r="W306" i="9"/>
  <c r="Y306" i="9" s="1"/>
  <c r="W305" i="9"/>
  <c r="Y305" i="9" s="1"/>
  <c r="W304" i="9"/>
  <c r="Y304" i="9" s="1"/>
  <c r="W303" i="9"/>
  <c r="Y303" i="9" s="1"/>
  <c r="W302" i="9"/>
  <c r="Y302" i="9" s="1"/>
  <c r="W301" i="9"/>
  <c r="Y301" i="9" s="1"/>
  <c r="W300" i="9"/>
  <c r="Y300" i="9" s="1"/>
  <c r="W289" i="9"/>
  <c r="Y289" i="9" s="1"/>
  <c r="W288" i="9"/>
  <c r="Y288" i="9" s="1"/>
  <c r="W287" i="9"/>
  <c r="Y287" i="9" s="1"/>
  <c r="W286" i="9"/>
  <c r="Y286" i="9" s="1"/>
  <c r="W285" i="9"/>
  <c r="Y285" i="9" s="1"/>
  <c r="W284" i="9"/>
  <c r="Y284" i="9" s="1"/>
  <c r="W276" i="9"/>
  <c r="Y276" i="9" s="1"/>
  <c r="W275" i="9"/>
  <c r="Y275" i="9" s="1"/>
  <c r="W274" i="9"/>
  <c r="Y274" i="9" s="1"/>
  <c r="W273" i="9"/>
  <c r="Y273" i="9" s="1"/>
  <c r="W272" i="9"/>
  <c r="Y272" i="9" s="1"/>
  <c r="W271" i="9"/>
  <c r="Y271" i="9" s="1"/>
  <c r="W263" i="9"/>
  <c r="Y263" i="9" s="1"/>
  <c r="W262" i="9"/>
  <c r="Y262" i="9" s="1"/>
  <c r="W261" i="9"/>
  <c r="Y261" i="9" s="1"/>
  <c r="W257" i="9"/>
  <c r="Y257" i="9" s="1"/>
  <c r="W256" i="9"/>
  <c r="Y256" i="9" s="1"/>
  <c r="W255" i="9"/>
  <c r="Y255" i="9" s="1"/>
  <c r="W254" i="9"/>
  <c r="Y254" i="9" s="1"/>
  <c r="W253" i="9"/>
  <c r="Y253" i="9" s="1"/>
  <c r="W252" i="9"/>
  <c r="Y252" i="9" s="1"/>
  <c r="W251" i="9"/>
  <c r="Y251" i="9" s="1"/>
  <c r="W250" i="9"/>
  <c r="Y250" i="9" s="1"/>
  <c r="W249" i="9"/>
  <c r="Y249" i="9" s="1"/>
  <c r="W248" i="9"/>
  <c r="Y248" i="9" s="1"/>
  <c r="W247" i="9"/>
  <c r="Y247" i="9" s="1"/>
  <c r="W246" i="9"/>
  <c r="Y246" i="9" s="1"/>
  <c r="W245" i="9"/>
  <c r="Y245" i="9" s="1"/>
  <c r="W244" i="9"/>
  <c r="Y244" i="9" s="1"/>
  <c r="W243" i="9"/>
  <c r="Y243" i="9" s="1"/>
  <c r="W232" i="9"/>
  <c r="Y232" i="9" s="1"/>
  <c r="W231" i="9"/>
  <c r="Y231" i="9" s="1"/>
  <c r="W230" i="9"/>
  <c r="Y230" i="9" s="1"/>
  <c r="W229" i="9"/>
  <c r="Y229" i="9" s="1"/>
  <c r="W228" i="9"/>
  <c r="Y228" i="9" s="1"/>
  <c r="W227" i="9"/>
  <c r="Y227" i="9" s="1"/>
  <c r="W219" i="9"/>
  <c r="Y219" i="9" s="1"/>
  <c r="W218" i="9"/>
  <c r="Y218" i="9" s="1"/>
  <c r="G19" i="1" s="1"/>
  <c r="W217" i="9"/>
  <c r="Y217" i="9" s="1"/>
  <c r="W216" i="9"/>
  <c r="Y216" i="9" s="1"/>
  <c r="W215" i="9"/>
  <c r="Y215" i="9" s="1"/>
  <c r="W214" i="9"/>
  <c r="Y214" i="9" s="1"/>
  <c r="W206" i="9"/>
  <c r="Y206" i="9" s="1"/>
  <c r="W205" i="9"/>
  <c r="Y205" i="9" s="1"/>
  <c r="W204" i="9"/>
  <c r="Y204" i="9" s="1"/>
  <c r="W200" i="9"/>
  <c r="Y200" i="9" s="1"/>
  <c r="W199" i="9"/>
  <c r="Y199" i="9" s="1"/>
  <c r="W198" i="9"/>
  <c r="Y198" i="9" s="1"/>
  <c r="G16" i="1" s="1"/>
  <c r="W197" i="9"/>
  <c r="Y197" i="9" s="1"/>
  <c r="W196" i="9"/>
  <c r="Y196" i="9" s="1"/>
  <c r="W195" i="9"/>
  <c r="Y195" i="9" s="1"/>
  <c r="W194" i="9"/>
  <c r="Y194" i="9" s="1"/>
  <c r="W193" i="9"/>
  <c r="Y193" i="9" s="1"/>
  <c r="W192" i="9"/>
  <c r="Y192" i="9" s="1"/>
  <c r="W191" i="9"/>
  <c r="Y191" i="9" s="1"/>
  <c r="W190" i="9"/>
  <c r="Y190" i="9" s="1"/>
  <c r="W189" i="9"/>
  <c r="Y189" i="9" s="1"/>
  <c r="W188" i="9"/>
  <c r="Y188" i="9" s="1"/>
  <c r="W187" i="9"/>
  <c r="Y187" i="9" s="1"/>
  <c r="W186" i="9"/>
  <c r="Y186" i="9" s="1"/>
  <c r="W175" i="9"/>
  <c r="Y175" i="9" s="1"/>
  <c r="W174" i="9"/>
  <c r="Y174" i="9" s="1"/>
  <c r="W173" i="9"/>
  <c r="Y173" i="9" s="1"/>
  <c r="G13" i="1" s="1"/>
  <c r="W172" i="9"/>
  <c r="Y172" i="9" s="1"/>
  <c r="W171" i="9"/>
  <c r="Y171" i="9" s="1"/>
  <c r="W170" i="9"/>
  <c r="Y170" i="9" s="1"/>
  <c r="W162" i="9"/>
  <c r="Y162" i="9" s="1"/>
  <c r="W161" i="9"/>
  <c r="Y161" i="9" s="1"/>
  <c r="W160" i="9"/>
  <c r="Y160" i="9" s="1"/>
  <c r="W159" i="9"/>
  <c r="Y159" i="9" s="1"/>
  <c r="W158" i="9"/>
  <c r="Y158" i="9" s="1"/>
  <c r="W157" i="9"/>
  <c r="Y157" i="9" s="1"/>
  <c r="W149" i="9"/>
  <c r="Y149" i="9" s="1"/>
  <c r="W148" i="9"/>
  <c r="Y148" i="9" s="1"/>
  <c r="W147" i="9"/>
  <c r="Y147" i="9" s="1"/>
  <c r="W144" i="9"/>
  <c r="Y144" i="9" s="1"/>
  <c r="W143" i="9"/>
  <c r="Y143" i="9" s="1"/>
  <c r="W142" i="9"/>
  <c r="Y142" i="9" s="1"/>
  <c r="W141" i="9"/>
  <c r="Y141" i="9" s="1"/>
  <c r="W140" i="9"/>
  <c r="Y140" i="9" s="1"/>
  <c r="W139" i="9"/>
  <c r="Y139" i="9" s="1"/>
  <c r="W138" i="9"/>
  <c r="Y138" i="9" s="1"/>
  <c r="W137" i="9"/>
  <c r="Y137" i="9" s="1"/>
  <c r="W136" i="9"/>
  <c r="Y136" i="9" s="1"/>
  <c r="W135" i="9"/>
  <c r="Y135" i="9" s="1"/>
  <c r="W134" i="9"/>
  <c r="Y134" i="9" s="1"/>
  <c r="W133" i="9"/>
  <c r="Y133" i="9" s="1"/>
  <c r="W132" i="9"/>
  <c r="Y132" i="9" s="1"/>
  <c r="W131" i="9"/>
  <c r="Y131" i="9" s="1"/>
  <c r="W130" i="9"/>
  <c r="Y130" i="9" s="1"/>
  <c r="W129" i="9"/>
  <c r="Y129" i="9" s="1"/>
  <c r="W118" i="9"/>
  <c r="Y118" i="9" s="1"/>
  <c r="W117" i="9"/>
  <c r="Y117" i="9" s="1"/>
  <c r="W116" i="9"/>
  <c r="Y116" i="9" s="1"/>
  <c r="W115" i="9"/>
  <c r="Y115" i="9" s="1"/>
  <c r="W114" i="9"/>
  <c r="Y114" i="9" s="1"/>
  <c r="W113" i="9"/>
  <c r="Y113" i="9" s="1"/>
  <c r="W105" i="9"/>
  <c r="Y105" i="9" s="1"/>
  <c r="W104" i="9"/>
  <c r="Y104" i="9" s="1"/>
  <c r="W103" i="9"/>
  <c r="Y103" i="9" s="1"/>
  <c r="W102" i="9"/>
  <c r="Y102" i="9" s="1"/>
  <c r="W101" i="9"/>
  <c r="Y101" i="9" s="1"/>
  <c r="W100" i="9"/>
  <c r="Y100" i="9" s="1"/>
  <c r="W92" i="9"/>
  <c r="Y92" i="9" s="1"/>
  <c r="W91" i="9"/>
  <c r="Y91" i="9" s="1"/>
  <c r="W90" i="9"/>
  <c r="Y90" i="9" s="1"/>
  <c r="W86" i="9"/>
  <c r="Y86" i="9" s="1"/>
  <c r="W85" i="9"/>
  <c r="Y85" i="9" s="1"/>
  <c r="W84" i="9"/>
  <c r="Y84" i="9" s="1"/>
  <c r="W83" i="9"/>
  <c r="Y83" i="9" s="1"/>
  <c r="W82" i="9"/>
  <c r="Y82" i="9" s="1"/>
  <c r="W81" i="9"/>
  <c r="Y81" i="9" s="1"/>
  <c r="W80" i="9"/>
  <c r="Y80" i="9" s="1"/>
  <c r="W79" i="9"/>
  <c r="Y79" i="9" s="1"/>
  <c r="W78" i="9"/>
  <c r="Y78" i="9" s="1"/>
  <c r="W77" i="9"/>
  <c r="Y77" i="9" s="1"/>
  <c r="W76" i="9"/>
  <c r="Y76" i="9" s="1"/>
  <c r="W75" i="9"/>
  <c r="Y75" i="9" s="1"/>
  <c r="W74" i="9"/>
  <c r="Y74" i="9" s="1"/>
  <c r="W73" i="9"/>
  <c r="Y73" i="9" s="1"/>
  <c r="W72" i="9"/>
  <c r="Y72" i="9" s="1"/>
  <c r="W61" i="9"/>
  <c r="Y61" i="9" s="1"/>
  <c r="W60" i="9"/>
  <c r="Y60" i="9" s="1"/>
  <c r="W59" i="9"/>
  <c r="Y59" i="9" s="1"/>
  <c r="W58" i="9"/>
  <c r="Y58" i="9" s="1"/>
  <c r="W57" i="9"/>
  <c r="Y57" i="9" s="1"/>
  <c r="W56" i="9"/>
  <c r="Y56" i="9" s="1"/>
  <c r="W48" i="9"/>
  <c r="Y48" i="9" s="1"/>
  <c r="W47" i="9"/>
  <c r="Y47" i="9" s="1"/>
  <c r="W46" i="9"/>
  <c r="Y46" i="9" s="1"/>
  <c r="W45" i="9"/>
  <c r="Y45" i="9" s="1"/>
  <c r="W44" i="9"/>
  <c r="Y44" i="9" s="1"/>
  <c r="W43" i="9"/>
  <c r="Y43" i="9" s="1"/>
  <c r="W35" i="9"/>
  <c r="Y35" i="9" s="1"/>
  <c r="W34" i="9"/>
  <c r="Y34" i="9" s="1"/>
  <c r="W33" i="9"/>
  <c r="Y33" i="9" s="1"/>
  <c r="W29" i="9"/>
  <c r="Y29" i="9" s="1"/>
  <c r="W28" i="9"/>
  <c r="Y28" i="9" s="1"/>
  <c r="W27" i="9"/>
  <c r="Y27" i="9" s="1"/>
  <c r="W26" i="9"/>
  <c r="Y26" i="9" s="1"/>
  <c r="W25" i="9"/>
  <c r="Y25" i="9" s="1"/>
  <c r="W24" i="9"/>
  <c r="Y24" i="9" s="1"/>
  <c r="W23" i="9"/>
  <c r="Y23" i="9" s="1"/>
  <c r="W22" i="9"/>
  <c r="Y22" i="9" s="1"/>
  <c r="W21" i="9"/>
  <c r="Y21" i="9" s="1"/>
  <c r="W20" i="9"/>
  <c r="Y20" i="9" s="1"/>
  <c r="W19" i="9"/>
  <c r="Y19" i="9" s="1"/>
  <c r="W18" i="9"/>
  <c r="Y18" i="9" s="1"/>
  <c r="W17" i="9"/>
  <c r="Y17" i="9" s="1"/>
  <c r="W16" i="9"/>
  <c r="Y16" i="9" s="1"/>
  <c r="W15" i="9"/>
  <c r="Y15" i="9" s="1"/>
  <c r="W4" i="9"/>
  <c r="Y4" i="9" s="1"/>
  <c r="W3" i="9"/>
  <c r="Y3" i="9" s="1"/>
  <c r="W2" i="9"/>
  <c r="Y2" i="9" s="1"/>
  <c r="G72" i="11"/>
  <c r="G73" i="11"/>
  <c r="G74" i="11"/>
  <c r="G75" i="11"/>
  <c r="G76" i="11"/>
  <c r="G77" i="11"/>
  <c r="G78" i="11"/>
  <c r="G79" i="11"/>
  <c r="G80" i="11"/>
  <c r="G81" i="11"/>
  <c r="G82" i="11"/>
  <c r="G83" i="11"/>
  <c r="G84" i="11"/>
  <c r="G85" i="11"/>
  <c r="G86" i="11"/>
  <c r="G87" i="11"/>
  <c r="G88" i="11"/>
  <c r="G89" i="11"/>
  <c r="G90" i="11"/>
  <c r="G91" i="11"/>
  <c r="G92" i="11"/>
  <c r="G93" i="11"/>
  <c r="G94" i="11"/>
  <c r="G95" i="11"/>
  <c r="G96" i="11"/>
  <c r="G97" i="11"/>
  <c r="G98" i="11"/>
  <c r="G99" i="11"/>
  <c r="G71" i="11"/>
  <c r="R40" i="11"/>
  <c r="R41" i="11"/>
  <c r="R42" i="11"/>
  <c r="R43" i="11"/>
  <c r="R44" i="11"/>
  <c r="R45" i="11"/>
  <c r="R46" i="11"/>
  <c r="R47" i="11"/>
  <c r="R48" i="11"/>
  <c r="R49" i="11"/>
  <c r="R50" i="11"/>
  <c r="R51" i="11"/>
  <c r="R52" i="11"/>
  <c r="R53" i="11"/>
  <c r="R54" i="11"/>
  <c r="R55" i="11"/>
  <c r="R56" i="11"/>
  <c r="R57" i="11"/>
  <c r="R58" i="11"/>
  <c r="R59" i="11"/>
  <c r="R60" i="11"/>
  <c r="R61" i="11"/>
  <c r="R62" i="11"/>
  <c r="R63" i="11"/>
  <c r="R64" i="11"/>
  <c r="R65" i="11"/>
  <c r="R66" i="11"/>
  <c r="R67" i="11"/>
  <c r="R68" i="11"/>
  <c r="R39" i="11"/>
  <c r="T3" i="15"/>
  <c r="T4" i="15"/>
  <c r="T5" i="15"/>
  <c r="T6" i="15"/>
  <c r="T7" i="15"/>
  <c r="T8" i="15"/>
  <c r="T9" i="15"/>
  <c r="T10" i="15"/>
  <c r="T11" i="15"/>
  <c r="T12" i="15"/>
  <c r="T13" i="15"/>
  <c r="T14" i="15"/>
  <c r="T15" i="15"/>
  <c r="T16" i="15"/>
  <c r="T17" i="15"/>
  <c r="T18" i="15"/>
  <c r="T19" i="15"/>
  <c r="T20" i="15"/>
  <c r="T21" i="15"/>
  <c r="T22" i="15"/>
  <c r="T23" i="15"/>
  <c r="T24" i="15"/>
  <c r="T25" i="15"/>
  <c r="T26" i="15"/>
  <c r="T27" i="15"/>
  <c r="T28" i="15"/>
  <c r="T29" i="15"/>
  <c r="T30" i="15"/>
  <c r="T31" i="15"/>
  <c r="T32" i="15"/>
  <c r="T2" i="15"/>
  <c r="C3" i="15"/>
  <c r="C4" i="15"/>
  <c r="C5" i="15"/>
  <c r="C6" i="15"/>
  <c r="C7" i="15"/>
  <c r="C8" i="15"/>
  <c r="C9" i="15"/>
  <c r="C10" i="15"/>
  <c r="C11" i="15"/>
  <c r="C12" i="15"/>
  <c r="C13" i="15"/>
  <c r="C14" i="15"/>
  <c r="C15" i="15"/>
  <c r="C16" i="15"/>
  <c r="C17" i="15"/>
  <c r="C18" i="15"/>
  <c r="C19" i="15"/>
  <c r="C20" i="15"/>
  <c r="C21" i="15"/>
  <c r="C22" i="15"/>
  <c r="C23" i="15"/>
  <c r="C24" i="15"/>
  <c r="C25" i="15"/>
  <c r="C26" i="15"/>
  <c r="C27" i="15"/>
  <c r="C28" i="15"/>
  <c r="C29" i="15"/>
  <c r="C30" i="15"/>
  <c r="C31" i="15"/>
  <c r="C32" i="15"/>
  <c r="C2" i="15"/>
  <c r="AA1654" i="9" l="1"/>
  <c r="AA1653" i="9"/>
  <c r="AA1652" i="9"/>
  <c r="AA1651" i="9"/>
  <c r="AA1650" i="9"/>
  <c r="AA1649" i="9"/>
  <c r="AA1648" i="9"/>
  <c r="AA1647" i="9"/>
  <c r="AA1646" i="9"/>
  <c r="AA1645" i="9"/>
  <c r="AA1644" i="9"/>
  <c r="AA1643" i="9"/>
  <c r="AA1642" i="9"/>
  <c r="AA1641" i="9"/>
  <c r="AA1640" i="9"/>
  <c r="AA1639" i="9"/>
  <c r="AA1634" i="9"/>
  <c r="AA1633" i="9"/>
  <c r="AA1632" i="9"/>
  <c r="AA1631" i="9"/>
  <c r="AA1630" i="9"/>
  <c r="AA1629" i="9"/>
  <c r="AA1625" i="9"/>
  <c r="AA1624" i="9"/>
  <c r="AA1623" i="9"/>
  <c r="AA1622" i="9"/>
  <c r="AA1621" i="9"/>
  <c r="AA1620" i="9"/>
  <c r="AA1619" i="9"/>
  <c r="AA1618" i="9"/>
  <c r="AA1617" i="9"/>
  <c r="AA1616" i="9"/>
  <c r="AA1615" i="9"/>
  <c r="AA1614" i="9"/>
  <c r="AA1613" i="9"/>
  <c r="AA1612" i="9"/>
  <c r="AA1611" i="9"/>
  <c r="AA1610" i="9"/>
  <c r="AA1600" i="9"/>
  <c r="AA1599" i="9"/>
  <c r="AA1598" i="9"/>
  <c r="AA1597" i="9"/>
  <c r="AA1596" i="9"/>
  <c r="AA1595" i="9"/>
  <c r="AA1587" i="9"/>
  <c r="AA1586" i="9"/>
  <c r="AA1585" i="9"/>
  <c r="AA1584" i="9"/>
  <c r="AA1583" i="9"/>
  <c r="AA1582" i="9"/>
  <c r="AA1581" i="9"/>
  <c r="AA1577" i="9"/>
  <c r="AA1576" i="9"/>
  <c r="AA1575" i="9"/>
  <c r="AA1574" i="9"/>
  <c r="AA1573" i="9"/>
  <c r="AA1572" i="9"/>
  <c r="AA1571" i="9"/>
  <c r="AA1570" i="9"/>
  <c r="AA1569" i="9"/>
  <c r="AA1568" i="9"/>
  <c r="AA1567" i="9"/>
  <c r="AA1566" i="9"/>
  <c r="AA1565" i="9"/>
  <c r="AA1564" i="9"/>
  <c r="AA1563" i="9"/>
  <c r="AA1562" i="9"/>
  <c r="AA1561" i="9"/>
  <c r="AA1560" i="9"/>
  <c r="AA1559" i="9"/>
  <c r="AA1558" i="9"/>
  <c r="AA1557" i="9"/>
  <c r="AA1556" i="9"/>
  <c r="AA1555" i="9"/>
  <c r="AA1554" i="9"/>
  <c r="AA1543" i="9"/>
  <c r="AA1542" i="9"/>
  <c r="AA1541" i="9"/>
  <c r="AA1540" i="9"/>
  <c r="AA1539" i="9"/>
  <c r="AA1538" i="9"/>
  <c r="AA1530" i="9"/>
  <c r="AA1529" i="9"/>
  <c r="AA1528" i="9"/>
  <c r="AA1527" i="9"/>
  <c r="AA1526" i="9"/>
  <c r="AA1525" i="9"/>
  <c r="AA1520" i="9"/>
  <c r="AA1519" i="9"/>
  <c r="AA1518" i="9"/>
  <c r="AA1517" i="9"/>
  <c r="AA1516" i="9"/>
  <c r="AA1515" i="9"/>
  <c r="AA1514" i="9"/>
  <c r="AA1513" i="9"/>
  <c r="AA1512" i="9"/>
  <c r="AA1511" i="9"/>
  <c r="AA1510" i="9"/>
  <c r="AA1509" i="9"/>
  <c r="AA1508" i="9"/>
  <c r="AA1507" i="9"/>
  <c r="AA1506" i="9"/>
  <c r="AA1505" i="9"/>
  <c r="AA1504" i="9"/>
  <c r="AA1503" i="9"/>
  <c r="AA1502" i="9"/>
  <c r="AA1501" i="9"/>
  <c r="AA1500" i="9"/>
  <c r="AA1499" i="9"/>
  <c r="AA1498" i="9"/>
  <c r="AA1497" i="9"/>
  <c r="AA1486" i="9"/>
  <c r="AA1485" i="9"/>
  <c r="AA1484" i="9"/>
  <c r="AA1483" i="9"/>
  <c r="AA1482" i="9"/>
  <c r="AA1481" i="9"/>
  <c r="AA1473" i="9"/>
  <c r="AA1472" i="9"/>
  <c r="AA1471" i="9"/>
  <c r="AA1470" i="9"/>
  <c r="AA1469" i="9"/>
  <c r="AA1468" i="9"/>
  <c r="AA1467" i="9"/>
  <c r="AA1463" i="9"/>
  <c r="AA1462" i="9"/>
  <c r="AA1461" i="9"/>
  <c r="AA1460" i="9"/>
  <c r="AA1459" i="9"/>
  <c r="AA1458" i="9"/>
  <c r="AA1457" i="9"/>
  <c r="AA1456" i="9"/>
  <c r="AA1455" i="9"/>
  <c r="AA1454" i="9"/>
  <c r="AA1453" i="9"/>
  <c r="AA1452" i="9"/>
  <c r="AA1451" i="9"/>
  <c r="AA1450" i="9"/>
  <c r="AA1449" i="9"/>
  <c r="AA1448" i="9"/>
  <c r="AA1447" i="9"/>
  <c r="AA1446" i="9"/>
  <c r="AA1445" i="9"/>
  <c r="AA1444" i="9"/>
  <c r="AA1443" i="9"/>
  <c r="AA1442" i="9"/>
  <c r="AA1441" i="9"/>
  <c r="AA1440" i="9"/>
  <c r="AA1439" i="9"/>
  <c r="AA1429" i="9"/>
  <c r="AA1428" i="9"/>
  <c r="AA1427" i="9"/>
  <c r="AA1426" i="9"/>
  <c r="AA1425" i="9"/>
  <c r="AA1424" i="9"/>
  <c r="AA1416" i="9"/>
  <c r="AA1415" i="9"/>
  <c r="AA1414" i="9"/>
  <c r="AA1413" i="9"/>
  <c r="AA1412" i="9"/>
  <c r="AA1411" i="9"/>
  <c r="AA1406" i="9"/>
  <c r="AA1405" i="9"/>
  <c r="AA1404" i="9"/>
  <c r="AA1403" i="9"/>
  <c r="AA1402" i="9"/>
  <c r="AA1401" i="9"/>
  <c r="AA1397" i="9"/>
  <c r="AA1396" i="9"/>
  <c r="AA1395" i="9"/>
  <c r="AA1394" i="9"/>
  <c r="AA1393" i="9"/>
  <c r="AA1392" i="9"/>
  <c r="AA1391" i="9"/>
  <c r="AA1390" i="9"/>
  <c r="AA1389" i="9"/>
  <c r="AA1388" i="9"/>
  <c r="AA1387" i="9"/>
  <c r="AA1386" i="9"/>
  <c r="AA1385" i="9"/>
  <c r="AA1384" i="9"/>
  <c r="AA1383" i="9"/>
  <c r="AA1372" i="9"/>
  <c r="AA1371" i="9"/>
  <c r="AA1370" i="9"/>
  <c r="AA1369" i="9"/>
  <c r="AA1368" i="9"/>
  <c r="AA1367" i="9"/>
  <c r="AA1366" i="9"/>
  <c r="AA1365" i="9"/>
  <c r="AA1364" i="9"/>
  <c r="AA1363" i="9"/>
  <c r="AA1362" i="9"/>
  <c r="AA1361" i="9"/>
  <c r="AA1360" i="9"/>
  <c r="AA1359" i="9"/>
  <c r="AA1358" i="9"/>
  <c r="AA1357" i="9"/>
  <c r="AA1356" i="9"/>
  <c r="AA1355" i="9"/>
  <c r="AA1354" i="9"/>
  <c r="AA1353" i="9"/>
  <c r="AA1349" i="9"/>
  <c r="AA1348" i="9"/>
  <c r="AA1347" i="9"/>
  <c r="AA1346" i="9"/>
  <c r="AA1345" i="9"/>
  <c r="AA1344" i="9"/>
  <c r="AA1343" i="9"/>
  <c r="AA1342" i="9"/>
  <c r="AA1341" i="9"/>
  <c r="AA1340" i="9"/>
  <c r="AA1339" i="9"/>
  <c r="AA1338" i="9"/>
  <c r="AA1337" i="9"/>
  <c r="AA1336" i="9"/>
  <c r="AA1335" i="9"/>
  <c r="AA1334" i="9"/>
  <c r="AA1333" i="9"/>
  <c r="AA1332" i="9"/>
  <c r="AA1331" i="9"/>
  <c r="AA1330" i="9"/>
  <c r="AA1329" i="9"/>
  <c r="AA1328" i="9"/>
  <c r="AA1327" i="9"/>
  <c r="AA1326" i="9"/>
  <c r="AA1325" i="9"/>
  <c r="AA1315" i="9"/>
  <c r="AA1314" i="9"/>
  <c r="AA1313" i="9"/>
  <c r="AA1312" i="9"/>
  <c r="AA1311" i="9"/>
  <c r="AA1310" i="9"/>
  <c r="AA1309" i="9"/>
  <c r="AA1308" i="9"/>
  <c r="AA1307" i="9"/>
  <c r="AA1306" i="9"/>
  <c r="AA1305" i="9"/>
  <c r="AA1304" i="9"/>
  <c r="AA1303" i="9"/>
  <c r="AA1302" i="9"/>
  <c r="AA1301" i="9"/>
  <c r="AA1300" i="9"/>
  <c r="AA1299" i="9"/>
  <c r="AA1298" i="9"/>
  <c r="AA1297" i="9"/>
  <c r="AA1296" i="9"/>
  <c r="AA1292" i="9"/>
  <c r="AA1291" i="9"/>
  <c r="AA1290" i="9"/>
  <c r="AA1289" i="9"/>
  <c r="AA1288" i="9"/>
  <c r="AA1287" i="9"/>
  <c r="AA1286" i="9"/>
  <c r="AA1285" i="9"/>
  <c r="AA1284" i="9"/>
  <c r="AA1283" i="9"/>
  <c r="AA1282" i="9"/>
  <c r="AA1281" i="9"/>
  <c r="AA1280" i="9"/>
  <c r="AA1279" i="9"/>
  <c r="AA1278" i="9"/>
  <c r="AA1277" i="9"/>
  <c r="AA1276" i="9"/>
  <c r="AA1275" i="9"/>
  <c r="AA1274" i="9"/>
  <c r="AA1273" i="9"/>
  <c r="AA1272" i="9"/>
  <c r="AA1271" i="9"/>
  <c r="AA1270" i="9"/>
  <c r="AA1269" i="9"/>
  <c r="AA1268" i="9"/>
  <c r="AA1258" i="9"/>
  <c r="AA1257" i="9"/>
  <c r="AA1256" i="9"/>
  <c r="AA1255" i="9"/>
  <c r="AA1254" i="9"/>
  <c r="AA1253" i="9"/>
  <c r="AA1245" i="9"/>
  <c r="AA1244" i="9"/>
  <c r="AA1243" i="9"/>
  <c r="AA1242" i="9"/>
  <c r="AA1241" i="9"/>
  <c r="AA1240" i="9"/>
  <c r="AA1239" i="9"/>
  <c r="AA1235" i="9"/>
  <c r="AA1234" i="9"/>
  <c r="AA1233" i="9"/>
  <c r="AA1232" i="9"/>
  <c r="AA1231" i="9"/>
  <c r="AA1230" i="9"/>
  <c r="AA1226" i="9"/>
  <c r="AA1225" i="9"/>
  <c r="AA1224" i="9"/>
  <c r="AA1223" i="9"/>
  <c r="AA1222" i="9"/>
  <c r="AA1221" i="9"/>
  <c r="AA1220" i="9"/>
  <c r="AA1219" i="9"/>
  <c r="AA1218" i="9"/>
  <c r="AA1217" i="9"/>
  <c r="AA1216" i="9"/>
  <c r="AA1215" i="9"/>
  <c r="AA1214" i="9"/>
  <c r="AA1213" i="9"/>
  <c r="AA1212" i="9"/>
  <c r="AA1201" i="9"/>
  <c r="AA1200" i="9"/>
  <c r="AA1199" i="9"/>
  <c r="AA1198" i="9"/>
  <c r="AA1197" i="9"/>
  <c r="AA1196" i="9"/>
  <c r="AA1188" i="9"/>
  <c r="AA1187" i="9"/>
  <c r="AA1186" i="9"/>
  <c r="AA1185" i="9"/>
  <c r="AA1184" i="9"/>
  <c r="AA1178" i="9"/>
  <c r="AA1177" i="9"/>
  <c r="AA1176" i="9"/>
  <c r="AA1175" i="9"/>
  <c r="AA1174" i="9"/>
  <c r="AA1173" i="9"/>
  <c r="AA1169" i="9"/>
  <c r="AA1168" i="9"/>
  <c r="AA1167" i="9"/>
  <c r="AA1166" i="9"/>
  <c r="AA1165" i="9"/>
  <c r="AA1164" i="9"/>
  <c r="AA1163" i="9"/>
  <c r="AA1162" i="9"/>
  <c r="AA1161" i="9"/>
  <c r="AA1160" i="9"/>
  <c r="AA1159" i="9"/>
  <c r="AA1158" i="9"/>
  <c r="AA1157" i="9"/>
  <c r="AA1156" i="9"/>
  <c r="AA1155" i="9"/>
  <c r="AA1144" i="9"/>
  <c r="AA1143" i="9"/>
  <c r="AA1142" i="9"/>
  <c r="AA1141" i="9"/>
  <c r="AA1140" i="9"/>
  <c r="AA1139" i="9"/>
  <c r="AA1131" i="9"/>
  <c r="AA1130" i="9"/>
  <c r="AA1129" i="9"/>
  <c r="AA1128" i="9"/>
  <c r="AA1127" i="9"/>
  <c r="AA1126" i="9"/>
  <c r="AA1125" i="9"/>
  <c r="AA1121" i="9"/>
  <c r="AA1120" i="9"/>
  <c r="AA1119" i="9"/>
  <c r="AA1114" i="9"/>
  <c r="AA1112" i="9"/>
  <c r="AA1111" i="9"/>
  <c r="AA1110" i="9"/>
  <c r="AA1109" i="9"/>
  <c r="AA1108" i="9"/>
  <c r="AA1107" i="9"/>
  <c r="AA1106" i="9"/>
  <c r="AA1105" i="9"/>
  <c r="AA1104" i="9"/>
  <c r="AA1103" i="9"/>
  <c r="AA1102" i="9"/>
  <c r="AA1101" i="9"/>
  <c r="AA1100" i="9"/>
  <c r="AA1099" i="9"/>
  <c r="AA1098" i="9"/>
  <c r="AA1087" i="9"/>
  <c r="AA1086" i="9"/>
  <c r="AA1085" i="9"/>
  <c r="AA1084" i="9"/>
  <c r="AA1083" i="9"/>
  <c r="AA1082" i="9"/>
  <c r="AA1081" i="9"/>
  <c r="AA1080" i="9"/>
  <c r="AA1079" i="9"/>
  <c r="AA1078" i="9"/>
  <c r="AA1077" i="9"/>
  <c r="AA1076" i="9"/>
  <c r="AA1075" i="9"/>
  <c r="AA1074" i="9"/>
  <c r="AA1073" i="9"/>
  <c r="AA1072" i="9"/>
  <c r="AA1071" i="9"/>
  <c r="AA1070" i="9"/>
  <c r="AA1069" i="9"/>
  <c r="AA1068" i="9"/>
  <c r="AA1064" i="9"/>
  <c r="AA1063" i="9"/>
  <c r="AA1062" i="9"/>
  <c r="AA1061" i="9"/>
  <c r="AA1060" i="9"/>
  <c r="AA1059" i="9"/>
  <c r="AA1055" i="9"/>
  <c r="AA1054" i="9"/>
  <c r="AA1053" i="9"/>
  <c r="AA1052" i="9"/>
  <c r="AA1051" i="9"/>
  <c r="AA1050" i="9"/>
  <c r="AA1049" i="9"/>
  <c r="AA1048" i="9"/>
  <c r="AA1047" i="9"/>
  <c r="AA1046" i="9"/>
  <c r="AA1045" i="9"/>
  <c r="AA1044" i="9"/>
  <c r="AA1043" i="9"/>
  <c r="AA1042" i="9"/>
  <c r="AA1041" i="9"/>
  <c r="AA1040" i="9"/>
  <c r="AA1030" i="9"/>
  <c r="AA1029" i="9"/>
  <c r="AA1028" i="9"/>
  <c r="AA1027" i="9"/>
  <c r="AA1026" i="9"/>
  <c r="AA1025" i="9"/>
  <c r="AA1024" i="9"/>
  <c r="AA1023" i="9"/>
  <c r="AA1022" i="9"/>
  <c r="AA1021" i="9"/>
  <c r="AA1020" i="9"/>
  <c r="AA1019" i="9"/>
  <c r="AA1018" i="9"/>
  <c r="AA1017" i="9"/>
  <c r="AA1016" i="9"/>
  <c r="AA1015" i="9"/>
  <c r="AA1014" i="9"/>
  <c r="AA1013" i="9"/>
  <c r="AA1012" i="9"/>
  <c r="AA1011" i="9"/>
  <c r="AA1007" i="9"/>
  <c r="AA1006" i="9"/>
  <c r="AA1005" i="9"/>
  <c r="AA1004" i="9"/>
  <c r="AA1003" i="9"/>
  <c r="AA1002" i="9"/>
  <c r="AA1001" i="9"/>
  <c r="AA1000" i="9"/>
  <c r="AA999" i="9"/>
  <c r="AA998" i="9"/>
  <c r="AA997" i="9"/>
  <c r="AA996" i="9"/>
  <c r="AA995" i="9"/>
  <c r="AA994" i="9"/>
  <c r="AA993" i="9"/>
  <c r="AA992" i="9"/>
  <c r="AA991" i="9"/>
  <c r="AA990" i="9"/>
  <c r="AA989" i="9"/>
  <c r="AA988" i="9"/>
  <c r="AA987" i="9"/>
  <c r="AA986" i="9"/>
  <c r="AA985" i="9"/>
  <c r="AA984" i="9"/>
  <c r="AA983" i="9"/>
  <c r="AA973" i="9"/>
  <c r="AA972" i="9"/>
  <c r="AA971" i="9"/>
  <c r="AA970" i="9"/>
  <c r="AA969" i="9"/>
  <c r="AA968" i="9"/>
  <c r="AA967" i="9"/>
  <c r="AA966" i="9"/>
  <c r="AA965" i="9"/>
  <c r="AA964" i="9"/>
  <c r="AA963" i="9"/>
  <c r="AA962" i="9"/>
  <c r="AA961" i="9"/>
  <c r="AA960" i="9"/>
  <c r="AA959" i="9"/>
  <c r="AA958" i="9"/>
  <c r="AA957" i="9"/>
  <c r="AA956" i="9"/>
  <c r="AA955" i="9"/>
  <c r="AA954" i="9"/>
  <c r="AA950" i="9"/>
  <c r="AA949" i="9"/>
  <c r="AA948" i="9"/>
  <c r="AA947" i="9"/>
  <c r="AA946" i="9"/>
  <c r="AA945" i="9"/>
  <c r="AA941" i="9"/>
  <c r="AA940" i="9"/>
  <c r="AA939" i="9"/>
  <c r="AA938" i="9"/>
  <c r="AA937" i="9"/>
  <c r="AA936" i="9"/>
  <c r="AA935" i="9"/>
  <c r="AA934" i="9"/>
  <c r="AA933" i="9"/>
  <c r="AA932" i="9"/>
  <c r="AA931" i="9"/>
  <c r="AA930" i="9"/>
  <c r="AA929" i="9"/>
  <c r="AA928" i="9"/>
  <c r="AA927" i="9"/>
  <c r="AA926" i="9"/>
  <c r="AA916" i="9"/>
  <c r="AA915" i="9"/>
  <c r="AA914" i="9"/>
  <c r="AA913" i="9"/>
  <c r="AA912" i="9"/>
  <c r="AA911" i="9"/>
  <c r="AA903" i="9"/>
  <c r="AA902" i="9"/>
  <c r="AA901" i="9"/>
  <c r="AA900" i="9"/>
  <c r="AA899" i="9"/>
  <c r="AA898" i="9"/>
  <c r="AA897" i="9"/>
  <c r="AA887" i="9"/>
  <c r="AA886" i="9"/>
  <c r="AA885" i="9"/>
  <c r="AA884" i="9"/>
  <c r="AA883" i="9"/>
  <c r="AA882" i="9"/>
  <c r="AA881" i="9"/>
  <c r="AA880" i="9"/>
  <c r="AA879" i="9"/>
  <c r="AA878" i="9"/>
  <c r="AA877" i="9"/>
  <c r="AA876" i="9"/>
  <c r="AA875" i="9"/>
  <c r="AA874" i="9"/>
  <c r="AA873" i="9"/>
  <c r="AA872" i="9"/>
  <c r="AA871" i="9"/>
  <c r="AA870" i="9"/>
  <c r="AA859" i="9"/>
  <c r="AA858" i="9"/>
  <c r="AA857" i="9"/>
  <c r="AA856" i="9"/>
  <c r="AA855" i="9"/>
  <c r="AA854" i="9"/>
  <c r="AA845" i="9"/>
  <c r="AA844" i="9"/>
  <c r="AA843" i="9"/>
  <c r="AA842" i="9"/>
  <c r="AA841" i="9"/>
  <c r="AA840" i="9"/>
  <c r="AA833" i="9"/>
  <c r="AA832" i="9"/>
  <c r="AA831" i="9"/>
  <c r="AA827" i="9"/>
  <c r="AA826" i="9"/>
  <c r="AA825" i="9"/>
  <c r="AA824" i="9"/>
  <c r="AA823" i="9"/>
  <c r="AA822" i="9"/>
  <c r="AA821" i="9"/>
  <c r="AA820" i="9"/>
  <c r="AA819" i="9"/>
  <c r="AA818" i="9"/>
  <c r="AA817" i="9"/>
  <c r="AA816" i="9"/>
  <c r="AA815" i="9"/>
  <c r="AA814" i="9"/>
  <c r="AA813" i="9"/>
  <c r="AA812" i="9"/>
  <c r="AA802" i="9"/>
  <c r="AA801" i="9"/>
  <c r="AA800" i="9"/>
  <c r="AA799" i="9"/>
  <c r="AA798" i="9"/>
  <c r="AA797" i="9"/>
  <c r="AA789" i="9"/>
  <c r="AA788" i="9"/>
  <c r="AA787" i="9"/>
  <c r="AA786" i="9"/>
  <c r="AA785" i="9"/>
  <c r="AA784" i="9"/>
  <c r="AA783" i="9"/>
  <c r="AA776" i="9"/>
  <c r="AA775" i="9"/>
  <c r="AA774" i="9"/>
  <c r="AA770" i="9"/>
  <c r="AA769" i="9"/>
  <c r="AA768" i="9"/>
  <c r="AA767" i="9"/>
  <c r="AA766" i="9"/>
  <c r="AA765" i="9"/>
  <c r="AA764" i="9"/>
  <c r="AA763" i="9"/>
  <c r="AA762" i="9"/>
  <c r="AA761" i="9"/>
  <c r="AA760" i="9"/>
  <c r="AA759" i="9"/>
  <c r="AA758" i="9"/>
  <c r="AA757" i="9"/>
  <c r="AA756" i="9"/>
  <c r="AA745" i="9"/>
  <c r="AA744" i="9"/>
  <c r="AA743" i="9"/>
  <c r="AA742" i="9"/>
  <c r="AA741" i="9"/>
  <c r="AA740" i="9"/>
  <c r="AA732" i="9"/>
  <c r="AA731" i="9"/>
  <c r="AA730" i="9"/>
  <c r="AA729" i="9"/>
  <c r="AA728" i="9"/>
  <c r="AA727" i="9"/>
  <c r="AA726" i="9"/>
  <c r="AA719" i="9"/>
  <c r="AA718" i="9"/>
  <c r="AA717" i="9"/>
  <c r="AA716" i="9"/>
  <c r="AA715" i="9"/>
  <c r="AA714" i="9"/>
  <c r="AA713" i="9"/>
  <c r="AA712" i="9"/>
  <c r="AA711" i="9"/>
  <c r="AA710" i="9"/>
  <c r="AA709" i="9"/>
  <c r="AA708" i="9"/>
  <c r="AA707" i="9"/>
  <c r="AA706" i="9"/>
  <c r="AA705" i="9"/>
  <c r="AA704" i="9"/>
  <c r="AA703" i="9"/>
  <c r="AA702" i="9"/>
  <c r="AA701" i="9"/>
  <c r="AA700" i="9"/>
  <c r="AA699" i="9"/>
  <c r="AA688" i="9"/>
  <c r="AA687" i="9"/>
  <c r="AA686" i="9"/>
  <c r="AA685" i="9"/>
  <c r="AA684" i="9"/>
  <c r="AA683" i="9"/>
  <c r="AA682" i="9"/>
  <c r="AA681" i="9"/>
  <c r="AA680" i="9"/>
  <c r="AA679" i="9"/>
  <c r="AA678" i="9"/>
  <c r="AA677" i="9"/>
  <c r="AA676" i="9"/>
  <c r="AA675" i="9"/>
  <c r="AA674" i="9"/>
  <c r="AA673" i="9"/>
  <c r="AA672" i="9"/>
  <c r="AA671" i="9"/>
  <c r="AA670" i="9"/>
  <c r="AA662" i="9"/>
  <c r="AA661" i="9"/>
  <c r="AA660" i="9"/>
  <c r="AA656" i="9"/>
  <c r="AA655" i="9"/>
  <c r="AA654" i="9"/>
  <c r="AA653" i="9"/>
  <c r="AA652" i="9"/>
  <c r="AA651" i="9"/>
  <c r="AA650" i="9"/>
  <c r="AA649" i="9"/>
  <c r="AA648" i="9"/>
  <c r="AA647" i="9"/>
  <c r="AA646" i="9"/>
  <c r="AA645" i="9"/>
  <c r="AA644" i="9"/>
  <c r="AA643" i="9"/>
  <c r="AA642" i="9"/>
  <c r="AA631" i="9"/>
  <c r="AA630" i="9"/>
  <c r="AA629" i="9"/>
  <c r="AA628" i="9"/>
  <c r="AA627" i="9"/>
  <c r="AA626" i="9"/>
  <c r="AA618" i="9"/>
  <c r="AA617" i="9"/>
  <c r="AA616" i="9"/>
  <c r="AA615" i="9"/>
  <c r="AA614" i="9"/>
  <c r="AA613" i="9"/>
  <c r="AA599" i="9"/>
  <c r="AA598" i="9"/>
  <c r="AA597" i="9"/>
  <c r="AA596" i="9"/>
  <c r="AA595" i="9"/>
  <c r="AA594" i="9"/>
  <c r="AA593" i="9"/>
  <c r="AA592" i="9"/>
  <c r="AA591" i="9"/>
  <c r="AA590" i="9"/>
  <c r="AA589" i="9"/>
  <c r="AA588" i="9"/>
  <c r="AA587" i="9"/>
  <c r="AA586" i="9"/>
  <c r="AA585" i="9"/>
  <c r="AA574" i="9"/>
  <c r="AA573" i="9"/>
  <c r="AA572" i="9"/>
  <c r="AA571" i="9"/>
  <c r="AA570" i="9"/>
  <c r="AA569" i="9"/>
  <c r="AA561" i="9"/>
  <c r="AA560" i="9"/>
  <c r="AA559" i="9"/>
  <c r="AA558" i="9"/>
  <c r="AA557" i="9"/>
  <c r="AA556" i="9"/>
  <c r="AA548" i="9"/>
  <c r="AA547" i="9"/>
  <c r="AA546" i="9"/>
  <c r="AA542" i="9"/>
  <c r="AA541" i="9"/>
  <c r="AA540" i="9"/>
  <c r="AA539" i="9"/>
  <c r="AA538" i="9"/>
  <c r="AA537" i="9"/>
  <c r="AA536" i="9"/>
  <c r="AA535" i="9"/>
  <c r="AA534" i="9"/>
  <c r="AA533" i="9"/>
  <c r="AA532" i="9"/>
  <c r="AA531" i="9"/>
  <c r="AA530" i="9"/>
  <c r="AA529" i="9"/>
  <c r="AA528" i="9"/>
  <c r="AA517" i="9"/>
  <c r="AA516" i="9"/>
  <c r="AA515" i="9"/>
  <c r="AA514" i="9"/>
  <c r="AA513" i="9"/>
  <c r="AA512" i="9"/>
  <c r="AA504" i="9"/>
  <c r="AA503" i="9"/>
  <c r="AA502" i="9"/>
  <c r="AA501" i="9"/>
  <c r="AA500" i="9"/>
  <c r="AA499" i="9"/>
  <c r="AA498" i="9"/>
  <c r="AA491" i="9"/>
  <c r="AA490" i="9"/>
  <c r="AA489" i="9"/>
  <c r="AA485" i="9"/>
  <c r="AA484" i="9"/>
  <c r="AA483" i="9"/>
  <c r="AA482" i="9"/>
  <c r="AA481" i="9"/>
  <c r="AA480" i="9"/>
  <c r="AA479" i="9"/>
  <c r="AA478" i="9"/>
  <c r="AA477" i="9"/>
  <c r="AA476" i="9"/>
  <c r="AA475" i="9"/>
  <c r="AA474" i="9"/>
  <c r="AA473" i="9"/>
  <c r="AA472" i="9"/>
  <c r="AA471" i="9"/>
  <c r="AA460" i="9"/>
  <c r="AA459" i="9"/>
  <c r="AA458" i="9"/>
  <c r="AA447" i="9"/>
  <c r="AA400" i="9"/>
  <c r="AA399" i="9"/>
  <c r="AA398" i="9"/>
  <c r="AA390" i="9"/>
  <c r="AA389" i="9"/>
  <c r="AA388" i="9"/>
  <c r="AA387" i="9"/>
  <c r="AA386" i="9"/>
  <c r="AA385" i="9"/>
  <c r="AA377" i="9"/>
  <c r="AA376" i="9"/>
  <c r="AA375" i="9"/>
  <c r="AA371" i="9"/>
  <c r="AA370" i="9"/>
  <c r="AA369" i="9"/>
  <c r="AA368" i="9"/>
  <c r="AA367" i="9"/>
  <c r="AA366" i="9"/>
  <c r="AA365" i="9"/>
  <c r="AA364" i="9"/>
  <c r="AA363" i="9"/>
  <c r="AA362" i="9"/>
  <c r="AA361" i="9"/>
  <c r="AA360" i="9"/>
  <c r="AA359" i="9"/>
  <c r="AA358" i="9"/>
  <c r="AA357" i="9"/>
  <c r="AA346" i="9"/>
  <c r="AA345" i="9"/>
  <c r="AA344" i="9"/>
  <c r="AA333" i="9"/>
  <c r="AA330" i="9"/>
  <c r="AA329" i="9"/>
  <c r="AA328" i="9"/>
  <c r="AA317" i="9"/>
  <c r="AA316" i="9"/>
  <c r="AA315" i="9"/>
  <c r="AA314" i="9"/>
  <c r="AA313" i="9"/>
  <c r="AA312" i="9"/>
  <c r="AA311" i="9"/>
  <c r="AA310" i="9"/>
  <c r="AA309" i="9"/>
  <c r="AA308" i="9"/>
  <c r="AA307" i="9"/>
  <c r="AA306" i="9"/>
  <c r="AA305" i="9"/>
  <c r="AA304" i="9"/>
  <c r="AA303" i="9"/>
  <c r="AA302" i="9"/>
  <c r="AA301" i="9"/>
  <c r="AA300" i="9"/>
  <c r="AA289" i="9"/>
  <c r="AA288" i="9"/>
  <c r="AA287" i="9"/>
  <c r="AA286" i="9"/>
  <c r="AA285" i="9"/>
  <c r="AA284" i="9"/>
  <c r="AA276" i="9"/>
  <c r="AA275" i="9"/>
  <c r="AA274" i="9"/>
  <c r="AA273" i="9"/>
  <c r="AA272" i="9"/>
  <c r="AA271" i="9"/>
  <c r="AA263" i="9"/>
  <c r="AA262" i="9"/>
  <c r="AA261" i="9"/>
  <c r="AA257" i="9"/>
  <c r="AA256" i="9"/>
  <c r="AA255" i="9"/>
  <c r="AA254" i="9"/>
  <c r="AA253" i="9"/>
  <c r="AA252" i="9"/>
  <c r="AA251" i="9"/>
  <c r="AA250" i="9"/>
  <c r="AA249" i="9"/>
  <c r="AA248" i="9"/>
  <c r="AA247" i="9"/>
  <c r="AA246" i="9"/>
  <c r="AA245" i="9"/>
  <c r="AA244" i="9"/>
  <c r="AA243" i="9"/>
  <c r="AA232" i="9"/>
  <c r="AA231" i="9"/>
  <c r="AA230" i="9"/>
  <c r="AA229" i="9"/>
  <c r="AA228" i="9"/>
  <c r="AA227" i="9"/>
  <c r="AA219" i="9"/>
  <c r="AA218" i="9"/>
  <c r="AA217" i="9"/>
  <c r="AA216" i="9"/>
  <c r="AA215" i="9"/>
  <c r="AA214" i="9"/>
  <c r="AA206" i="9"/>
  <c r="AA205" i="9"/>
  <c r="AA204" i="9"/>
  <c r="AA200" i="9"/>
  <c r="AA199" i="9"/>
  <c r="AA198" i="9"/>
  <c r="AA197" i="9"/>
  <c r="AA196" i="9"/>
  <c r="AA195" i="9"/>
  <c r="AA194" i="9"/>
  <c r="AA193" i="9"/>
  <c r="AA192" i="9"/>
  <c r="AA191" i="9"/>
  <c r="AA190" i="9"/>
  <c r="AA189" i="9"/>
  <c r="AA188" i="9"/>
  <c r="AA187" i="9"/>
  <c r="AA186" i="9"/>
  <c r="AA175" i="9"/>
  <c r="AA174" i="9"/>
  <c r="AA173" i="9"/>
  <c r="AA172" i="9"/>
  <c r="AA171" i="9"/>
  <c r="AA170" i="9"/>
  <c r="AA162" i="9"/>
  <c r="AA161" i="9"/>
  <c r="AA160" i="9"/>
  <c r="AA159" i="9"/>
  <c r="AA158" i="9"/>
  <c r="AA157" i="9"/>
  <c r="AA149" i="9"/>
  <c r="AA148" i="9"/>
  <c r="AA147" i="9"/>
  <c r="AA144" i="9"/>
  <c r="AA143" i="9"/>
  <c r="AA142" i="9"/>
  <c r="AA141" i="9"/>
  <c r="AA140" i="9"/>
  <c r="AA139" i="9"/>
  <c r="AA138" i="9"/>
  <c r="AA137" i="9"/>
  <c r="AA136" i="9"/>
  <c r="AA135" i="9"/>
  <c r="AA134" i="9"/>
  <c r="AA133" i="9"/>
  <c r="AA132" i="9"/>
  <c r="AA131" i="9"/>
  <c r="AA130" i="9"/>
  <c r="AA129" i="9"/>
  <c r="AA118" i="9"/>
  <c r="AA117" i="9"/>
  <c r="AA116" i="9"/>
  <c r="AA115" i="9"/>
  <c r="AA114" i="9"/>
  <c r="AA113" i="9"/>
  <c r="AA105" i="9"/>
  <c r="AA104" i="9"/>
  <c r="AA103" i="9"/>
  <c r="AA102" i="9"/>
  <c r="AA101" i="9"/>
  <c r="AA100" i="9"/>
  <c r="AA92" i="9"/>
  <c r="AA91" i="9"/>
  <c r="AA90" i="9"/>
  <c r="AA86" i="9"/>
  <c r="AA85" i="9"/>
  <c r="AA84" i="9"/>
  <c r="AA83" i="9"/>
  <c r="AA82" i="9"/>
  <c r="AA81" i="9"/>
  <c r="AA80" i="9"/>
  <c r="AA79" i="9"/>
  <c r="AA78" i="9"/>
  <c r="AA77" i="9"/>
  <c r="AA76" i="9"/>
  <c r="AA75" i="9"/>
  <c r="AA74" i="9"/>
  <c r="AA73" i="9"/>
  <c r="AA72" i="9"/>
  <c r="AA61" i="9"/>
  <c r="AA60" i="9"/>
  <c r="AA59" i="9"/>
  <c r="AA58" i="9"/>
  <c r="AA57" i="9"/>
  <c r="AA56" i="9"/>
  <c r="AA48" i="9"/>
  <c r="AA47" i="9"/>
  <c r="AA46" i="9"/>
  <c r="AA45" i="9"/>
  <c r="AA44" i="9"/>
  <c r="AA43" i="9"/>
  <c r="AA35" i="9"/>
  <c r="AA34" i="9"/>
  <c r="AA33" i="9"/>
  <c r="AA29" i="9"/>
  <c r="AA28" i="9"/>
  <c r="AA27" i="9"/>
  <c r="AA26" i="9"/>
  <c r="AA25" i="9"/>
  <c r="AA24" i="9"/>
  <c r="AA23" i="9"/>
  <c r="AA22" i="9"/>
  <c r="AA21" i="9"/>
  <c r="AA20" i="9"/>
  <c r="AA19" i="9"/>
  <c r="AA18" i="9"/>
  <c r="AA17" i="9"/>
  <c r="AA16" i="9"/>
  <c r="AA15" i="9"/>
  <c r="AA4" i="9"/>
  <c r="AA3" i="9"/>
  <c r="V1636" i="9" l="1"/>
  <c r="V1637" i="9"/>
  <c r="V1635" i="9"/>
  <c r="V1638" i="9"/>
  <c r="V1628" i="9"/>
  <c r="V1627" i="9"/>
  <c r="V1626" i="9"/>
  <c r="V1602" i="9"/>
  <c r="W1602" i="9" s="1"/>
  <c r="Y1602" i="9" s="1"/>
  <c r="V1603" i="9"/>
  <c r="W1603" i="9" s="1"/>
  <c r="Y1603" i="9" s="1"/>
  <c r="V1601" i="9"/>
  <c r="W1601" i="9" s="1"/>
  <c r="Y1601" i="9" s="1"/>
  <c r="V1580" i="9"/>
  <c r="V1579" i="9"/>
  <c r="V1578" i="9"/>
  <c r="V1545" i="9"/>
  <c r="W1545" i="9" s="1"/>
  <c r="Y1545" i="9" s="1"/>
  <c r="V1546" i="9"/>
  <c r="W1546" i="9" s="1"/>
  <c r="Y1546" i="9" s="1"/>
  <c r="V1544" i="9"/>
  <c r="W1544" i="9" s="1"/>
  <c r="Y1544" i="9" s="1"/>
  <c r="V1524" i="9"/>
  <c r="V1522" i="9"/>
  <c r="V1523" i="9"/>
  <c r="V1521" i="9"/>
  <c r="V1488" i="9"/>
  <c r="W1488" i="9" s="1"/>
  <c r="Y1488" i="9" s="1"/>
  <c r="V1489" i="9"/>
  <c r="W1489" i="9" s="1"/>
  <c r="Y1489" i="9" s="1"/>
  <c r="V1487" i="9"/>
  <c r="W1487" i="9" s="1"/>
  <c r="Y1487" i="9" s="1"/>
  <c r="V1465" i="9"/>
  <c r="V1466" i="9"/>
  <c r="V1464" i="9"/>
  <c r="V1431" i="9"/>
  <c r="W1431" i="9" s="1"/>
  <c r="Y1431" i="9" s="1"/>
  <c r="V1432" i="9"/>
  <c r="W1432" i="9" s="1"/>
  <c r="Y1432" i="9" s="1"/>
  <c r="V1430" i="9"/>
  <c r="W1430" i="9" s="1"/>
  <c r="Y1430" i="9" s="1"/>
  <c r="V1410" i="9"/>
  <c r="V1408" i="9"/>
  <c r="V1409" i="9"/>
  <c r="V1407" i="9"/>
  <c r="V1400" i="9"/>
  <c r="V1399" i="9"/>
  <c r="V1398" i="9"/>
  <c r="V1374" i="9"/>
  <c r="W1374" i="9" s="1"/>
  <c r="Y1374" i="9" s="1"/>
  <c r="V1375" i="9"/>
  <c r="W1375" i="9" s="1"/>
  <c r="Y1375" i="9" s="1"/>
  <c r="V1373" i="9"/>
  <c r="W1373" i="9" s="1"/>
  <c r="Y1373" i="9" s="1"/>
  <c r="V1351" i="9"/>
  <c r="V1352" i="9"/>
  <c r="V1350" i="9"/>
  <c r="V1317" i="9"/>
  <c r="W1317" i="9" s="1"/>
  <c r="Y1317" i="9" s="1"/>
  <c r="V1318" i="9"/>
  <c r="W1318" i="9" s="1"/>
  <c r="Y1318" i="9" s="1"/>
  <c r="V1316" i="9"/>
  <c r="W1316" i="9" s="1"/>
  <c r="Y1316" i="9" s="1"/>
  <c r="V1294" i="9"/>
  <c r="V1295" i="9"/>
  <c r="V1293" i="9"/>
  <c r="V1260" i="9"/>
  <c r="W1260" i="9" s="1"/>
  <c r="Y1260" i="9" s="1"/>
  <c r="V1261" i="9"/>
  <c r="W1261" i="9" s="1"/>
  <c r="Y1261" i="9" s="1"/>
  <c r="V1259" i="9"/>
  <c r="W1259" i="9" s="1"/>
  <c r="Y1259" i="9" s="1"/>
  <c r="R1351" i="9"/>
  <c r="R1352" i="9"/>
  <c r="R1350" i="9"/>
  <c r="R1343" i="9"/>
  <c r="R1342" i="9"/>
  <c r="R1345" i="9" s="1"/>
  <c r="R1341" i="9"/>
  <c r="R1317" i="9"/>
  <c r="R1323" i="9" s="1"/>
  <c r="R1318" i="9"/>
  <c r="R1321" i="9" s="1"/>
  <c r="R1316" i="9"/>
  <c r="R1319" i="9" s="1"/>
  <c r="W1293" i="9" l="1"/>
  <c r="Y1293" i="9" s="1"/>
  <c r="W1351" i="9"/>
  <c r="Y1351" i="9" s="1"/>
  <c r="W1409" i="9"/>
  <c r="Y1409" i="9" s="1"/>
  <c r="W1465" i="9"/>
  <c r="Y1465" i="9" s="1"/>
  <c r="W1295" i="9"/>
  <c r="Y1295" i="9" s="1"/>
  <c r="W1399" i="9"/>
  <c r="Y1399" i="9" s="1"/>
  <c r="W1408" i="9"/>
  <c r="Y1408" i="9" s="1"/>
  <c r="W1523" i="9"/>
  <c r="Y1523" i="9" s="1"/>
  <c r="W1580" i="9"/>
  <c r="Y1580" i="9" s="1"/>
  <c r="W1626" i="9"/>
  <c r="Y1626" i="9" s="1"/>
  <c r="W1635" i="9"/>
  <c r="Y1635" i="9" s="1"/>
  <c r="W1398" i="9"/>
  <c r="Y1398" i="9" s="1"/>
  <c r="W1294" i="9"/>
  <c r="Y1294" i="9" s="1"/>
  <c r="W1350" i="9"/>
  <c r="Y1350" i="9" s="1"/>
  <c r="W1400" i="9"/>
  <c r="Y1400" i="9" s="1"/>
  <c r="W1410" i="9"/>
  <c r="Y1410" i="9" s="1"/>
  <c r="W1464" i="9"/>
  <c r="Y1464" i="9" s="1"/>
  <c r="W1522" i="9"/>
  <c r="Y1522" i="9" s="1"/>
  <c r="W1627" i="9"/>
  <c r="Y1627" i="9" s="1"/>
  <c r="W1637" i="9"/>
  <c r="Y1637" i="9" s="1"/>
  <c r="W1521" i="9"/>
  <c r="Y1521" i="9" s="1"/>
  <c r="W1579" i="9"/>
  <c r="Y1579" i="9" s="1"/>
  <c r="W1638" i="9"/>
  <c r="Y1638" i="9" s="1"/>
  <c r="W1352" i="9"/>
  <c r="Y1352" i="9" s="1"/>
  <c r="W1407" i="9"/>
  <c r="Y1407" i="9" s="1"/>
  <c r="W1466" i="9"/>
  <c r="Y1466" i="9" s="1"/>
  <c r="W1524" i="9"/>
  <c r="Y1524" i="9" s="1"/>
  <c r="W1578" i="9"/>
  <c r="Y1578" i="9" s="1"/>
  <c r="W1628" i="9"/>
  <c r="Y1628" i="9" s="1"/>
  <c r="W1636" i="9"/>
  <c r="Y1636" i="9" s="1"/>
  <c r="V1321" i="9"/>
  <c r="AA1318" i="9"/>
  <c r="V1435" i="9"/>
  <c r="AA1432" i="9"/>
  <c r="V1550" i="9"/>
  <c r="W1550" i="9" s="1"/>
  <c r="Y1550" i="9" s="1"/>
  <c r="AA1544" i="9"/>
  <c r="V1605" i="9"/>
  <c r="AA1602" i="9"/>
  <c r="V1320" i="9"/>
  <c r="AA1317" i="9"/>
  <c r="V1376" i="9"/>
  <c r="AA1373" i="9"/>
  <c r="V1434" i="9"/>
  <c r="AA1431" i="9"/>
  <c r="V1490" i="9"/>
  <c r="AA1487" i="9"/>
  <c r="V1549" i="9"/>
  <c r="AA1546" i="9"/>
  <c r="V1265" i="9"/>
  <c r="AA1259" i="9"/>
  <c r="V1264" i="9"/>
  <c r="AA1261" i="9"/>
  <c r="V1378" i="9"/>
  <c r="AA1375" i="9"/>
  <c r="V1495" i="9"/>
  <c r="AA1489" i="9"/>
  <c r="V1548" i="9"/>
  <c r="AA1545" i="9"/>
  <c r="V1607" i="9"/>
  <c r="AA1601" i="9"/>
  <c r="V1266" i="9"/>
  <c r="AA1260" i="9"/>
  <c r="V1322" i="9"/>
  <c r="AA1316" i="9"/>
  <c r="V1377" i="9"/>
  <c r="AA1374" i="9"/>
  <c r="V1433" i="9"/>
  <c r="AA1430" i="9"/>
  <c r="V1491" i="9"/>
  <c r="AA1488" i="9"/>
  <c r="V1606" i="9"/>
  <c r="AA1603" i="9"/>
  <c r="V1608" i="9"/>
  <c r="V1551" i="9"/>
  <c r="V1323" i="9"/>
  <c r="V1547" i="9"/>
  <c r="V1604" i="9"/>
  <c r="V1263" i="9"/>
  <c r="V1262" i="9"/>
  <c r="R1320" i="9"/>
  <c r="R1322" i="9"/>
  <c r="V1319" i="9"/>
  <c r="V1494" i="9"/>
  <c r="R1324" i="9"/>
  <c r="V1437" i="9"/>
  <c r="V1552" i="9"/>
  <c r="V1267" i="9"/>
  <c r="V1380" i="9"/>
  <c r="V1609" i="9"/>
  <c r="V1324" i="9"/>
  <c r="V1492" i="9"/>
  <c r="V1379" i="9"/>
  <c r="W1379" i="9" s="1"/>
  <c r="Y1379" i="9" s="1"/>
  <c r="V1436" i="9"/>
  <c r="V1493" i="9"/>
  <c r="W1493" i="9" s="1"/>
  <c r="Y1493" i="9" s="1"/>
  <c r="V1381" i="9"/>
  <c r="V1438" i="9"/>
  <c r="R1287" i="9"/>
  <c r="R1286" i="9"/>
  <c r="R1289" i="9" s="1"/>
  <c r="R1296" i="9" s="1"/>
  <c r="R1294" i="9"/>
  <c r="R1295" i="9"/>
  <c r="R1293" i="9"/>
  <c r="R1288" i="9"/>
  <c r="R1260" i="9"/>
  <c r="R1266" i="9" s="1"/>
  <c r="R1261" i="9"/>
  <c r="R1264" i="9" s="1"/>
  <c r="R1259" i="9"/>
  <c r="R1262" i="9" s="1"/>
  <c r="R1237" i="9"/>
  <c r="R1238" i="9"/>
  <c r="R1236" i="9"/>
  <c r="R1229" i="9"/>
  <c r="R1228" i="9"/>
  <c r="R1227" i="9"/>
  <c r="R1203" i="9"/>
  <c r="R1206" i="9" s="1"/>
  <c r="R1204" i="9"/>
  <c r="R1207" i="9" s="1"/>
  <c r="R1202" i="9"/>
  <c r="R1208" i="9" s="1"/>
  <c r="V1237" i="9"/>
  <c r="V1238" i="9"/>
  <c r="V1236" i="9"/>
  <c r="V1229" i="9"/>
  <c r="V1228" i="9"/>
  <c r="V1227" i="9"/>
  <c r="V1203" i="9"/>
  <c r="W1203" i="9" s="1"/>
  <c r="Y1203" i="9" s="1"/>
  <c r="V1204" i="9"/>
  <c r="W1204" i="9" s="1"/>
  <c r="Y1204" i="9" s="1"/>
  <c r="V1202" i="9"/>
  <c r="W1202" i="9" s="1"/>
  <c r="Y1202" i="9" s="1"/>
  <c r="V1180" i="9"/>
  <c r="V1181" i="9"/>
  <c r="V1179" i="9"/>
  <c r="V1172" i="9"/>
  <c r="V1171" i="9"/>
  <c r="V1170" i="9"/>
  <c r="V1146" i="9"/>
  <c r="W1146" i="9" s="1"/>
  <c r="Y1146" i="9" s="1"/>
  <c r="V1147" i="9"/>
  <c r="W1147" i="9" s="1"/>
  <c r="Y1147" i="9" s="1"/>
  <c r="V1145" i="9"/>
  <c r="W1145" i="9" s="1"/>
  <c r="Y1145" i="9" s="1"/>
  <c r="V1115" i="9"/>
  <c r="V1116" i="9"/>
  <c r="W1116" i="9" s="1"/>
  <c r="Y1116" i="9" s="1"/>
  <c r="V1123" i="9"/>
  <c r="V1124" i="9"/>
  <c r="V1122" i="9"/>
  <c r="V1117" i="9"/>
  <c r="V1089" i="9"/>
  <c r="W1089" i="9" s="1"/>
  <c r="Y1089" i="9" s="1"/>
  <c r="V1090" i="9"/>
  <c r="W1090" i="9" s="1"/>
  <c r="Y1090" i="9" s="1"/>
  <c r="V1088" i="9"/>
  <c r="W1088" i="9" s="1"/>
  <c r="Y1088" i="9" s="1"/>
  <c r="V1067" i="9"/>
  <c r="V1066" i="9"/>
  <c r="V1058" i="9"/>
  <c r="W1058" i="9" s="1"/>
  <c r="Y1058" i="9" s="1"/>
  <c r="V1057" i="9"/>
  <c r="V1056" i="9"/>
  <c r="V1032" i="9"/>
  <c r="W1032" i="9" s="1"/>
  <c r="Y1032" i="9" s="1"/>
  <c r="V1033" i="9"/>
  <c r="W1033" i="9" s="1"/>
  <c r="Y1033" i="9" s="1"/>
  <c r="V1031" i="9"/>
  <c r="W1031" i="9" s="1"/>
  <c r="Y1031" i="9" s="1"/>
  <c r="V1010" i="9"/>
  <c r="V1009" i="9"/>
  <c r="V1008" i="9"/>
  <c r="V975" i="9"/>
  <c r="W975" i="9" s="1"/>
  <c r="Y975" i="9" s="1"/>
  <c r="V976" i="9"/>
  <c r="W976" i="9" s="1"/>
  <c r="Y976" i="9" s="1"/>
  <c r="V974" i="9"/>
  <c r="W974" i="9" s="1"/>
  <c r="Y974" i="9" s="1"/>
  <c r="AA1578" i="9" l="1"/>
  <c r="AA1637" i="9"/>
  <c r="AA1523" i="9"/>
  <c r="AA1524" i="9"/>
  <c r="AA1638" i="9"/>
  <c r="AA1627" i="9"/>
  <c r="AA1400" i="9"/>
  <c r="AA1635" i="9"/>
  <c r="AA1408" i="9"/>
  <c r="AA1409" i="9"/>
  <c r="AA1352" i="9"/>
  <c r="AA1410" i="9"/>
  <c r="AA1398" i="9"/>
  <c r="AA1465" i="9"/>
  <c r="AA1636" i="9"/>
  <c r="AA1466" i="9"/>
  <c r="AA1579" i="9"/>
  <c r="AA1522" i="9"/>
  <c r="AA1350" i="9"/>
  <c r="AA1626" i="9"/>
  <c r="AA1399" i="9"/>
  <c r="AA1351" i="9"/>
  <c r="AA1628" i="9"/>
  <c r="AA1407" i="9"/>
  <c r="AA1521" i="9"/>
  <c r="AA1464" i="9"/>
  <c r="AA1294" i="9"/>
  <c r="AA1580" i="9"/>
  <c r="AA1295" i="9"/>
  <c r="AA1293" i="9"/>
  <c r="W1010" i="9"/>
  <c r="Y1010" i="9" s="1"/>
  <c r="W1067" i="9"/>
  <c r="Y1067" i="9" s="1"/>
  <c r="W1179" i="9"/>
  <c r="Y1179" i="9" s="1"/>
  <c r="W1229" i="9"/>
  <c r="Y1229" i="9" s="1"/>
  <c r="W1552" i="9"/>
  <c r="Y1552" i="9" s="1"/>
  <c r="W1319" i="9"/>
  <c r="Y1319" i="9" s="1"/>
  <c r="W1057" i="9"/>
  <c r="Y1057" i="9" s="1"/>
  <c r="W1122" i="9"/>
  <c r="Y1122" i="9" s="1"/>
  <c r="W1115" i="9"/>
  <c r="Y1115" i="9" s="1"/>
  <c r="W1170" i="9"/>
  <c r="Y1170" i="9" s="1"/>
  <c r="W1181" i="9"/>
  <c r="Y1181" i="9" s="1"/>
  <c r="W1236" i="9"/>
  <c r="Y1236" i="9" s="1"/>
  <c r="W1436" i="9"/>
  <c r="Y1436" i="9" s="1"/>
  <c r="W1609" i="9"/>
  <c r="Y1609" i="9" s="1"/>
  <c r="W1437" i="9"/>
  <c r="Y1437" i="9" s="1"/>
  <c r="W1604" i="9"/>
  <c r="Y1604" i="9" s="1"/>
  <c r="W1608" i="9"/>
  <c r="Y1608" i="9" s="1"/>
  <c r="W1491" i="9"/>
  <c r="Y1491" i="9" s="1"/>
  <c r="W1377" i="9"/>
  <c r="Y1377" i="9" s="1"/>
  <c r="W1266" i="9"/>
  <c r="Y1266" i="9" s="1"/>
  <c r="W1548" i="9"/>
  <c r="Y1548" i="9" s="1"/>
  <c r="W1378" i="9"/>
  <c r="Y1378" i="9" s="1"/>
  <c r="W1265" i="9"/>
  <c r="Y1265" i="9" s="1"/>
  <c r="W1490" i="9"/>
  <c r="Y1490" i="9" s="1"/>
  <c r="W1376" i="9"/>
  <c r="Y1376" i="9" s="1"/>
  <c r="W1605" i="9"/>
  <c r="Y1605" i="9" s="1"/>
  <c r="W1435" i="9"/>
  <c r="Y1435" i="9" s="1"/>
  <c r="W1056" i="9"/>
  <c r="Y1056" i="9" s="1"/>
  <c r="W1117" i="9"/>
  <c r="Y1117" i="9" s="1"/>
  <c r="W1551" i="9"/>
  <c r="Y1551" i="9" s="1"/>
  <c r="W1008" i="9"/>
  <c r="Y1008" i="9" s="1"/>
  <c r="W1124" i="9"/>
  <c r="Y1124" i="9" s="1"/>
  <c r="W1171" i="9"/>
  <c r="Y1171" i="9" s="1"/>
  <c r="W1180" i="9"/>
  <c r="Y1180" i="9" s="1"/>
  <c r="W1227" i="9"/>
  <c r="Y1227" i="9" s="1"/>
  <c r="W1238" i="9"/>
  <c r="Y1238" i="9" s="1"/>
  <c r="W1438" i="9"/>
  <c r="Y1438" i="9" s="1"/>
  <c r="W1380" i="9"/>
  <c r="Y1380" i="9" s="1"/>
  <c r="W1547" i="9"/>
  <c r="Y1547" i="9" s="1"/>
  <c r="W1324" i="9"/>
  <c r="Y1324" i="9" s="1"/>
  <c r="W1263" i="9"/>
  <c r="Y1263" i="9" s="1"/>
  <c r="W1009" i="9"/>
  <c r="Y1009" i="9" s="1"/>
  <c r="W1066" i="9"/>
  <c r="Y1066" i="9" s="1"/>
  <c r="W1123" i="9"/>
  <c r="Y1123" i="9" s="1"/>
  <c r="W1172" i="9"/>
  <c r="Y1172" i="9" s="1"/>
  <c r="W1228" i="9"/>
  <c r="Y1228" i="9" s="1"/>
  <c r="W1237" i="9"/>
  <c r="Y1237" i="9" s="1"/>
  <c r="W1381" i="9"/>
  <c r="Y1381" i="9" s="1"/>
  <c r="W1492" i="9"/>
  <c r="Y1492" i="9" s="1"/>
  <c r="W1267" i="9"/>
  <c r="Y1267" i="9" s="1"/>
  <c r="W1494" i="9"/>
  <c r="Y1494" i="9" s="1"/>
  <c r="W1262" i="9"/>
  <c r="Y1262" i="9" s="1"/>
  <c r="W1323" i="9"/>
  <c r="Y1323" i="9" s="1"/>
  <c r="W1606" i="9"/>
  <c r="Y1606" i="9" s="1"/>
  <c r="W1433" i="9"/>
  <c r="Y1433" i="9" s="1"/>
  <c r="W1322" i="9"/>
  <c r="Y1322" i="9" s="1"/>
  <c r="W1607" i="9"/>
  <c r="Y1607" i="9" s="1"/>
  <c r="W1495" i="9"/>
  <c r="Y1495" i="9" s="1"/>
  <c r="W1264" i="9"/>
  <c r="Y1264" i="9" s="1"/>
  <c r="W1549" i="9"/>
  <c r="Y1549" i="9" s="1"/>
  <c r="W1434" i="9"/>
  <c r="Y1434" i="9" s="1"/>
  <c r="W1320" i="9"/>
  <c r="Y1320" i="9" s="1"/>
  <c r="W1321" i="9"/>
  <c r="Y1321" i="9" s="1"/>
  <c r="V1037" i="9"/>
  <c r="AA1031" i="9"/>
  <c r="V1091" i="9"/>
  <c r="AA1088" i="9"/>
  <c r="V1096" i="9"/>
  <c r="AA1090" i="9"/>
  <c r="V979" i="9"/>
  <c r="AA976" i="9"/>
  <c r="V1113" i="9"/>
  <c r="W1113" i="9" s="1"/>
  <c r="Y1113" i="9" s="1"/>
  <c r="AA1116" i="9"/>
  <c r="V1149" i="9"/>
  <c r="AA1146" i="9"/>
  <c r="V1207" i="9"/>
  <c r="AA1204" i="9"/>
  <c r="V1496" i="9"/>
  <c r="AA1493" i="9"/>
  <c r="V1206" i="9"/>
  <c r="AA1203" i="9"/>
  <c r="V1151" i="9"/>
  <c r="W1151" i="9" s="1"/>
  <c r="Y1151" i="9" s="1"/>
  <c r="AA1145" i="9"/>
  <c r="V1382" i="9"/>
  <c r="AA1379" i="9"/>
  <c r="V981" i="9"/>
  <c r="AA975" i="9"/>
  <c r="V1036" i="9"/>
  <c r="AA1033" i="9"/>
  <c r="V1065" i="9"/>
  <c r="AA1058" i="9"/>
  <c r="V977" i="9"/>
  <c r="AA974" i="9"/>
  <c r="V1038" i="9"/>
  <c r="AA1032" i="9"/>
  <c r="V1092" i="9"/>
  <c r="AA1089" i="9"/>
  <c r="V1150" i="9"/>
  <c r="AA1147" i="9"/>
  <c r="V1205" i="9"/>
  <c r="AA1202" i="9"/>
  <c r="V1553" i="9"/>
  <c r="AA1550" i="9"/>
  <c r="R1210" i="9"/>
  <c r="V1153" i="9"/>
  <c r="V1152" i="9"/>
  <c r="R1267" i="9"/>
  <c r="V1095" i="9"/>
  <c r="R1205" i="9"/>
  <c r="R1209" i="9"/>
  <c r="V1148" i="9"/>
  <c r="R1263" i="9"/>
  <c r="R1265" i="9"/>
  <c r="R1268" i="9" s="1"/>
  <c r="V1035" i="9"/>
  <c r="V1039" i="9"/>
  <c r="V1034" i="9"/>
  <c r="V1209" i="9"/>
  <c r="V1093" i="9"/>
  <c r="V982" i="9"/>
  <c r="V1094" i="9"/>
  <c r="W1094" i="9" s="1"/>
  <c r="Y1094" i="9" s="1"/>
  <c r="V1208" i="9"/>
  <c r="W1208" i="9" s="1"/>
  <c r="Y1208" i="9" s="1"/>
  <c r="V1210" i="9"/>
  <c r="V978" i="9"/>
  <c r="V980" i="9"/>
  <c r="AA1321" i="9" l="1"/>
  <c r="AA1433" i="9"/>
  <c r="AA1237" i="9"/>
  <c r="AA1547" i="9"/>
  <c r="AA1008" i="9"/>
  <c r="AA1265" i="9"/>
  <c r="AA1437" i="9"/>
  <c r="AA1057" i="9"/>
  <c r="AA1320" i="9"/>
  <c r="AA1606" i="9"/>
  <c r="AA1228" i="9"/>
  <c r="AA1180" i="9"/>
  <c r="AA1605" i="9"/>
  <c r="AA1378" i="9"/>
  <c r="AA1491" i="9"/>
  <c r="AA1609" i="9"/>
  <c r="AA1170" i="9"/>
  <c r="AA1319" i="9"/>
  <c r="AA1067" i="9"/>
  <c r="AA1549" i="9"/>
  <c r="AA1322" i="9"/>
  <c r="AA1262" i="9"/>
  <c r="AA1381" i="9"/>
  <c r="AA1123" i="9"/>
  <c r="AA1324" i="9"/>
  <c r="AA1238" i="9"/>
  <c r="AA1124" i="9"/>
  <c r="AA1056" i="9"/>
  <c r="AA1490" i="9"/>
  <c r="AA1266" i="9"/>
  <c r="AA1604" i="9"/>
  <c r="AA1236" i="9"/>
  <c r="AA1122" i="9"/>
  <c r="AA1229" i="9"/>
  <c r="AA1264" i="9"/>
  <c r="AA1494" i="9"/>
  <c r="AA1066" i="9"/>
  <c r="AA1227" i="9"/>
  <c r="AA1435" i="9"/>
  <c r="AA1377" i="9"/>
  <c r="AA1181" i="9"/>
  <c r="AA1179" i="9"/>
  <c r="AA1495" i="9"/>
  <c r="AA1267" i="9"/>
  <c r="AA1009" i="9"/>
  <c r="AA1380" i="9"/>
  <c r="AA1551" i="9"/>
  <c r="AA1434" i="9"/>
  <c r="AA1607" i="9"/>
  <c r="AA1323" i="9"/>
  <c r="AA1492" i="9"/>
  <c r="AA1172" i="9"/>
  <c r="AA1263" i="9"/>
  <c r="AA1438" i="9"/>
  <c r="AA1171" i="9"/>
  <c r="AA1117" i="9"/>
  <c r="AA1376" i="9"/>
  <c r="AA1548" i="9"/>
  <c r="AA1608" i="9"/>
  <c r="AA1436" i="9"/>
  <c r="AA1115" i="9"/>
  <c r="AA1552" i="9"/>
  <c r="AA1010" i="9"/>
  <c r="W1209" i="9"/>
  <c r="Y1209" i="9" s="1"/>
  <c r="W980" i="9"/>
  <c r="Y980" i="9" s="1"/>
  <c r="W1034" i="9"/>
  <c r="Y1034" i="9" s="1"/>
  <c r="W1095" i="9"/>
  <c r="Y1095" i="9" s="1"/>
  <c r="W1205" i="9"/>
  <c r="Y1205" i="9" s="1"/>
  <c r="W1092" i="9"/>
  <c r="Y1092" i="9" s="1"/>
  <c r="W977" i="9"/>
  <c r="Y977" i="9" s="1"/>
  <c r="W1036" i="9"/>
  <c r="Y1036" i="9" s="1"/>
  <c r="W1382" i="9"/>
  <c r="Y1382" i="9" s="1"/>
  <c r="W1206" i="9"/>
  <c r="Y1206" i="9" s="1"/>
  <c r="W1207" i="9"/>
  <c r="Y1207" i="9" s="1"/>
  <c r="W1096" i="9"/>
  <c r="Y1096" i="9" s="1"/>
  <c r="W1037" i="9"/>
  <c r="Y1037" i="9" s="1"/>
  <c r="W978" i="9"/>
  <c r="Y978" i="9" s="1"/>
  <c r="W982" i="9"/>
  <c r="Y982" i="9" s="1"/>
  <c r="W1039" i="9"/>
  <c r="Y1039" i="9" s="1"/>
  <c r="W1148" i="9"/>
  <c r="Y1148" i="9" s="1"/>
  <c r="W1153" i="9"/>
  <c r="Y1153" i="9" s="1"/>
  <c r="W1210" i="9"/>
  <c r="Y1210" i="9" s="1"/>
  <c r="W1093" i="9"/>
  <c r="Y1093" i="9" s="1"/>
  <c r="W1035" i="9"/>
  <c r="Y1035" i="9" s="1"/>
  <c r="W1152" i="9"/>
  <c r="Y1152" i="9" s="1"/>
  <c r="W1553" i="9"/>
  <c r="Y1553" i="9" s="1"/>
  <c r="W1150" i="9"/>
  <c r="Y1150" i="9" s="1"/>
  <c r="W1038" i="9"/>
  <c r="Y1038" i="9" s="1"/>
  <c r="W1065" i="9"/>
  <c r="Y1065" i="9" s="1"/>
  <c r="W981" i="9"/>
  <c r="Y981" i="9" s="1"/>
  <c r="W1496" i="9"/>
  <c r="Y1496" i="9" s="1"/>
  <c r="W1149" i="9"/>
  <c r="Y1149" i="9" s="1"/>
  <c r="W979" i="9"/>
  <c r="Y979" i="9" s="1"/>
  <c r="W1091" i="9"/>
  <c r="Y1091" i="9" s="1"/>
  <c r="V1154" i="9"/>
  <c r="AA1151" i="9"/>
  <c r="V1211" i="9"/>
  <c r="AA1208" i="9"/>
  <c r="V1097" i="9"/>
  <c r="AA1094" i="9"/>
  <c r="V1118" i="9"/>
  <c r="AA1113" i="9"/>
  <c r="V952" i="9"/>
  <c r="V953" i="9"/>
  <c r="V951" i="9"/>
  <c r="V944" i="9"/>
  <c r="V943" i="9"/>
  <c r="V942" i="9"/>
  <c r="V918" i="9"/>
  <c r="W918" i="9" s="1"/>
  <c r="Y918" i="9" s="1"/>
  <c r="V919" i="9"/>
  <c r="W919" i="9" s="1"/>
  <c r="Y919" i="9" s="1"/>
  <c r="V917" i="9"/>
  <c r="W917" i="9" s="1"/>
  <c r="Y917" i="9" s="1"/>
  <c r="V895" i="9"/>
  <c r="V896" i="9"/>
  <c r="V894" i="9"/>
  <c r="AA979" i="9" l="1"/>
  <c r="AA1152" i="9"/>
  <c r="AA978" i="9"/>
  <c r="AA980" i="9"/>
  <c r="AA1149" i="9"/>
  <c r="AA1148" i="9"/>
  <c r="AA1382" i="9"/>
  <c r="AA1209" i="9"/>
  <c r="AA1496" i="9"/>
  <c r="AA1150" i="9"/>
  <c r="AA1093" i="9"/>
  <c r="AA1039" i="9"/>
  <c r="AA1096" i="9"/>
  <c r="AA1036" i="9"/>
  <c r="AA1095" i="9"/>
  <c r="AA1065" i="9"/>
  <c r="AA1153" i="9"/>
  <c r="AA1206" i="9"/>
  <c r="AA1092" i="9"/>
  <c r="AA1038" i="9"/>
  <c r="AA1035" i="9"/>
  <c r="AA1037" i="9"/>
  <c r="AA1205" i="9"/>
  <c r="AA1091" i="9"/>
  <c r="AA981" i="9"/>
  <c r="AA1553" i="9"/>
  <c r="AA1210" i="9"/>
  <c r="AA982" i="9"/>
  <c r="AA1207" i="9"/>
  <c r="AA977" i="9"/>
  <c r="AA1034" i="9"/>
  <c r="W895" i="9"/>
  <c r="Y895" i="9" s="1"/>
  <c r="W943" i="9"/>
  <c r="Y943" i="9" s="1"/>
  <c r="W952" i="9"/>
  <c r="Y952" i="9" s="1"/>
  <c r="W1097" i="9"/>
  <c r="Y1097" i="9" s="1"/>
  <c r="W1154" i="9"/>
  <c r="Y1154" i="9" s="1"/>
  <c r="W942" i="9"/>
  <c r="Y942" i="9" s="1"/>
  <c r="W894" i="9"/>
  <c r="Y894" i="9" s="1"/>
  <c r="W944" i="9"/>
  <c r="Y944" i="9" s="1"/>
  <c r="W953" i="9"/>
  <c r="Y953" i="9" s="1"/>
  <c r="W896" i="9"/>
  <c r="Y896" i="9" s="1"/>
  <c r="W951" i="9"/>
  <c r="Y951" i="9" s="1"/>
  <c r="W1118" i="9"/>
  <c r="Y1118" i="9" s="1"/>
  <c r="W1211" i="9"/>
  <c r="Y1211" i="9" s="1"/>
  <c r="V925" i="9"/>
  <c r="AA919" i="9"/>
  <c r="V921" i="9"/>
  <c r="AA918" i="9"/>
  <c r="V923" i="9"/>
  <c r="AA917" i="9"/>
  <c r="V922" i="9"/>
  <c r="V920" i="9"/>
  <c r="V924" i="9"/>
  <c r="V890" i="9"/>
  <c r="V889" i="9"/>
  <c r="V888" i="9"/>
  <c r="V861" i="9"/>
  <c r="W861" i="9" s="1"/>
  <c r="Y861" i="9" s="1"/>
  <c r="V862" i="9"/>
  <c r="W862" i="9" s="1"/>
  <c r="Y862" i="9" s="1"/>
  <c r="V860" i="9"/>
  <c r="W860" i="9" s="1"/>
  <c r="Y860" i="9" s="1"/>
  <c r="V838" i="9"/>
  <c r="V839" i="9"/>
  <c r="V837" i="9"/>
  <c r="V830" i="9"/>
  <c r="V829" i="9"/>
  <c r="V828" i="9"/>
  <c r="V804" i="9"/>
  <c r="W804" i="9" s="1"/>
  <c r="Y804" i="9" s="1"/>
  <c r="V805" i="9"/>
  <c r="W805" i="9" s="1"/>
  <c r="Y805" i="9" s="1"/>
  <c r="V803" i="9"/>
  <c r="W803" i="9" s="1"/>
  <c r="Y803" i="9" s="1"/>
  <c r="V781" i="9"/>
  <c r="V782" i="9"/>
  <c r="V780" i="9"/>
  <c r="V773" i="9"/>
  <c r="V772" i="9"/>
  <c r="V771" i="9"/>
  <c r="V747" i="9"/>
  <c r="W747" i="9" s="1"/>
  <c r="Y747" i="9" s="1"/>
  <c r="V748" i="9"/>
  <c r="W748" i="9" s="1"/>
  <c r="Y748" i="9" s="1"/>
  <c r="V746" i="9"/>
  <c r="W746" i="9" s="1"/>
  <c r="Y746" i="9" s="1"/>
  <c r="AA896" i="9" l="1"/>
  <c r="AA953" i="9"/>
  <c r="AA942" i="9"/>
  <c r="AA1211" i="9"/>
  <c r="AA895" i="9"/>
  <c r="AA1118" i="9"/>
  <c r="AA944" i="9"/>
  <c r="AA1097" i="9"/>
  <c r="AA943" i="9"/>
  <c r="AA1154" i="9"/>
  <c r="AA951" i="9"/>
  <c r="AA894" i="9"/>
  <c r="AA952" i="9"/>
  <c r="W771" i="9"/>
  <c r="Y771" i="9" s="1"/>
  <c r="W782" i="9"/>
  <c r="Y782" i="9" s="1"/>
  <c r="W837" i="9"/>
  <c r="Y837" i="9" s="1"/>
  <c r="W772" i="9"/>
  <c r="Y772" i="9" s="1"/>
  <c r="W781" i="9"/>
  <c r="Y781" i="9" s="1"/>
  <c r="W828" i="9"/>
  <c r="Y828" i="9" s="1"/>
  <c r="W839" i="9"/>
  <c r="Y839" i="9" s="1"/>
  <c r="W924" i="9"/>
  <c r="Y924" i="9" s="1"/>
  <c r="W923" i="9"/>
  <c r="Y923" i="9" s="1"/>
  <c r="W925" i="9"/>
  <c r="Y925" i="9" s="1"/>
  <c r="W773" i="9"/>
  <c r="Y773" i="9" s="1"/>
  <c r="W829" i="9"/>
  <c r="Y829" i="9" s="1"/>
  <c r="W838" i="9"/>
  <c r="Y838" i="9" s="1"/>
  <c r="W888" i="9"/>
  <c r="Y888" i="9" s="1"/>
  <c r="W920" i="9"/>
  <c r="Y920" i="9" s="1"/>
  <c r="W890" i="9"/>
  <c r="Y890" i="9" s="1"/>
  <c r="W780" i="9"/>
  <c r="Y780" i="9" s="1"/>
  <c r="W830" i="9"/>
  <c r="Y830" i="9" s="1"/>
  <c r="W889" i="9"/>
  <c r="Y889" i="9" s="1"/>
  <c r="W922" i="9"/>
  <c r="Y922" i="9" s="1"/>
  <c r="W921" i="9"/>
  <c r="Y921" i="9" s="1"/>
  <c r="V754" i="9"/>
  <c r="AA748" i="9"/>
  <c r="V809" i="9"/>
  <c r="AA803" i="9"/>
  <c r="V753" i="9"/>
  <c r="AA747" i="9"/>
  <c r="V808" i="9"/>
  <c r="AA805" i="9"/>
  <c r="V866" i="9"/>
  <c r="W866" i="9" s="1"/>
  <c r="Y866" i="9" s="1"/>
  <c r="AA860" i="9"/>
  <c r="V810" i="9"/>
  <c r="AA804" i="9"/>
  <c r="V865" i="9"/>
  <c r="AA862" i="9"/>
  <c r="V749" i="9"/>
  <c r="AA746" i="9"/>
  <c r="V867" i="9"/>
  <c r="AA861" i="9"/>
  <c r="V750" i="9"/>
  <c r="V751" i="9"/>
  <c r="V811" i="9"/>
  <c r="V752" i="9"/>
  <c r="W752" i="9" s="1"/>
  <c r="Y752" i="9" s="1"/>
  <c r="V807" i="9"/>
  <c r="V806" i="9"/>
  <c r="V863" i="9"/>
  <c r="V868" i="9"/>
  <c r="V864" i="9"/>
  <c r="V725" i="9"/>
  <c r="V724" i="9"/>
  <c r="V723" i="9"/>
  <c r="V690" i="9"/>
  <c r="W690" i="9" s="1"/>
  <c r="Y690" i="9" s="1"/>
  <c r="V691" i="9"/>
  <c r="W691" i="9" s="1"/>
  <c r="Y691" i="9" s="1"/>
  <c r="V689" i="9"/>
  <c r="W689" i="9" s="1"/>
  <c r="Y689" i="9" s="1"/>
  <c r="V667" i="9"/>
  <c r="V668" i="9"/>
  <c r="V666" i="9"/>
  <c r="V659" i="9"/>
  <c r="W659" i="9" s="1"/>
  <c r="Y659" i="9" s="1"/>
  <c r="V658" i="9"/>
  <c r="V657" i="9"/>
  <c r="V633" i="9"/>
  <c r="W633" i="9" s="1"/>
  <c r="Y633" i="9" s="1"/>
  <c r="V634" i="9"/>
  <c r="W634" i="9" s="1"/>
  <c r="Y634" i="9" s="1"/>
  <c r="V632" i="9"/>
  <c r="W632" i="9" s="1"/>
  <c r="Y632" i="9" s="1"/>
  <c r="V610" i="9"/>
  <c r="V611" i="9"/>
  <c r="V609" i="9"/>
  <c r="V602" i="9"/>
  <c r="W602" i="9" s="1"/>
  <c r="Y602" i="9" s="1"/>
  <c r="V601" i="9"/>
  <c r="W601" i="9" s="1"/>
  <c r="Y601" i="9" s="1"/>
  <c r="V600" i="9"/>
  <c r="W600" i="9" s="1"/>
  <c r="Y600" i="9" s="1"/>
  <c r="V576" i="9"/>
  <c r="W576" i="9" s="1"/>
  <c r="Y576" i="9" s="1"/>
  <c r="V577" i="9"/>
  <c r="W577" i="9" s="1"/>
  <c r="Y577" i="9" s="1"/>
  <c r="V575" i="9"/>
  <c r="W575" i="9" s="1"/>
  <c r="Y575" i="9" s="1"/>
  <c r="V555" i="9"/>
  <c r="V554" i="9"/>
  <c r="V553" i="9"/>
  <c r="V545" i="9"/>
  <c r="W545" i="9" s="1"/>
  <c r="Y545" i="9" s="1"/>
  <c r="V544" i="9"/>
  <c r="V543" i="9"/>
  <c r="V519" i="9"/>
  <c r="W519" i="9" s="1"/>
  <c r="Y519" i="9" s="1"/>
  <c r="V520" i="9"/>
  <c r="W520" i="9" s="1"/>
  <c r="Y520" i="9" s="1"/>
  <c r="V518" i="9"/>
  <c r="W518" i="9" s="1"/>
  <c r="Y518" i="9" s="1"/>
  <c r="V497" i="9"/>
  <c r="V496" i="9"/>
  <c r="V495" i="9"/>
  <c r="V488" i="9"/>
  <c r="V487" i="9"/>
  <c r="V486" i="9"/>
  <c r="V462" i="9"/>
  <c r="W462" i="9" s="1"/>
  <c r="Y462" i="9" s="1"/>
  <c r="V463" i="9"/>
  <c r="W463" i="9" s="1"/>
  <c r="Y463" i="9" s="1"/>
  <c r="V461" i="9"/>
  <c r="W461" i="9" s="1"/>
  <c r="Y461" i="9" s="1"/>
  <c r="V384" i="9"/>
  <c r="V383" i="9"/>
  <c r="V382" i="9"/>
  <c r="V374" i="9"/>
  <c r="W374" i="9" s="1"/>
  <c r="Y374" i="9" s="1"/>
  <c r="V373" i="9"/>
  <c r="V372" i="9"/>
  <c r="V348" i="9"/>
  <c r="W348" i="9" s="1"/>
  <c r="Y348" i="9" s="1"/>
  <c r="V349" i="9"/>
  <c r="W349" i="9" s="1"/>
  <c r="Y349" i="9" s="1"/>
  <c r="V347" i="9"/>
  <c r="W347" i="9" s="1"/>
  <c r="Y347" i="9" s="1"/>
  <c r="V325" i="9"/>
  <c r="V326" i="9"/>
  <c r="V324" i="9"/>
  <c r="V320" i="9"/>
  <c r="W320" i="9" s="1"/>
  <c r="Y320" i="9" s="1"/>
  <c r="V319" i="9"/>
  <c r="V318" i="9"/>
  <c r="V291" i="9"/>
  <c r="W291" i="9" s="1"/>
  <c r="Y291" i="9" s="1"/>
  <c r="V292" i="9"/>
  <c r="W292" i="9" s="1"/>
  <c r="Y292" i="9" s="1"/>
  <c r="V290" i="9"/>
  <c r="W290" i="9" s="1"/>
  <c r="Y290" i="9" s="1"/>
  <c r="V270" i="9"/>
  <c r="V269" i="9"/>
  <c r="V268" i="9"/>
  <c r="V267" i="9"/>
  <c r="V260" i="9"/>
  <c r="V259" i="9"/>
  <c r="V258" i="9"/>
  <c r="V234" i="9"/>
  <c r="W234" i="9" s="1"/>
  <c r="Y234" i="9" s="1"/>
  <c r="V235" i="9"/>
  <c r="W235" i="9" s="1"/>
  <c r="Y235" i="9" s="1"/>
  <c r="V233" i="9"/>
  <c r="W233" i="9" s="1"/>
  <c r="Y233" i="9" s="1"/>
  <c r="V213" i="9"/>
  <c r="V212" i="9"/>
  <c r="V211" i="9"/>
  <c r="V210" i="9"/>
  <c r="V203" i="9"/>
  <c r="V202" i="9"/>
  <c r="V201" i="9"/>
  <c r="V177" i="9"/>
  <c r="W177" i="9" s="1"/>
  <c r="Y177" i="9" s="1"/>
  <c r="V178" i="9"/>
  <c r="W178" i="9" s="1"/>
  <c r="Y178" i="9" s="1"/>
  <c r="V176" i="9"/>
  <c r="W176" i="9" s="1"/>
  <c r="Y176" i="9" s="1"/>
  <c r="G14" i="1" s="1"/>
  <c r="V156" i="9"/>
  <c r="V154" i="9"/>
  <c r="V155" i="9"/>
  <c r="V145" i="9"/>
  <c r="V146" i="9"/>
  <c r="W146" i="9" s="1"/>
  <c r="Y146" i="9" s="1"/>
  <c r="V125" i="9"/>
  <c r="W125" i="9" s="1"/>
  <c r="Y125" i="9" s="1"/>
  <c r="V120" i="9"/>
  <c r="W120" i="9" s="1"/>
  <c r="Y120" i="9" s="1"/>
  <c r="V121" i="9"/>
  <c r="W121" i="9" s="1"/>
  <c r="Y121" i="9" s="1"/>
  <c r="V119" i="9"/>
  <c r="W119" i="9" s="1"/>
  <c r="Y119" i="9" s="1"/>
  <c r="V97" i="9"/>
  <c r="V98" i="9"/>
  <c r="V96" i="9"/>
  <c r="V87" i="9"/>
  <c r="V88" i="9"/>
  <c r="V89" i="9"/>
  <c r="W89" i="9" s="1"/>
  <c r="Y89" i="9" s="1"/>
  <c r="V66" i="9"/>
  <c r="V67" i="9"/>
  <c r="V65" i="9"/>
  <c r="V63" i="9"/>
  <c r="W63" i="9" s="1"/>
  <c r="Y63" i="9" s="1"/>
  <c r="V64" i="9"/>
  <c r="W64" i="9" s="1"/>
  <c r="Y64" i="9" s="1"/>
  <c r="V62" i="9"/>
  <c r="W62" i="9" s="1"/>
  <c r="Y62" i="9" s="1"/>
  <c r="V41" i="9"/>
  <c r="V40" i="9"/>
  <c r="V39" i="9"/>
  <c r="V32" i="9"/>
  <c r="W32" i="9" s="1"/>
  <c r="Y32" i="9" s="1"/>
  <c r="V31" i="9"/>
  <c r="V30" i="9"/>
  <c r="V10" i="9"/>
  <c r="V9" i="9"/>
  <c r="V8" i="9"/>
  <c r="V7" i="9"/>
  <c r="V6" i="9"/>
  <c r="V5" i="9"/>
  <c r="AB235" i="9"/>
  <c r="AB236" i="9"/>
  <c r="AA838" i="9" l="1"/>
  <c r="AA782" i="9"/>
  <c r="AA922" i="9"/>
  <c r="AA829" i="9"/>
  <c r="AA772" i="9"/>
  <c r="AA889" i="9"/>
  <c r="AA920" i="9"/>
  <c r="AA773" i="9"/>
  <c r="AA839" i="9"/>
  <c r="AA921" i="9"/>
  <c r="AA780" i="9"/>
  <c r="AA923" i="9"/>
  <c r="AA781" i="9"/>
  <c r="AA890" i="9"/>
  <c r="AA924" i="9"/>
  <c r="AA771" i="9"/>
  <c r="AA830" i="9"/>
  <c r="AA888" i="9"/>
  <c r="AA925" i="9"/>
  <c r="AA828" i="9"/>
  <c r="AA837" i="9"/>
  <c r="W203" i="9"/>
  <c r="Y203" i="9" s="1"/>
  <c r="G17" i="1" s="1"/>
  <c r="W258" i="9"/>
  <c r="Y258" i="9" s="1"/>
  <c r="W553" i="9"/>
  <c r="Y553" i="9" s="1"/>
  <c r="W667" i="9"/>
  <c r="Y667" i="9" s="1"/>
  <c r="W868" i="9"/>
  <c r="Y868" i="9" s="1"/>
  <c r="W8" i="9"/>
  <c r="Y8" i="9" s="1"/>
  <c r="W31" i="9"/>
  <c r="Y31" i="9" s="1"/>
  <c r="W41" i="9"/>
  <c r="Y41" i="9" s="1"/>
  <c r="W65" i="9"/>
  <c r="Y65" i="9" s="1"/>
  <c r="W88" i="9"/>
  <c r="Y88" i="9" s="1"/>
  <c r="W97" i="9"/>
  <c r="Y97" i="9" s="1"/>
  <c r="W154" i="9"/>
  <c r="Y154" i="9" s="1"/>
  <c r="W210" i="9"/>
  <c r="Y210" i="9" s="1"/>
  <c r="W259" i="9"/>
  <c r="Y259" i="9" s="1"/>
  <c r="W269" i="9"/>
  <c r="Y269" i="9" s="1"/>
  <c r="W324" i="9"/>
  <c r="Y324" i="9" s="1"/>
  <c r="W487" i="9"/>
  <c r="Y487" i="9" s="1"/>
  <c r="W497" i="9"/>
  <c r="Y497" i="9" s="1"/>
  <c r="W543" i="9"/>
  <c r="Y543" i="9" s="1"/>
  <c r="W554" i="9"/>
  <c r="Y554" i="9" s="1"/>
  <c r="W609" i="9"/>
  <c r="Y609" i="9" s="1"/>
  <c r="W724" i="9"/>
  <c r="Y724" i="9" s="1"/>
  <c r="W863" i="9"/>
  <c r="Y863" i="9" s="1"/>
  <c r="W811" i="9"/>
  <c r="Y811" i="9" s="1"/>
  <c r="W867" i="9"/>
  <c r="Y867" i="9" s="1"/>
  <c r="W865" i="9"/>
  <c r="Y865" i="9" s="1"/>
  <c r="W753" i="9"/>
  <c r="Y753" i="9" s="1"/>
  <c r="W754" i="9"/>
  <c r="Y754" i="9" s="1"/>
  <c r="W7" i="9"/>
  <c r="Y7" i="9" s="1"/>
  <c r="W30" i="9"/>
  <c r="Y30" i="9" s="1"/>
  <c r="W40" i="9"/>
  <c r="Y40" i="9" s="1"/>
  <c r="W268" i="9"/>
  <c r="Y268" i="9" s="1"/>
  <c r="W384" i="9"/>
  <c r="Y384" i="9" s="1"/>
  <c r="W496" i="9"/>
  <c r="Y496" i="9" s="1"/>
  <c r="G23" i="1" s="1"/>
  <c r="W658" i="9"/>
  <c r="Y658" i="9" s="1"/>
  <c r="W723" i="9"/>
  <c r="Y723" i="9" s="1"/>
  <c r="W5" i="9"/>
  <c r="Y5" i="9" s="1"/>
  <c r="W9" i="9"/>
  <c r="Y9" i="9" s="1"/>
  <c r="W67" i="9"/>
  <c r="Y67" i="9" s="1"/>
  <c r="W87" i="9"/>
  <c r="Y87" i="9" s="1"/>
  <c r="W156" i="9"/>
  <c r="Y156" i="9" s="1"/>
  <c r="W201" i="9"/>
  <c r="Y201" i="9" s="1"/>
  <c r="W211" i="9"/>
  <c r="Y211" i="9" s="1"/>
  <c r="W260" i="9"/>
  <c r="Y260" i="9" s="1"/>
  <c r="W270" i="9"/>
  <c r="Y270" i="9" s="1"/>
  <c r="W318" i="9"/>
  <c r="Y318" i="9" s="1"/>
  <c r="W326" i="9"/>
  <c r="Y326" i="9" s="1"/>
  <c r="W382" i="9"/>
  <c r="Y382" i="9" s="1"/>
  <c r="W488" i="9"/>
  <c r="Y488" i="9" s="1"/>
  <c r="W544" i="9"/>
  <c r="Y544" i="9" s="1"/>
  <c r="W555" i="9"/>
  <c r="Y555" i="9" s="1"/>
  <c r="W611" i="9"/>
  <c r="Y611" i="9" s="1"/>
  <c r="W666" i="9"/>
  <c r="Y666" i="9" s="1"/>
  <c r="W725" i="9"/>
  <c r="Y725" i="9" s="1"/>
  <c r="W806" i="9"/>
  <c r="Y806" i="9" s="1"/>
  <c r="W751" i="9"/>
  <c r="Y751" i="9" s="1"/>
  <c r="W98" i="9"/>
  <c r="Y98" i="9" s="1"/>
  <c r="W155" i="9"/>
  <c r="Y155" i="9" s="1"/>
  <c r="W213" i="9"/>
  <c r="Y213" i="9" s="1"/>
  <c r="W373" i="9"/>
  <c r="Y373" i="9" s="1"/>
  <c r="W486" i="9"/>
  <c r="Y486" i="9" s="1"/>
  <c r="W6" i="9"/>
  <c r="Y6" i="9" s="1"/>
  <c r="W10" i="9"/>
  <c r="Y10" i="9" s="1"/>
  <c r="W39" i="9"/>
  <c r="Y39" i="9" s="1"/>
  <c r="W66" i="9"/>
  <c r="Y66" i="9" s="1"/>
  <c r="W96" i="9"/>
  <c r="Y96" i="9" s="1"/>
  <c r="W145" i="9"/>
  <c r="Y145" i="9" s="1"/>
  <c r="W202" i="9"/>
  <c r="Y202" i="9" s="1"/>
  <c r="W212" i="9"/>
  <c r="Y212" i="9" s="1"/>
  <c r="W267" i="9"/>
  <c r="Y267" i="9" s="1"/>
  <c r="W319" i="9"/>
  <c r="Y319" i="9" s="1"/>
  <c r="W325" i="9"/>
  <c r="Y325" i="9" s="1"/>
  <c r="W372" i="9"/>
  <c r="Y372" i="9" s="1"/>
  <c r="W383" i="9"/>
  <c r="Y383" i="9" s="1"/>
  <c r="W495" i="9"/>
  <c r="Y495" i="9" s="1"/>
  <c r="W610" i="9"/>
  <c r="Y610" i="9" s="1"/>
  <c r="W657" i="9"/>
  <c r="Y657" i="9" s="1"/>
  <c r="W668" i="9"/>
  <c r="Y668" i="9" s="1"/>
  <c r="W864" i="9"/>
  <c r="Y864" i="9" s="1"/>
  <c r="W807" i="9"/>
  <c r="Y807" i="9" s="1"/>
  <c r="W750" i="9"/>
  <c r="Y750" i="9" s="1"/>
  <c r="W749" i="9"/>
  <c r="Y749" i="9" s="1"/>
  <c r="W810" i="9"/>
  <c r="Y810" i="9" s="1"/>
  <c r="W808" i="9"/>
  <c r="Y808" i="9" s="1"/>
  <c r="W809" i="9"/>
  <c r="Y809" i="9" s="1"/>
  <c r="V42" i="9"/>
  <c r="AA32" i="9"/>
  <c r="V68" i="9"/>
  <c r="W68" i="9" s="1"/>
  <c r="Y68" i="9" s="1"/>
  <c r="AA62" i="9"/>
  <c r="V122" i="9"/>
  <c r="AA119" i="9"/>
  <c r="V153" i="9"/>
  <c r="AA146" i="9"/>
  <c r="V238" i="9"/>
  <c r="AA235" i="9"/>
  <c r="V354" i="9"/>
  <c r="AA348" i="9"/>
  <c r="V466" i="9"/>
  <c r="AA463" i="9"/>
  <c r="V524" i="9"/>
  <c r="W524" i="9" s="1"/>
  <c r="Y524" i="9" s="1"/>
  <c r="AA518" i="9"/>
  <c r="V603" i="9"/>
  <c r="AA600" i="9"/>
  <c r="V664" i="9"/>
  <c r="AA633" i="9"/>
  <c r="V697" i="9"/>
  <c r="AA691" i="9"/>
  <c r="V70" i="9"/>
  <c r="AA64" i="9"/>
  <c r="V124" i="9"/>
  <c r="AA121" i="9"/>
  <c r="V182" i="9"/>
  <c r="W182" i="9" s="1"/>
  <c r="Y182" i="9" s="1"/>
  <c r="G15" i="1" s="1"/>
  <c r="AA176" i="9"/>
  <c r="V240" i="9"/>
  <c r="AA234" i="9"/>
  <c r="V296" i="9"/>
  <c r="W296" i="9" s="1"/>
  <c r="Y296" i="9" s="1"/>
  <c r="AA290" i="9"/>
  <c r="V468" i="9"/>
  <c r="AA462" i="9"/>
  <c r="V523" i="9"/>
  <c r="AA520" i="9"/>
  <c r="V552" i="9"/>
  <c r="AA545" i="9"/>
  <c r="V581" i="9"/>
  <c r="W581" i="9" s="1"/>
  <c r="Y581" i="9" s="1"/>
  <c r="AA575" i="9"/>
  <c r="V604" i="9"/>
  <c r="AA601" i="9"/>
  <c r="V693" i="9"/>
  <c r="AA690" i="9"/>
  <c r="V69" i="9"/>
  <c r="AA63" i="9"/>
  <c r="V99" i="9"/>
  <c r="AA89" i="9"/>
  <c r="V126" i="9"/>
  <c r="AA120" i="9"/>
  <c r="V181" i="9"/>
  <c r="AA178" i="9"/>
  <c r="V295" i="9"/>
  <c r="AA292" i="9"/>
  <c r="V327" i="9"/>
  <c r="AA320" i="9"/>
  <c r="V350" i="9"/>
  <c r="AA347" i="9"/>
  <c r="V525" i="9"/>
  <c r="AA519" i="9"/>
  <c r="V580" i="9"/>
  <c r="AA577" i="9"/>
  <c r="V605" i="9"/>
  <c r="W605" i="9" s="1"/>
  <c r="Y605" i="9" s="1"/>
  <c r="AA602" i="9"/>
  <c r="V635" i="9"/>
  <c r="AA632" i="9"/>
  <c r="V755" i="9"/>
  <c r="AA752" i="9"/>
  <c r="V128" i="9"/>
  <c r="AA125" i="9"/>
  <c r="V183" i="9"/>
  <c r="AA177" i="9"/>
  <c r="V239" i="9"/>
  <c r="W239" i="9" s="1"/>
  <c r="Y239" i="9" s="1"/>
  <c r="AA233" i="9"/>
  <c r="V297" i="9"/>
  <c r="AA291" i="9"/>
  <c r="V355" i="9"/>
  <c r="AA349" i="9"/>
  <c r="V381" i="9"/>
  <c r="AA374" i="9"/>
  <c r="V467" i="9"/>
  <c r="W467" i="9" s="1"/>
  <c r="Y467" i="9" s="1"/>
  <c r="AA461" i="9"/>
  <c r="V582" i="9"/>
  <c r="AA576" i="9"/>
  <c r="V637" i="9"/>
  <c r="AA634" i="9"/>
  <c r="V669" i="9"/>
  <c r="AA659" i="9"/>
  <c r="V692" i="9"/>
  <c r="AA689" i="9"/>
  <c r="V869" i="9"/>
  <c r="AA866" i="9"/>
  <c r="V180" i="9"/>
  <c r="V465" i="9"/>
  <c r="V294" i="9"/>
  <c r="V526" i="9"/>
  <c r="V522" i="9"/>
  <c r="V184" i="9"/>
  <c r="V293" i="9"/>
  <c r="V583" i="9"/>
  <c r="V179" i="9"/>
  <c r="V469" i="9"/>
  <c r="V464" i="9"/>
  <c r="V521" i="9"/>
  <c r="V298" i="9"/>
  <c r="V352" i="9"/>
  <c r="V237" i="9"/>
  <c r="V579" i="9"/>
  <c r="V639" i="9"/>
  <c r="V123" i="9"/>
  <c r="V236" i="9"/>
  <c r="V241" i="9"/>
  <c r="V578" i="9"/>
  <c r="V353" i="9"/>
  <c r="V696" i="9"/>
  <c r="V351" i="9"/>
  <c r="V127" i="9"/>
  <c r="V636" i="9"/>
  <c r="V638" i="9"/>
  <c r="W638" i="9" s="1"/>
  <c r="Y638" i="9" s="1"/>
  <c r="V665" i="9"/>
  <c r="V695" i="9"/>
  <c r="W695" i="9" s="1"/>
  <c r="Y695" i="9" s="1"/>
  <c r="V663" i="9"/>
  <c r="V694" i="9"/>
  <c r="V640" i="9"/>
  <c r="BI2" i="8"/>
  <c r="AA97" i="9" l="1"/>
  <c r="AA267" i="9"/>
  <c r="AA725" i="9"/>
  <c r="AA201" i="9"/>
  <c r="AA496" i="9"/>
  <c r="AA497" i="9"/>
  <c r="AA553" i="9"/>
  <c r="AA809" i="9"/>
  <c r="AA372" i="9"/>
  <c r="AA98" i="9"/>
  <c r="AA270" i="9"/>
  <c r="AA384" i="9"/>
  <c r="AA867" i="9"/>
  <c r="AA609" i="9"/>
  <c r="AA210" i="9"/>
  <c r="AA8" i="9"/>
  <c r="AA258" i="9"/>
  <c r="AA668" i="9"/>
  <c r="AA96" i="9"/>
  <c r="AA155" i="9"/>
  <c r="AA544" i="9"/>
  <c r="AA9" i="9"/>
  <c r="AA865" i="9"/>
  <c r="AA259" i="9"/>
  <c r="AA657" i="9"/>
  <c r="AA66" i="9"/>
  <c r="AA666" i="9"/>
  <c r="AA156" i="9"/>
  <c r="AA487" i="9"/>
  <c r="AA808" i="9"/>
  <c r="AA807" i="9"/>
  <c r="AA610" i="9"/>
  <c r="AA325" i="9"/>
  <c r="AA202" i="9"/>
  <c r="AA39" i="9"/>
  <c r="AA373" i="9"/>
  <c r="AA751" i="9"/>
  <c r="AA611" i="9"/>
  <c r="AA382" i="9"/>
  <c r="AA260" i="9"/>
  <c r="AA87" i="9"/>
  <c r="AA723" i="9"/>
  <c r="AA268" i="9"/>
  <c r="AA754" i="9"/>
  <c r="AA811" i="9"/>
  <c r="AA554" i="9"/>
  <c r="AA324" i="9"/>
  <c r="AA154" i="9"/>
  <c r="AA65" i="9"/>
  <c r="AA868" i="9"/>
  <c r="AA203" i="9"/>
  <c r="AA749" i="9"/>
  <c r="AA383" i="9"/>
  <c r="AA6" i="9"/>
  <c r="AA318" i="9"/>
  <c r="AA30" i="9"/>
  <c r="AA724" i="9"/>
  <c r="AA31" i="9"/>
  <c r="AA750" i="9"/>
  <c r="AA212" i="9"/>
  <c r="AA486" i="9"/>
  <c r="AA488" i="9"/>
  <c r="AA5" i="9"/>
  <c r="AA7" i="9"/>
  <c r="AA88" i="9"/>
  <c r="AA810" i="9"/>
  <c r="AA864" i="9"/>
  <c r="AA495" i="9"/>
  <c r="AA319" i="9"/>
  <c r="AA145" i="9"/>
  <c r="AA10" i="9"/>
  <c r="AA213" i="9"/>
  <c r="AA806" i="9"/>
  <c r="AA555" i="9"/>
  <c r="AA326" i="9"/>
  <c r="AA211" i="9"/>
  <c r="AA67" i="9"/>
  <c r="AA658" i="9"/>
  <c r="AA40" i="9"/>
  <c r="AA753" i="9"/>
  <c r="AA863" i="9"/>
  <c r="AA543" i="9"/>
  <c r="AA269" i="9"/>
  <c r="AA41" i="9"/>
  <c r="AA667" i="9"/>
  <c r="W663" i="9"/>
  <c r="Y663" i="9" s="1"/>
  <c r="W123" i="9"/>
  <c r="Y123" i="9" s="1"/>
  <c r="W352" i="9"/>
  <c r="Y352" i="9" s="1"/>
  <c r="W465" i="9"/>
  <c r="Y465" i="9" s="1"/>
  <c r="W127" i="9"/>
  <c r="Y127" i="9" s="1"/>
  <c r="W578" i="9"/>
  <c r="Y578" i="9" s="1"/>
  <c r="W639" i="9"/>
  <c r="Y639" i="9" s="1"/>
  <c r="W298" i="9"/>
  <c r="Y298" i="9" s="1"/>
  <c r="W179" i="9"/>
  <c r="Y179" i="9" s="1"/>
  <c r="W522" i="9"/>
  <c r="Y522" i="9" s="1"/>
  <c r="W180" i="9"/>
  <c r="Y180" i="9" s="1"/>
  <c r="W692" i="9"/>
  <c r="Y692" i="9" s="1"/>
  <c r="W637" i="9"/>
  <c r="Y637" i="9" s="1"/>
  <c r="W355" i="9"/>
  <c r="Y355" i="9" s="1"/>
  <c r="W128" i="9"/>
  <c r="Y128" i="9" s="1"/>
  <c r="W635" i="9"/>
  <c r="Y635" i="9" s="1"/>
  <c r="W580" i="9"/>
  <c r="Y580" i="9" s="1"/>
  <c r="W350" i="9"/>
  <c r="Y350" i="9" s="1"/>
  <c r="W295" i="9"/>
  <c r="Y295" i="9" s="1"/>
  <c r="W126" i="9"/>
  <c r="Y126" i="9" s="1"/>
  <c r="W69" i="9"/>
  <c r="Y69" i="9" s="1"/>
  <c r="W604" i="9"/>
  <c r="Y604" i="9" s="1"/>
  <c r="W552" i="9"/>
  <c r="Y552" i="9" s="1"/>
  <c r="W468" i="9"/>
  <c r="Y468" i="9" s="1"/>
  <c r="W240" i="9"/>
  <c r="Y240" i="9" s="1"/>
  <c r="W124" i="9"/>
  <c r="Y124" i="9" s="1"/>
  <c r="W697" i="9"/>
  <c r="Y697" i="9" s="1"/>
  <c r="W603" i="9"/>
  <c r="Y603" i="9" s="1"/>
  <c r="W466" i="9"/>
  <c r="Y466" i="9" s="1"/>
  <c r="W238" i="9"/>
  <c r="Y238" i="9" s="1"/>
  <c r="W122" i="9"/>
  <c r="Y122" i="9" s="1"/>
  <c r="W42" i="9"/>
  <c r="Y42" i="9" s="1"/>
  <c r="W636" i="9"/>
  <c r="Y636" i="9" s="1"/>
  <c r="W469" i="9"/>
  <c r="Y469" i="9" s="1"/>
  <c r="W640" i="9"/>
  <c r="Y640" i="9" s="1"/>
  <c r="W665" i="9"/>
  <c r="Y665" i="9" s="1"/>
  <c r="W351" i="9"/>
  <c r="Y351" i="9" s="1"/>
  <c r="W241" i="9"/>
  <c r="Y241" i="9" s="1"/>
  <c r="W579" i="9"/>
  <c r="Y579" i="9" s="1"/>
  <c r="W521" i="9"/>
  <c r="Y521" i="9" s="1"/>
  <c r="W583" i="9"/>
  <c r="Y583" i="9" s="1"/>
  <c r="W526" i="9"/>
  <c r="Y526" i="9" s="1"/>
  <c r="W353" i="9"/>
  <c r="Y353" i="9" s="1"/>
  <c r="W184" i="9"/>
  <c r="Y184" i="9" s="1"/>
  <c r="W694" i="9"/>
  <c r="Y694" i="9" s="1"/>
  <c r="W696" i="9"/>
  <c r="Y696" i="9" s="1"/>
  <c r="W236" i="9"/>
  <c r="Y236" i="9" s="1"/>
  <c r="W237" i="9"/>
  <c r="Y237" i="9" s="1"/>
  <c r="W464" i="9"/>
  <c r="Y464" i="9" s="1"/>
  <c r="W293" i="9"/>
  <c r="Y293" i="9" s="1"/>
  <c r="W294" i="9"/>
  <c r="Y294" i="9" s="1"/>
  <c r="W869" i="9"/>
  <c r="Y869" i="9" s="1"/>
  <c r="W669" i="9"/>
  <c r="Y669" i="9" s="1"/>
  <c r="W582" i="9"/>
  <c r="Y582" i="9" s="1"/>
  <c r="W381" i="9"/>
  <c r="Y381" i="9" s="1"/>
  <c r="W297" i="9"/>
  <c r="Y297" i="9" s="1"/>
  <c r="W183" i="9"/>
  <c r="Y183" i="9" s="1"/>
  <c r="W755" i="9"/>
  <c r="Y755" i="9" s="1"/>
  <c r="W525" i="9"/>
  <c r="Y525" i="9" s="1"/>
  <c r="W327" i="9"/>
  <c r="Y327" i="9" s="1"/>
  <c r="W181" i="9"/>
  <c r="Y181" i="9" s="1"/>
  <c r="W99" i="9"/>
  <c r="Y99" i="9" s="1"/>
  <c r="W693" i="9"/>
  <c r="Y693" i="9" s="1"/>
  <c r="W523" i="9"/>
  <c r="Y523" i="9" s="1"/>
  <c r="W70" i="9"/>
  <c r="Y70" i="9" s="1"/>
  <c r="W664" i="9"/>
  <c r="Y664" i="9" s="1"/>
  <c r="W354" i="9"/>
  <c r="Y354" i="9" s="1"/>
  <c r="W153" i="9"/>
  <c r="Y153" i="9" s="1"/>
  <c r="V641" i="9"/>
  <c r="AA638" i="9"/>
  <c r="V612" i="9"/>
  <c r="AA605" i="9"/>
  <c r="V584" i="9"/>
  <c r="AA581" i="9"/>
  <c r="V299" i="9"/>
  <c r="AA296" i="9"/>
  <c r="V185" i="9"/>
  <c r="AA182" i="9"/>
  <c r="V527" i="9"/>
  <c r="AA524" i="9"/>
  <c r="V71" i="9"/>
  <c r="AA68" i="9"/>
  <c r="V698" i="9"/>
  <c r="AA695" i="9"/>
  <c r="V470" i="9"/>
  <c r="AA467" i="9"/>
  <c r="V242" i="9"/>
  <c r="AA239" i="9"/>
  <c r="H1805" i="9"/>
  <c r="H1862" i="9"/>
  <c r="AA354" i="9" l="1"/>
  <c r="AA525" i="9"/>
  <c r="AA294" i="9"/>
  <c r="AA236" i="9"/>
  <c r="AA640" i="9"/>
  <c r="AA697" i="9"/>
  <c r="AA295" i="9"/>
  <c r="AA180" i="9"/>
  <c r="AA352" i="9"/>
  <c r="AA664" i="9"/>
  <c r="AA99" i="9"/>
  <c r="AA755" i="9"/>
  <c r="AA582" i="9"/>
  <c r="AA293" i="9"/>
  <c r="AA696" i="9"/>
  <c r="AA526" i="9"/>
  <c r="AA241" i="9"/>
  <c r="AA469" i="9"/>
  <c r="AA238" i="9"/>
  <c r="AA124" i="9"/>
  <c r="AA604" i="9"/>
  <c r="AA350" i="9"/>
  <c r="AA355" i="9"/>
  <c r="AA522" i="9"/>
  <c r="AA578" i="9"/>
  <c r="AA123" i="9"/>
  <c r="AA153" i="9"/>
  <c r="AA523" i="9"/>
  <c r="AA327" i="9"/>
  <c r="AA297" i="9"/>
  <c r="AA869" i="9"/>
  <c r="AA237" i="9"/>
  <c r="AA184" i="9"/>
  <c r="AA521" i="9"/>
  <c r="AA665" i="9"/>
  <c r="AA42" i="9"/>
  <c r="AA603" i="9"/>
  <c r="AA468" i="9"/>
  <c r="AA126" i="9"/>
  <c r="AA635" i="9"/>
  <c r="AA692" i="9"/>
  <c r="AA298" i="9"/>
  <c r="AA465" i="9"/>
  <c r="AA693" i="9"/>
  <c r="AA381" i="9"/>
  <c r="AA353" i="9"/>
  <c r="AA579" i="9"/>
  <c r="AA122" i="9"/>
  <c r="AA552" i="9"/>
  <c r="AA128" i="9"/>
  <c r="AA639" i="9"/>
  <c r="AA70" i="9"/>
  <c r="AA181" i="9"/>
  <c r="AA183" i="9"/>
  <c r="AA669" i="9"/>
  <c r="AA464" i="9"/>
  <c r="AA694" i="9"/>
  <c r="AA583" i="9"/>
  <c r="AA351" i="9"/>
  <c r="AA636" i="9"/>
  <c r="AA466" i="9"/>
  <c r="AA240" i="9"/>
  <c r="AA69" i="9"/>
  <c r="AA580" i="9"/>
  <c r="AA637" i="9"/>
  <c r="AA179" i="9"/>
  <c r="AA127" i="9"/>
  <c r="AA663" i="9"/>
  <c r="W242" i="9"/>
  <c r="Y242" i="9" s="1"/>
  <c r="W698" i="9"/>
  <c r="Y698" i="9" s="1"/>
  <c r="W527" i="9"/>
  <c r="Y527" i="9" s="1"/>
  <c r="W299" i="9"/>
  <c r="Y299" i="9" s="1"/>
  <c r="W612" i="9"/>
  <c r="Y612" i="9" s="1"/>
  <c r="W470" i="9"/>
  <c r="Y470" i="9" s="1"/>
  <c r="W71" i="9"/>
  <c r="Y71" i="9" s="1"/>
  <c r="W185" i="9"/>
  <c r="Y185" i="9" s="1"/>
  <c r="W584" i="9"/>
  <c r="Y584" i="9" s="1"/>
  <c r="W641" i="9"/>
  <c r="Y641" i="9" s="1"/>
  <c r="H1991" i="9"/>
  <c r="H1992" i="9"/>
  <c r="H1934" i="9"/>
  <c r="H1935" i="9"/>
  <c r="H1877" i="9"/>
  <c r="H1878" i="9"/>
  <c r="H1879" i="9"/>
  <c r="H1880" i="9"/>
  <c r="H1881" i="9"/>
  <c r="H1882" i="9"/>
  <c r="H1883" i="9"/>
  <c r="H1820" i="9"/>
  <c r="H1821" i="9"/>
  <c r="H1822" i="9"/>
  <c r="H1763" i="9"/>
  <c r="H1764" i="9"/>
  <c r="H1765" i="9"/>
  <c r="H1706" i="9"/>
  <c r="H1707" i="9"/>
  <c r="H1708" i="9"/>
  <c r="H1709" i="9"/>
  <c r="H1710" i="9"/>
  <c r="H1711" i="9"/>
  <c r="H1592" i="9"/>
  <c r="H1593" i="9"/>
  <c r="H1594" i="9"/>
  <c r="H1595" i="9"/>
  <c r="H1535" i="9"/>
  <c r="H1536" i="9"/>
  <c r="H1478" i="9"/>
  <c r="H1479" i="9"/>
  <c r="H1480" i="9"/>
  <c r="H1481" i="9"/>
  <c r="H1482" i="9"/>
  <c r="H1483" i="9"/>
  <c r="H1484" i="9"/>
  <c r="H1485" i="9"/>
  <c r="H1421" i="9"/>
  <c r="H1422" i="9"/>
  <c r="H1423" i="9"/>
  <c r="H1424" i="9"/>
  <c r="H1425" i="9"/>
  <c r="H1250" i="9"/>
  <c r="H1251" i="9"/>
  <c r="H1252" i="9"/>
  <c r="H1253" i="9"/>
  <c r="H1254" i="9"/>
  <c r="H1255" i="9"/>
  <c r="H1193" i="9"/>
  <c r="H1194" i="9"/>
  <c r="H1195" i="9"/>
  <c r="H1196" i="9"/>
  <c r="H1197" i="9"/>
  <c r="H1198" i="9"/>
  <c r="H1136" i="9"/>
  <c r="H1137" i="9"/>
  <c r="H1138" i="9"/>
  <c r="H1139" i="9"/>
  <c r="H1140" i="9"/>
  <c r="H1141" i="9"/>
  <c r="H1142" i="9"/>
  <c r="AA641" i="9" l="1"/>
  <c r="AA185" i="9"/>
  <c r="AA299" i="9"/>
  <c r="AA71" i="9"/>
  <c r="AA527" i="9"/>
  <c r="AA470" i="9"/>
  <c r="AA698" i="9"/>
  <c r="AA584" i="9"/>
  <c r="AA612" i="9"/>
  <c r="AA242" i="9"/>
  <c r="H908" i="9"/>
  <c r="H909" i="9"/>
  <c r="H910" i="9"/>
  <c r="H911" i="9"/>
  <c r="H912" i="9"/>
  <c r="H851" i="9"/>
  <c r="H852" i="9"/>
  <c r="H854" i="9"/>
  <c r="H855" i="9"/>
  <c r="H794" i="9"/>
  <c r="H795" i="9"/>
  <c r="H737" i="9"/>
  <c r="H53" i="9"/>
  <c r="H54" i="9"/>
  <c r="H55" i="9"/>
  <c r="H56" i="9"/>
  <c r="H57" i="9"/>
  <c r="H58" i="9"/>
  <c r="H59" i="9"/>
  <c r="H110" i="9"/>
  <c r="H111" i="9"/>
  <c r="H112" i="9"/>
  <c r="H167" i="9"/>
  <c r="H168" i="9"/>
  <c r="H169" i="9"/>
  <c r="H170" i="9"/>
  <c r="H171" i="9"/>
  <c r="H172" i="9"/>
  <c r="H224" i="9"/>
  <c r="H225" i="9"/>
  <c r="H226" i="9"/>
  <c r="H281" i="9"/>
  <c r="H282" i="9"/>
  <c r="H283" i="9"/>
  <c r="H284" i="9"/>
  <c r="H285" i="9"/>
  <c r="H338" i="9"/>
  <c r="H339" i="9"/>
  <c r="H340" i="9"/>
  <c r="H341" i="9"/>
  <c r="H342" i="9"/>
  <c r="H395" i="9"/>
  <c r="H396" i="9"/>
  <c r="H397" i="9"/>
  <c r="H398" i="9"/>
  <c r="H399" i="9"/>
  <c r="H452" i="9"/>
  <c r="H453" i="9"/>
  <c r="H454" i="9"/>
  <c r="H455" i="9"/>
  <c r="H456" i="9"/>
  <c r="H509" i="9"/>
  <c r="H510" i="9"/>
  <c r="H511" i="9"/>
  <c r="H512" i="9"/>
  <c r="H513" i="9"/>
  <c r="H566" i="9"/>
  <c r="H567" i="9"/>
  <c r="H568" i="9"/>
  <c r="H623" i="9"/>
  <c r="H624" i="9"/>
  <c r="H739" i="9"/>
  <c r="H740" i="9"/>
  <c r="H741" i="9"/>
  <c r="H738" i="9"/>
  <c r="D28" i="27" l="1"/>
  <c r="G7" i="27"/>
  <c r="K6" i="27"/>
  <c r="H1920" i="9" l="1"/>
  <c r="H1803" i="9"/>
  <c r="H1804" i="9"/>
  <c r="J1194" i="9"/>
  <c r="J1992" i="9"/>
  <c r="J1935" i="9"/>
  <c r="J1878" i="9"/>
  <c r="J1821" i="9"/>
  <c r="J1764" i="9"/>
  <c r="J1707" i="9"/>
  <c r="J1593" i="9"/>
  <c r="J1536" i="9"/>
  <c r="J1479" i="9"/>
  <c r="J1422" i="9"/>
  <c r="J1251" i="9"/>
  <c r="J1137" i="9"/>
  <c r="J909" i="9"/>
  <c r="J852" i="9"/>
  <c r="J795" i="9"/>
  <c r="J738" i="9"/>
  <c r="J624" i="9"/>
  <c r="J567" i="9"/>
  <c r="J510" i="9"/>
  <c r="J396" i="9"/>
  <c r="J339" i="9"/>
  <c r="J282" i="9"/>
  <c r="J225" i="9"/>
  <c r="J168" i="9"/>
  <c r="J111" i="9"/>
  <c r="J54" i="9"/>
  <c r="K40" i="11"/>
  <c r="K41" i="11"/>
  <c r="S41" i="11" s="1"/>
  <c r="K42" i="11"/>
  <c r="K43" i="11"/>
  <c r="K44" i="11"/>
  <c r="K45" i="11"/>
  <c r="K46" i="11"/>
  <c r="K47" i="11"/>
  <c r="K48" i="11"/>
  <c r="K49" i="11"/>
  <c r="K50" i="11"/>
  <c r="K51" i="11"/>
  <c r="K52" i="11"/>
  <c r="K53" i="11"/>
  <c r="K54" i="11"/>
  <c r="S54" i="11" s="1"/>
  <c r="K55" i="11"/>
  <c r="K56" i="11"/>
  <c r="K57" i="11"/>
  <c r="K58" i="11"/>
  <c r="K59" i="11"/>
  <c r="K60" i="11"/>
  <c r="K61" i="11"/>
  <c r="K62" i="11"/>
  <c r="K63" i="11"/>
  <c r="K64" i="11"/>
  <c r="K65" i="11"/>
  <c r="K66" i="11"/>
  <c r="K67" i="11"/>
  <c r="K68" i="11"/>
  <c r="S68" i="11" s="1"/>
  <c r="I39" i="11"/>
  <c r="K39" i="11" s="1"/>
  <c r="L1463" i="9"/>
  <c r="L1406" i="9"/>
  <c r="L893" i="9"/>
  <c r="V893" i="9" s="1"/>
  <c r="L836" i="9"/>
  <c r="V836" i="9" s="1"/>
  <c r="L779" i="9"/>
  <c r="V779" i="9" s="1"/>
  <c r="L551" i="9"/>
  <c r="V551" i="9" s="1"/>
  <c r="L152" i="9"/>
  <c r="V152" i="9" s="1"/>
  <c r="K1878" i="9"/>
  <c r="K1822" i="9"/>
  <c r="K1821" i="9"/>
  <c r="K1765" i="9"/>
  <c r="K1764" i="9"/>
  <c r="K1708" i="9"/>
  <c r="K1707" i="9"/>
  <c r="K1594" i="9"/>
  <c r="K1593" i="9"/>
  <c r="K1537" i="9"/>
  <c r="K1536" i="9"/>
  <c r="K1480" i="9"/>
  <c r="K1479" i="9"/>
  <c r="K1423" i="9"/>
  <c r="K1422" i="9"/>
  <c r="K1252" i="9"/>
  <c r="K1251" i="9"/>
  <c r="K1195" i="9"/>
  <c r="K1194" i="9"/>
  <c r="K1138" i="9"/>
  <c r="K1137" i="9"/>
  <c r="K910" i="9"/>
  <c r="K909" i="9"/>
  <c r="K853" i="9"/>
  <c r="K852" i="9"/>
  <c r="K796" i="9"/>
  <c r="K795" i="9"/>
  <c r="K739" i="9"/>
  <c r="K738" i="9"/>
  <c r="K625" i="9"/>
  <c r="K624" i="9"/>
  <c r="K568" i="9"/>
  <c r="K567" i="9"/>
  <c r="K511" i="9"/>
  <c r="K510" i="9"/>
  <c r="K397" i="9"/>
  <c r="K396" i="9"/>
  <c r="K340" i="9"/>
  <c r="K339" i="9"/>
  <c r="K283" i="9"/>
  <c r="K282" i="9"/>
  <c r="K226" i="9"/>
  <c r="K225" i="9"/>
  <c r="K169" i="9"/>
  <c r="K168" i="9"/>
  <c r="K112" i="9"/>
  <c r="K111" i="9"/>
  <c r="K55" i="9"/>
  <c r="H625" i="9"/>
  <c r="H796" i="9"/>
  <c r="H853" i="9"/>
  <c r="H1537" i="9"/>
  <c r="H1936" i="9"/>
  <c r="H1993" i="9"/>
  <c r="Z2" i="15"/>
  <c r="Z3" i="15"/>
  <c r="Z4" i="15"/>
  <c r="Z5" i="15"/>
  <c r="Z6" i="15"/>
  <c r="Z7" i="15"/>
  <c r="Z8" i="15"/>
  <c r="Z9" i="15"/>
  <c r="Z10" i="15"/>
  <c r="Z11" i="15"/>
  <c r="Z12" i="15"/>
  <c r="Z13" i="15"/>
  <c r="Z14" i="15"/>
  <c r="Z15" i="15"/>
  <c r="Z16" i="15"/>
  <c r="Z17" i="15"/>
  <c r="Z18" i="15"/>
  <c r="Z19" i="15"/>
  <c r="Z20" i="15"/>
  <c r="Z21" i="15"/>
  <c r="Z22" i="15"/>
  <c r="Z23" i="15"/>
  <c r="Z24" i="15"/>
  <c r="Z25" i="15"/>
  <c r="Z26" i="15"/>
  <c r="Z27" i="15"/>
  <c r="Z28" i="15"/>
  <c r="Z29" i="15"/>
  <c r="Z30" i="15"/>
  <c r="Z31" i="15"/>
  <c r="Z32" i="15"/>
  <c r="L722" i="9"/>
  <c r="V722" i="9" s="1"/>
  <c r="L437" i="9"/>
  <c r="L379" i="9"/>
  <c r="V379" i="9" s="1"/>
  <c r="P733" i="9"/>
  <c r="R733" i="9" s="1"/>
  <c r="V733" i="9" s="1"/>
  <c r="P619" i="9"/>
  <c r="R619" i="9" s="1"/>
  <c r="V619" i="9" s="1"/>
  <c r="P562" i="9"/>
  <c r="R562" i="9" s="1"/>
  <c r="P391" i="9"/>
  <c r="R391" i="9" s="1"/>
  <c r="V391" i="9" s="1"/>
  <c r="P448" i="9"/>
  <c r="R448" i="9" s="1"/>
  <c r="P505" i="9"/>
  <c r="R505" i="9" s="1"/>
  <c r="V505" i="9" s="1"/>
  <c r="P334" i="9"/>
  <c r="R334" i="9" s="1"/>
  <c r="V334" i="9" s="1"/>
  <c r="P106" i="9"/>
  <c r="R106" i="9" s="1"/>
  <c r="V106" i="9" s="1"/>
  <c r="P163" i="9"/>
  <c r="R163" i="9" s="1"/>
  <c r="V163" i="9" s="1"/>
  <c r="P220" i="9"/>
  <c r="R220" i="9" s="1"/>
  <c r="V220" i="9" s="1"/>
  <c r="P277" i="9"/>
  <c r="R277" i="9" s="1"/>
  <c r="V277" i="9" s="1"/>
  <c r="P335" i="9"/>
  <c r="P164" i="9"/>
  <c r="R164" i="9" s="1"/>
  <c r="V164" i="9" s="1"/>
  <c r="P49" i="9"/>
  <c r="R49" i="9" s="1"/>
  <c r="H3" i="9"/>
  <c r="H4" i="9"/>
  <c r="H5" i="9"/>
  <c r="H6" i="9"/>
  <c r="H7" i="9"/>
  <c r="H8" i="9"/>
  <c r="H9" i="9"/>
  <c r="H10" i="9"/>
  <c r="H11" i="9"/>
  <c r="H12" i="9"/>
  <c r="H13" i="9"/>
  <c r="H15" i="9"/>
  <c r="H16" i="9"/>
  <c r="H17" i="9"/>
  <c r="H18" i="9"/>
  <c r="H19" i="9"/>
  <c r="H20" i="9"/>
  <c r="H21" i="9"/>
  <c r="H22" i="9"/>
  <c r="H23" i="9"/>
  <c r="H24" i="9"/>
  <c r="H25" i="9"/>
  <c r="H26" i="9"/>
  <c r="H27" i="9"/>
  <c r="H28" i="9"/>
  <c r="H29" i="9"/>
  <c r="H30" i="9"/>
  <c r="H31" i="9"/>
  <c r="H32" i="9"/>
  <c r="H33" i="9"/>
  <c r="H34" i="9"/>
  <c r="H35" i="9"/>
  <c r="H39" i="9"/>
  <c r="H40" i="9"/>
  <c r="H41" i="9"/>
  <c r="H42" i="9"/>
  <c r="H43" i="9"/>
  <c r="L38" i="9"/>
  <c r="V38" i="9" s="1"/>
  <c r="L13" i="9"/>
  <c r="V13" i="9" s="1"/>
  <c r="H115" i="9"/>
  <c r="H61" i="9"/>
  <c r="H64" i="9"/>
  <c r="H67" i="9"/>
  <c r="H70" i="9"/>
  <c r="H74" i="9"/>
  <c r="H77" i="9"/>
  <c r="H80" i="9"/>
  <c r="H83" i="9"/>
  <c r="H87" i="9"/>
  <c r="H86" i="9"/>
  <c r="H90" i="9"/>
  <c r="L94" i="9"/>
  <c r="V94" i="9" s="1"/>
  <c r="L1976" i="9"/>
  <c r="L1919" i="9"/>
  <c r="L1862" i="9"/>
  <c r="L1805" i="9"/>
  <c r="L1748" i="9"/>
  <c r="L1691" i="9"/>
  <c r="L1577" i="9"/>
  <c r="L1520" i="9"/>
  <c r="L1235" i="9"/>
  <c r="L1178" i="9"/>
  <c r="L1121" i="9"/>
  <c r="L608" i="9"/>
  <c r="V608" i="9" s="1"/>
  <c r="L494" i="9"/>
  <c r="V494" i="9" s="1"/>
  <c r="K454" i="9"/>
  <c r="L323" i="9"/>
  <c r="V323" i="9" s="1"/>
  <c r="L266" i="9"/>
  <c r="V266" i="9" s="1"/>
  <c r="L209" i="9"/>
  <c r="V209" i="9" s="1"/>
  <c r="H1996" i="9"/>
  <c r="H1971" i="9"/>
  <c r="H1968" i="9"/>
  <c r="H1967" i="9"/>
  <c r="H1964" i="9"/>
  <c r="H1961" i="9"/>
  <c r="H1958" i="9"/>
  <c r="H1955" i="9"/>
  <c r="H1951" i="9"/>
  <c r="H1948" i="9"/>
  <c r="H1945" i="9"/>
  <c r="H1939" i="9"/>
  <c r="H1922" i="9"/>
  <c r="H1914" i="9"/>
  <c r="H1911" i="9"/>
  <c r="H1910" i="9"/>
  <c r="H1907" i="9"/>
  <c r="H1904" i="9"/>
  <c r="H1901" i="9"/>
  <c r="H1898" i="9"/>
  <c r="H1894" i="9"/>
  <c r="H1891" i="9"/>
  <c r="H1888" i="9"/>
  <c r="H1865" i="9"/>
  <c r="H1857" i="9"/>
  <c r="H1854" i="9"/>
  <c r="H1853" i="9"/>
  <c r="H1850" i="9"/>
  <c r="H1847" i="9"/>
  <c r="H1844" i="9"/>
  <c r="H1841" i="9"/>
  <c r="H1837" i="9"/>
  <c r="H1834" i="9"/>
  <c r="H1831" i="9"/>
  <c r="H1825" i="9"/>
  <c r="H1808" i="9"/>
  <c r="H1800" i="9"/>
  <c r="H1797" i="9"/>
  <c r="H1796" i="9"/>
  <c r="H1793" i="9"/>
  <c r="H1790" i="9"/>
  <c r="H1787" i="9"/>
  <c r="H1784" i="9"/>
  <c r="H1780" i="9"/>
  <c r="H1777" i="9"/>
  <c r="H1774" i="9"/>
  <c r="H1768" i="9"/>
  <c r="H1751" i="9"/>
  <c r="H1743" i="9"/>
  <c r="H1740" i="9"/>
  <c r="H1739" i="9"/>
  <c r="H1736" i="9"/>
  <c r="H1733" i="9"/>
  <c r="H1730" i="9"/>
  <c r="H1727" i="9"/>
  <c r="H1723" i="9"/>
  <c r="H1720" i="9"/>
  <c r="H1717" i="9"/>
  <c r="H1694" i="9"/>
  <c r="H1686" i="9"/>
  <c r="H1683" i="9"/>
  <c r="H1682" i="9"/>
  <c r="H1679" i="9"/>
  <c r="H1676" i="9"/>
  <c r="H1673" i="9"/>
  <c r="H1670" i="9"/>
  <c r="H1666" i="9"/>
  <c r="H1663" i="9"/>
  <c r="H1660" i="9"/>
  <c r="H1597" i="9"/>
  <c r="H1580" i="9"/>
  <c r="H1572" i="9"/>
  <c r="H1569" i="9"/>
  <c r="H1568" i="9"/>
  <c r="H1565" i="9"/>
  <c r="H1562" i="9"/>
  <c r="H1559" i="9"/>
  <c r="H1556" i="9"/>
  <c r="H1552" i="9"/>
  <c r="H1549" i="9"/>
  <c r="H1546" i="9"/>
  <c r="H1540" i="9"/>
  <c r="H1538" i="9"/>
  <c r="H1523" i="9"/>
  <c r="H1515" i="9"/>
  <c r="H1512" i="9"/>
  <c r="H1511" i="9"/>
  <c r="H1508" i="9"/>
  <c r="H1505" i="9"/>
  <c r="H1502" i="9"/>
  <c r="H1499" i="9"/>
  <c r="H1495" i="9"/>
  <c r="H1492" i="9"/>
  <c r="H1489" i="9"/>
  <c r="H1466" i="9"/>
  <c r="H1458" i="9"/>
  <c r="H1455" i="9"/>
  <c r="H1454" i="9"/>
  <c r="H1451" i="9"/>
  <c r="H1448" i="9"/>
  <c r="H1445" i="9"/>
  <c r="H1442" i="9"/>
  <c r="H1438" i="9"/>
  <c r="H1435" i="9"/>
  <c r="H1432" i="9"/>
  <c r="H1238" i="9"/>
  <c r="H1230" i="9"/>
  <c r="H1227" i="9"/>
  <c r="H1226" i="9"/>
  <c r="H1223" i="9"/>
  <c r="H1220" i="9"/>
  <c r="H1217" i="9"/>
  <c r="H1214" i="9"/>
  <c r="H1210" i="9"/>
  <c r="H1207" i="9"/>
  <c r="H1204" i="9"/>
  <c r="I1992" i="9" l="1"/>
  <c r="S67" i="11"/>
  <c r="I1764" i="9"/>
  <c r="S63" i="11"/>
  <c r="I1479" i="9"/>
  <c r="S59" i="11"/>
  <c r="I1137" i="9"/>
  <c r="S55" i="11"/>
  <c r="I795" i="9"/>
  <c r="S51" i="11"/>
  <c r="I510" i="9"/>
  <c r="S47" i="11"/>
  <c r="I225" i="9"/>
  <c r="S43" i="11"/>
  <c r="I1935" i="9"/>
  <c r="S66" i="11"/>
  <c r="I1707" i="9"/>
  <c r="S62" i="11"/>
  <c r="I1422" i="9"/>
  <c r="S58" i="11"/>
  <c r="I738" i="9"/>
  <c r="S50" i="11"/>
  <c r="I396" i="9"/>
  <c r="S46" i="11"/>
  <c r="I168" i="9"/>
  <c r="S42" i="11"/>
  <c r="I55" i="9"/>
  <c r="S39" i="11"/>
  <c r="I1878" i="9"/>
  <c r="S65" i="11"/>
  <c r="I1593" i="9"/>
  <c r="S61" i="11"/>
  <c r="I1251" i="9"/>
  <c r="S57" i="11"/>
  <c r="I909" i="9"/>
  <c r="S53" i="11"/>
  <c r="I624" i="9"/>
  <c r="S49" i="11"/>
  <c r="I339" i="9"/>
  <c r="S45" i="11"/>
  <c r="I1821" i="9"/>
  <c r="S64" i="11"/>
  <c r="I1536" i="9"/>
  <c r="S60" i="11"/>
  <c r="I1194" i="9"/>
  <c r="S56" i="11"/>
  <c r="I852" i="9"/>
  <c r="S52" i="11"/>
  <c r="I567" i="9"/>
  <c r="S48" i="11"/>
  <c r="I282" i="9"/>
  <c r="S44" i="11"/>
  <c r="I111" i="9"/>
  <c r="S40" i="11"/>
  <c r="W209" i="9"/>
  <c r="Y209" i="9" s="1"/>
  <c r="W494" i="9"/>
  <c r="Y494" i="9" s="1"/>
  <c r="W277" i="9"/>
  <c r="Y277" i="9" s="1"/>
  <c r="W391" i="9"/>
  <c r="Y391" i="9" s="1"/>
  <c r="W551" i="9"/>
  <c r="Y551" i="9" s="1"/>
  <c r="W266" i="9"/>
  <c r="Y266" i="9" s="1"/>
  <c r="W94" i="9"/>
  <c r="Y94" i="9" s="1"/>
  <c r="W334" i="9"/>
  <c r="Y334" i="9" s="1"/>
  <c r="W323" i="9"/>
  <c r="Y323" i="9" s="1"/>
  <c r="W13" i="9"/>
  <c r="Y13" i="9" s="1"/>
  <c r="W164" i="9"/>
  <c r="Y164" i="9" s="1"/>
  <c r="W163" i="9"/>
  <c r="Y163" i="9" s="1"/>
  <c r="W505" i="9"/>
  <c r="Y505" i="9" s="1"/>
  <c r="W619" i="9"/>
  <c r="Y619" i="9" s="1"/>
  <c r="W722" i="9"/>
  <c r="Y722" i="9" s="1"/>
  <c r="W836" i="9"/>
  <c r="Y836" i="9" s="1"/>
  <c r="W106" i="9"/>
  <c r="Y106" i="9" s="1"/>
  <c r="W379" i="9"/>
  <c r="Y379" i="9" s="1"/>
  <c r="W608" i="9"/>
  <c r="Y608" i="9" s="1"/>
  <c r="W220" i="9"/>
  <c r="Y220" i="9" s="1"/>
  <c r="W779" i="9"/>
  <c r="Y779" i="9" s="1"/>
  <c r="W38" i="9"/>
  <c r="Y38" i="9" s="1"/>
  <c r="W448" i="9"/>
  <c r="Y448" i="9" s="1"/>
  <c r="W733" i="9"/>
  <c r="Y733" i="9" s="1"/>
  <c r="W152" i="9"/>
  <c r="Y152" i="9" s="1"/>
  <c r="W893" i="9"/>
  <c r="Y893" i="9" s="1"/>
  <c r="I54" i="9"/>
  <c r="I37" i="9"/>
  <c r="V49" i="9"/>
  <c r="H1426" i="9"/>
  <c r="H1409" i="9"/>
  <c r="H1401" i="9"/>
  <c r="H1398" i="9"/>
  <c r="H1397" i="9"/>
  <c r="H1394" i="9"/>
  <c r="H1391" i="9"/>
  <c r="H1388" i="9"/>
  <c r="H1385" i="9"/>
  <c r="H1381" i="9"/>
  <c r="H1378" i="9"/>
  <c r="H1375" i="9"/>
  <c r="AA733" i="9" l="1"/>
  <c r="AA220" i="9"/>
  <c r="AA334" i="9"/>
  <c r="AA608" i="9"/>
  <c r="AA164" i="9"/>
  <c r="AA277" i="9"/>
  <c r="AA893" i="9"/>
  <c r="AA38" i="9"/>
  <c r="AA379" i="9"/>
  <c r="AA619" i="9"/>
  <c r="AA13" i="9"/>
  <c r="AA266" i="9"/>
  <c r="AA494" i="9"/>
  <c r="AA836" i="9"/>
  <c r="AA163" i="9"/>
  <c r="AA391" i="9"/>
  <c r="AA448" i="9"/>
  <c r="AA722" i="9"/>
  <c r="AA94" i="9"/>
  <c r="AA152" i="9"/>
  <c r="AA779" i="9"/>
  <c r="AA106" i="9"/>
  <c r="AA505" i="9"/>
  <c r="AA323" i="9"/>
  <c r="AA551" i="9"/>
  <c r="AA209" i="9"/>
  <c r="W49" i="9"/>
  <c r="Y49" i="9" s="1"/>
  <c r="H1181" i="9"/>
  <c r="H1173" i="9"/>
  <c r="H1170" i="9"/>
  <c r="H1169" i="9"/>
  <c r="H1166" i="9"/>
  <c r="H1163" i="9"/>
  <c r="H1160" i="9"/>
  <c r="H1157" i="9"/>
  <c r="H1153" i="9"/>
  <c r="H1150" i="9"/>
  <c r="H1147" i="9"/>
  <c r="H1124" i="9"/>
  <c r="H1116" i="9"/>
  <c r="H1113" i="9"/>
  <c r="H1112" i="9"/>
  <c r="H1109" i="9"/>
  <c r="H1106" i="9"/>
  <c r="H1103" i="9"/>
  <c r="H1100" i="9"/>
  <c r="H1096" i="9"/>
  <c r="H1093" i="9"/>
  <c r="H1090" i="9"/>
  <c r="H1087" i="9"/>
  <c r="H913" i="9"/>
  <c r="H896" i="9"/>
  <c r="H888" i="9"/>
  <c r="H885" i="9"/>
  <c r="H884" i="9"/>
  <c r="H881" i="9"/>
  <c r="H878" i="9"/>
  <c r="H875" i="9"/>
  <c r="H872" i="9"/>
  <c r="H868" i="9"/>
  <c r="H865" i="9"/>
  <c r="H862" i="9"/>
  <c r="H856" i="9"/>
  <c r="H839" i="9"/>
  <c r="H831" i="9"/>
  <c r="H828" i="9"/>
  <c r="H827" i="9"/>
  <c r="H824" i="9"/>
  <c r="H821" i="9"/>
  <c r="H818" i="9"/>
  <c r="H815" i="9"/>
  <c r="H811" i="9"/>
  <c r="H808" i="9"/>
  <c r="H805" i="9"/>
  <c r="H799" i="9"/>
  <c r="H782" i="9"/>
  <c r="H774" i="9"/>
  <c r="H771" i="9"/>
  <c r="H770" i="9"/>
  <c r="H767" i="9"/>
  <c r="H764" i="9"/>
  <c r="H761" i="9"/>
  <c r="H758" i="9"/>
  <c r="H754" i="9"/>
  <c r="H751" i="9"/>
  <c r="H748" i="9"/>
  <c r="H742" i="9"/>
  <c r="H725" i="9"/>
  <c r="H717" i="9"/>
  <c r="H714" i="9"/>
  <c r="H713" i="9"/>
  <c r="H710" i="9"/>
  <c r="H707" i="9"/>
  <c r="H704" i="9"/>
  <c r="H701" i="9"/>
  <c r="H697" i="9"/>
  <c r="H694" i="9"/>
  <c r="H691" i="9"/>
  <c r="H628" i="9"/>
  <c r="H611" i="9"/>
  <c r="H603" i="9"/>
  <c r="H600" i="9"/>
  <c r="H599" i="9"/>
  <c r="H596" i="9"/>
  <c r="H593" i="9"/>
  <c r="H590" i="9"/>
  <c r="H587" i="9"/>
  <c r="H583" i="9"/>
  <c r="H580" i="9"/>
  <c r="H577" i="9"/>
  <c r="H571" i="9"/>
  <c r="H546" i="9"/>
  <c r="H543" i="9"/>
  <c r="H542" i="9"/>
  <c r="H539" i="9"/>
  <c r="H536" i="9"/>
  <c r="H533" i="9"/>
  <c r="H530" i="9"/>
  <c r="H526" i="9"/>
  <c r="H523" i="9"/>
  <c r="H520" i="9"/>
  <c r="H514" i="9"/>
  <c r="H489" i="9"/>
  <c r="H486" i="9"/>
  <c r="H485" i="9"/>
  <c r="H482" i="9"/>
  <c r="H479" i="9"/>
  <c r="H476" i="9"/>
  <c r="H473" i="9"/>
  <c r="H469" i="9"/>
  <c r="H466" i="9"/>
  <c r="H463" i="9"/>
  <c r="H457" i="9"/>
  <c r="H440" i="9"/>
  <c r="H432" i="9"/>
  <c r="H429" i="9"/>
  <c r="H428" i="9"/>
  <c r="H425" i="9"/>
  <c r="H422" i="9"/>
  <c r="H419" i="9"/>
  <c r="H416" i="9"/>
  <c r="H412" i="9"/>
  <c r="H409" i="9"/>
  <c r="H406" i="9"/>
  <c r="H400" i="9"/>
  <c r="H383" i="9"/>
  <c r="H375" i="9"/>
  <c r="H372" i="9"/>
  <c r="H371" i="9"/>
  <c r="H368" i="9"/>
  <c r="H365" i="9"/>
  <c r="H362" i="9"/>
  <c r="H359" i="9"/>
  <c r="H355" i="9"/>
  <c r="H352" i="9"/>
  <c r="H349" i="9"/>
  <c r="H343" i="9"/>
  <c r="H318" i="9"/>
  <c r="H315" i="9"/>
  <c r="H314" i="9"/>
  <c r="H311" i="9"/>
  <c r="H308" i="9"/>
  <c r="H305" i="9"/>
  <c r="H302" i="9"/>
  <c r="H298" i="9"/>
  <c r="H295" i="9"/>
  <c r="H292" i="9"/>
  <c r="H286" i="9"/>
  <c r="H261" i="9"/>
  <c r="H258" i="9"/>
  <c r="H257" i="9"/>
  <c r="H254" i="9"/>
  <c r="H251" i="9"/>
  <c r="H248" i="9"/>
  <c r="H245" i="9"/>
  <c r="H241" i="9"/>
  <c r="H238" i="9"/>
  <c r="H235" i="9"/>
  <c r="H229" i="9"/>
  <c r="H204" i="9"/>
  <c r="H201" i="9"/>
  <c r="H200" i="9"/>
  <c r="H197" i="9"/>
  <c r="H194" i="9"/>
  <c r="H191" i="9"/>
  <c r="H188" i="9"/>
  <c r="H184" i="9"/>
  <c r="H181" i="9"/>
  <c r="H147" i="9"/>
  <c r="H144" i="9"/>
  <c r="H143" i="9"/>
  <c r="H140" i="9"/>
  <c r="H137" i="9"/>
  <c r="H134" i="9"/>
  <c r="H131" i="9"/>
  <c r="H127" i="9"/>
  <c r="H124" i="9"/>
  <c r="E4" i="15"/>
  <c r="J4" i="15"/>
  <c r="O4" i="15" s="1"/>
  <c r="E9" i="15"/>
  <c r="G9" i="15" s="1"/>
  <c r="J9" i="15"/>
  <c r="O9" i="15" s="1"/>
  <c r="H178" i="9"/>
  <c r="H121" i="9"/>
  <c r="H120" i="9"/>
  <c r="H66" i="9"/>
  <c r="H69" i="9"/>
  <c r="H73" i="9"/>
  <c r="H76" i="9"/>
  <c r="H79" i="9"/>
  <c r="H82" i="9"/>
  <c r="H85" i="9"/>
  <c r="H88" i="9"/>
  <c r="H89" i="9"/>
  <c r="H91" i="9"/>
  <c r="H92" i="9"/>
  <c r="I12" i="9"/>
  <c r="H1942" i="9"/>
  <c r="H1885" i="9"/>
  <c r="H1828" i="9"/>
  <c r="H1771" i="9"/>
  <c r="H1714" i="9"/>
  <c r="H1657" i="9"/>
  <c r="H1543" i="9"/>
  <c r="H1486" i="9"/>
  <c r="H1429" i="9"/>
  <c r="H1372" i="9"/>
  <c r="H1201" i="9"/>
  <c r="H1144" i="9"/>
  <c r="H859" i="9"/>
  <c r="H802" i="9"/>
  <c r="H745" i="9"/>
  <c r="H688" i="9"/>
  <c r="H574" i="9"/>
  <c r="H517" i="9"/>
  <c r="H460" i="9"/>
  <c r="H403" i="9"/>
  <c r="H346" i="9"/>
  <c r="H289" i="9"/>
  <c r="H232" i="9"/>
  <c r="H175" i="9"/>
  <c r="H118" i="9"/>
  <c r="H1979" i="9"/>
  <c r="H554" i="9"/>
  <c r="H497" i="9"/>
  <c r="H326" i="9"/>
  <c r="H269" i="9"/>
  <c r="H212" i="9"/>
  <c r="H155" i="9"/>
  <c r="H98" i="9"/>
  <c r="D72" i="11"/>
  <c r="M72" i="11"/>
  <c r="R72" i="11" s="1"/>
  <c r="I73" i="11"/>
  <c r="I74" i="11"/>
  <c r="K74" i="11" s="1"/>
  <c r="I226" i="9" s="1"/>
  <c r="I75" i="11"/>
  <c r="I76" i="11"/>
  <c r="I77" i="11"/>
  <c r="I78" i="11"/>
  <c r="M79" i="11"/>
  <c r="R79" i="11" s="1"/>
  <c r="I80" i="11"/>
  <c r="K80" i="11" s="1"/>
  <c r="I568" i="9" s="1"/>
  <c r="I81" i="11"/>
  <c r="I82" i="11"/>
  <c r="I83" i="11"/>
  <c r="I84" i="11"/>
  <c r="I85" i="11"/>
  <c r="I86" i="11"/>
  <c r="I87" i="11"/>
  <c r="I88" i="11"/>
  <c r="I89" i="11"/>
  <c r="I90" i="11"/>
  <c r="I91" i="11"/>
  <c r="I92" i="11"/>
  <c r="I93" i="11"/>
  <c r="I94" i="11"/>
  <c r="M95" i="11"/>
  <c r="M96" i="11"/>
  <c r="I97" i="11"/>
  <c r="I98" i="11"/>
  <c r="I99" i="11"/>
  <c r="M71" i="11"/>
  <c r="R71" i="11" s="1"/>
  <c r="H1715" i="9"/>
  <c r="AA5" i="15"/>
  <c r="AA20" i="15"/>
  <c r="V5" i="15"/>
  <c r="X5" i="15" s="1"/>
  <c r="I810" i="24"/>
  <c r="I685" i="24"/>
  <c r="I643" i="24"/>
  <c r="I602" i="24"/>
  <c r="I561" i="24"/>
  <c r="I479" i="24"/>
  <c r="I437" i="24"/>
  <c r="I396" i="24"/>
  <c r="I353" i="24"/>
  <c r="I312" i="24"/>
  <c r="R96" i="11" l="1"/>
  <c r="J1825" i="9" s="1"/>
  <c r="R95" i="11"/>
  <c r="J1743" i="9" s="1"/>
  <c r="AA49" i="9"/>
  <c r="G4" i="15"/>
  <c r="P4" i="15" s="1"/>
  <c r="K97" i="11"/>
  <c r="I1879" i="9" s="1"/>
  <c r="K85" i="11"/>
  <c r="I885" i="9" s="1"/>
  <c r="K73" i="11"/>
  <c r="I169" i="9" s="1"/>
  <c r="J38" i="9"/>
  <c r="J30" i="9"/>
  <c r="J26" i="9"/>
  <c r="J17" i="9"/>
  <c r="J10" i="9"/>
  <c r="J58" i="9"/>
  <c r="J20" i="9"/>
  <c r="J7" i="9"/>
  <c r="J55" i="9"/>
  <c r="J33" i="9"/>
  <c r="J29" i="9"/>
  <c r="J13" i="9"/>
  <c r="J4" i="9"/>
  <c r="J23" i="9"/>
  <c r="J41" i="9"/>
  <c r="K92" i="11"/>
  <c r="I1537" i="9" s="1"/>
  <c r="K88" i="11"/>
  <c r="I1195" i="9" s="1"/>
  <c r="K84" i="11"/>
  <c r="I853" i="9" s="1"/>
  <c r="K76" i="11"/>
  <c r="I340" i="9" s="1"/>
  <c r="J112" i="9"/>
  <c r="J61" i="9"/>
  <c r="J87" i="9"/>
  <c r="J64" i="9"/>
  <c r="K93" i="11"/>
  <c r="I1594" i="9" s="1"/>
  <c r="K81" i="11"/>
  <c r="I628" i="9" s="1"/>
  <c r="K99" i="11"/>
  <c r="I1993" i="9" s="1"/>
  <c r="K91" i="11"/>
  <c r="I1480" i="9" s="1"/>
  <c r="K87" i="11"/>
  <c r="I1138" i="9" s="1"/>
  <c r="K83" i="11"/>
  <c r="I751" i="9" s="1"/>
  <c r="J497" i="9"/>
  <c r="J511" i="9"/>
  <c r="K75" i="11"/>
  <c r="I283" i="9" s="1"/>
  <c r="K89" i="11"/>
  <c r="I1252" i="9" s="1"/>
  <c r="K77" i="11"/>
  <c r="I397" i="9" s="1"/>
  <c r="K98" i="11"/>
  <c r="I1936" i="9" s="1"/>
  <c r="K94" i="11"/>
  <c r="I1683" i="9" s="1"/>
  <c r="K90" i="11"/>
  <c r="I1423" i="9" s="1"/>
  <c r="K86" i="11"/>
  <c r="K82" i="11"/>
  <c r="I739" i="9" s="1"/>
  <c r="K78" i="11"/>
  <c r="I429" i="9" s="1"/>
  <c r="V31" i="15"/>
  <c r="X31" i="15" s="1"/>
  <c r="AA31" i="15"/>
  <c r="AF31" i="15" s="1"/>
  <c r="V27" i="15"/>
  <c r="X27" i="15" s="1"/>
  <c r="AA27" i="15"/>
  <c r="AF27" i="15" s="1"/>
  <c r="V23" i="15"/>
  <c r="X23" i="15" s="1"/>
  <c r="AA23" i="15"/>
  <c r="AF23" i="15" s="1"/>
  <c r="V19" i="15"/>
  <c r="X19" i="15" s="1"/>
  <c r="AA19" i="15"/>
  <c r="AF19" i="15" s="1"/>
  <c r="V15" i="15"/>
  <c r="X15" i="15" s="1"/>
  <c r="AA15" i="15"/>
  <c r="AF15" i="15" s="1"/>
  <c r="V11" i="15"/>
  <c r="X11" i="15" s="1"/>
  <c r="AA11" i="15"/>
  <c r="AF11" i="15" s="1"/>
  <c r="V6" i="15"/>
  <c r="X6" i="15" s="1"/>
  <c r="AA6" i="15"/>
  <c r="AF6" i="15" s="1"/>
  <c r="V30" i="15"/>
  <c r="X30" i="15" s="1"/>
  <c r="AA30" i="15"/>
  <c r="AF30" i="15" s="1"/>
  <c r="V26" i="15"/>
  <c r="X26" i="15" s="1"/>
  <c r="AA26" i="15"/>
  <c r="AF26" i="15" s="1"/>
  <c r="V22" i="15"/>
  <c r="X22" i="15" s="1"/>
  <c r="AA22" i="15"/>
  <c r="AF22" i="15" s="1"/>
  <c r="V18" i="15"/>
  <c r="X18" i="15" s="1"/>
  <c r="AA18" i="15"/>
  <c r="AF18" i="15" s="1"/>
  <c r="V14" i="15"/>
  <c r="X14" i="15" s="1"/>
  <c r="AA14" i="15"/>
  <c r="AF14" i="15" s="1"/>
  <c r="V10" i="15"/>
  <c r="X10" i="15" s="1"/>
  <c r="AA10" i="15"/>
  <c r="AF10" i="15" s="1"/>
  <c r="V9" i="15"/>
  <c r="X9" i="15" s="1"/>
  <c r="AA9" i="15"/>
  <c r="AF9" i="15" s="1"/>
  <c r="V4" i="15"/>
  <c r="X4" i="15" s="1"/>
  <c r="AA4" i="15"/>
  <c r="AF4" i="15" s="1"/>
  <c r="V32" i="15"/>
  <c r="X32" i="15" s="1"/>
  <c r="AA32" i="15"/>
  <c r="AF32" i="15" s="1"/>
  <c r="V28" i="15"/>
  <c r="X28" i="15" s="1"/>
  <c r="AA28" i="15"/>
  <c r="AF28" i="15" s="1"/>
  <c r="V24" i="15"/>
  <c r="X24" i="15" s="1"/>
  <c r="AA24" i="15"/>
  <c r="AF24" i="15" s="1"/>
  <c r="V16" i="15"/>
  <c r="X16" i="15" s="1"/>
  <c r="AA16" i="15"/>
  <c r="AF16" i="15" s="1"/>
  <c r="V12" i="15"/>
  <c r="X12" i="15" s="1"/>
  <c r="AA12" i="15"/>
  <c r="AF12" i="15" s="1"/>
  <c r="V7" i="15"/>
  <c r="X7" i="15" s="1"/>
  <c r="AA7" i="15"/>
  <c r="AF7" i="15" s="1"/>
  <c r="V2" i="15"/>
  <c r="X2" i="15" s="1"/>
  <c r="AA2" i="15"/>
  <c r="AF2" i="15" s="1"/>
  <c r="V29" i="15"/>
  <c r="X29" i="15" s="1"/>
  <c r="AA29" i="15"/>
  <c r="AF29" i="15" s="1"/>
  <c r="V25" i="15"/>
  <c r="X25" i="15" s="1"/>
  <c r="AA25" i="15"/>
  <c r="AF25" i="15" s="1"/>
  <c r="V21" i="15"/>
  <c r="X21" i="15" s="1"/>
  <c r="AA21" i="15"/>
  <c r="AF21" i="15" s="1"/>
  <c r="V17" i="15"/>
  <c r="X17" i="15" s="1"/>
  <c r="AA17" i="15"/>
  <c r="AF17" i="15" s="1"/>
  <c r="V13" i="15"/>
  <c r="X13" i="15" s="1"/>
  <c r="AA13" i="15"/>
  <c r="AF13" i="15" s="1"/>
  <c r="V8" i="15"/>
  <c r="X8" i="15" s="1"/>
  <c r="AA8" i="15"/>
  <c r="AF8" i="15" s="1"/>
  <c r="V3" i="15"/>
  <c r="X3" i="15" s="1"/>
  <c r="AA3" i="15"/>
  <c r="AF3" i="15" s="1"/>
  <c r="AF5" i="15"/>
  <c r="AG5" i="15" s="1"/>
  <c r="I178" i="9"/>
  <c r="I184" i="9"/>
  <c r="I191" i="9"/>
  <c r="I197" i="9"/>
  <c r="I201" i="9"/>
  <c r="I209" i="9"/>
  <c r="I229" i="9"/>
  <c r="AF20" i="15"/>
  <c r="I119" i="9"/>
  <c r="I554" i="9"/>
  <c r="I546" i="9"/>
  <c r="I542" i="9"/>
  <c r="I571" i="9"/>
  <c r="I551" i="9"/>
  <c r="I543" i="9"/>
  <c r="I539" i="9"/>
  <c r="I536" i="9"/>
  <c r="I533" i="9"/>
  <c r="I530" i="9"/>
  <c r="I526" i="9"/>
  <c r="I523" i="9"/>
  <c r="I520" i="9"/>
  <c r="I517" i="9"/>
  <c r="J74" i="9"/>
  <c r="J115" i="9"/>
  <c r="J70" i="9"/>
  <c r="J83" i="9"/>
  <c r="J94" i="9"/>
  <c r="J67" i="9"/>
  <c r="J80" i="9"/>
  <c r="J90" i="9"/>
  <c r="J77" i="9"/>
  <c r="J86" i="9"/>
  <c r="J98" i="9"/>
  <c r="I175" i="9"/>
  <c r="I181" i="9"/>
  <c r="I188" i="9"/>
  <c r="I194" i="9"/>
  <c r="I200" i="9"/>
  <c r="I204" i="9"/>
  <c r="I212" i="9"/>
  <c r="J514" i="9"/>
  <c r="J494" i="9"/>
  <c r="J489" i="9"/>
  <c r="J486" i="9"/>
  <c r="J485" i="9"/>
  <c r="J482" i="9"/>
  <c r="J479" i="9"/>
  <c r="J476" i="9"/>
  <c r="J473" i="9"/>
  <c r="J469" i="9"/>
  <c r="J466" i="9"/>
  <c r="J463" i="9"/>
  <c r="J460" i="9"/>
  <c r="V20" i="15"/>
  <c r="X20" i="15" s="1"/>
  <c r="P9" i="15"/>
  <c r="I71" i="11"/>
  <c r="K71" i="11" s="1"/>
  <c r="S71" i="11" s="1"/>
  <c r="I72" i="11"/>
  <c r="K72" i="11" s="1"/>
  <c r="I112" i="9" s="1"/>
  <c r="I79" i="11"/>
  <c r="K79" i="11" s="1"/>
  <c r="I511" i="9" s="1"/>
  <c r="I96" i="11"/>
  <c r="M92" i="11"/>
  <c r="R92" i="11" s="1"/>
  <c r="M88" i="11"/>
  <c r="R88" i="11" s="1"/>
  <c r="M84" i="11"/>
  <c r="M81" i="11"/>
  <c r="M77" i="11"/>
  <c r="M74" i="11"/>
  <c r="I95" i="11"/>
  <c r="M98" i="11"/>
  <c r="R98" i="11" s="1"/>
  <c r="M91" i="11"/>
  <c r="R91" i="11" s="1"/>
  <c r="M87" i="11"/>
  <c r="R87" i="11" s="1"/>
  <c r="M83" i="11"/>
  <c r="R83" i="11" s="1"/>
  <c r="M80" i="11"/>
  <c r="M76" i="11"/>
  <c r="M73" i="11"/>
  <c r="R73" i="11" s="1"/>
  <c r="M94" i="11"/>
  <c r="R94" i="11" s="1"/>
  <c r="M90" i="11"/>
  <c r="R90" i="11" s="1"/>
  <c r="M86" i="11"/>
  <c r="R86" i="11" s="1"/>
  <c r="M99" i="11"/>
  <c r="R99" i="11" s="1"/>
  <c r="M97" i="11"/>
  <c r="R97" i="11" s="1"/>
  <c r="M93" i="11"/>
  <c r="R93" i="11" s="1"/>
  <c r="M89" i="11"/>
  <c r="R89" i="11" s="1"/>
  <c r="M85" i="11"/>
  <c r="M82" i="11"/>
  <c r="M78" i="11"/>
  <c r="R78" i="11" s="1"/>
  <c r="M75" i="11"/>
  <c r="R75" i="11" s="1"/>
  <c r="C52" i="22"/>
  <c r="I845" i="25"/>
  <c r="J845" i="25" s="1"/>
  <c r="I812" i="25"/>
  <c r="J812" i="25" s="1"/>
  <c r="I810" i="25"/>
  <c r="J810" i="25" s="1"/>
  <c r="I804" i="25"/>
  <c r="J804" i="25" s="1"/>
  <c r="I800" i="25"/>
  <c r="J800" i="25" s="1"/>
  <c r="I788" i="25"/>
  <c r="J788" i="25" s="1"/>
  <c r="I768" i="25"/>
  <c r="J768" i="25" s="1"/>
  <c r="I763" i="25"/>
  <c r="J763" i="25" s="1"/>
  <c r="I759" i="25"/>
  <c r="J759" i="25" s="1"/>
  <c r="I752" i="25"/>
  <c r="J752" i="25" s="1"/>
  <c r="I722" i="25"/>
  <c r="J722" i="25" s="1"/>
  <c r="I718" i="25"/>
  <c r="J718" i="25" s="1"/>
  <c r="I705" i="25"/>
  <c r="J705" i="25" s="1"/>
  <c r="I704" i="25"/>
  <c r="J704" i="25" s="1"/>
  <c r="I688" i="25"/>
  <c r="J688" i="25" s="1"/>
  <c r="I687" i="25"/>
  <c r="J687" i="25" s="1"/>
  <c r="I685" i="25"/>
  <c r="J685" i="25" s="1"/>
  <c r="I684" i="25"/>
  <c r="J684" i="25" s="1"/>
  <c r="I683" i="25"/>
  <c r="J683" i="25" s="1"/>
  <c r="I681" i="25"/>
  <c r="J681" i="25" s="1"/>
  <c r="I678" i="25"/>
  <c r="J678" i="25" s="1"/>
  <c r="I674" i="25"/>
  <c r="J674" i="25" s="1"/>
  <c r="I668" i="25"/>
  <c r="J668" i="25" s="1"/>
  <c r="I667" i="25"/>
  <c r="J667" i="25" s="1"/>
  <c r="I662" i="25"/>
  <c r="J662" i="25" s="1"/>
  <c r="I661" i="25"/>
  <c r="J661" i="25" s="1"/>
  <c r="I643" i="25"/>
  <c r="J643" i="25" s="1"/>
  <c r="I616" i="25"/>
  <c r="J616" i="25" s="1"/>
  <c r="I607" i="25"/>
  <c r="J607" i="25" s="1"/>
  <c r="I604" i="25"/>
  <c r="J604" i="25" s="1"/>
  <c r="I602" i="25"/>
  <c r="J602" i="25" s="1"/>
  <c r="I599" i="25"/>
  <c r="J599" i="25" s="1"/>
  <c r="I585" i="25"/>
  <c r="J585" i="25" s="1"/>
  <c r="I584" i="25"/>
  <c r="J584" i="25" s="1"/>
  <c r="I581" i="25"/>
  <c r="J581" i="25" s="1"/>
  <c r="I579" i="25"/>
  <c r="J579" i="25" s="1"/>
  <c r="I566" i="25"/>
  <c r="J566" i="25" s="1"/>
  <c r="I561" i="25"/>
  <c r="J561" i="25" s="1"/>
  <c r="I555" i="25"/>
  <c r="J555" i="25" s="1"/>
  <c r="I551" i="25"/>
  <c r="J551" i="25" s="1"/>
  <c r="I544" i="25"/>
  <c r="J544" i="25" s="1"/>
  <c r="I540" i="25"/>
  <c r="J540" i="25" s="1"/>
  <c r="I538" i="25"/>
  <c r="J538" i="25" s="1"/>
  <c r="I497" i="25"/>
  <c r="J497" i="25" s="1"/>
  <c r="I484" i="25"/>
  <c r="J484" i="25" s="1"/>
  <c r="I479" i="25"/>
  <c r="J479" i="25" s="1"/>
  <c r="I478" i="25"/>
  <c r="J478" i="25" s="1"/>
  <c r="I476" i="25"/>
  <c r="J476" i="25" s="1"/>
  <c r="I469" i="25"/>
  <c r="J469" i="25" s="1"/>
  <c r="I462" i="25"/>
  <c r="J462" i="25" s="1"/>
  <c r="I458" i="25"/>
  <c r="J458" i="25" s="1"/>
  <c r="I457" i="25"/>
  <c r="J457" i="25" s="1"/>
  <c r="I455" i="25"/>
  <c r="J455" i="25" s="1"/>
  <c r="I442" i="25"/>
  <c r="J442" i="25" s="1"/>
  <c r="I439" i="25"/>
  <c r="J439" i="25" s="1"/>
  <c r="I437" i="25"/>
  <c r="J437" i="25" s="1"/>
  <c r="I436" i="25"/>
  <c r="J436" i="25" s="1"/>
  <c r="I427" i="25"/>
  <c r="J427" i="25" s="1"/>
  <c r="I416" i="25"/>
  <c r="J416" i="25" s="1"/>
  <c r="I414" i="25"/>
  <c r="J414" i="25" s="1"/>
  <c r="I410" i="25"/>
  <c r="J410" i="25" s="1"/>
  <c r="I398" i="25"/>
  <c r="J398" i="25" s="1"/>
  <c r="I396" i="25"/>
  <c r="J396" i="25" s="1"/>
  <c r="I395" i="25"/>
  <c r="J395" i="25" s="1"/>
  <c r="I394" i="25"/>
  <c r="J394" i="25" s="1"/>
  <c r="I391" i="25"/>
  <c r="J391" i="25" s="1"/>
  <c r="I389" i="25"/>
  <c r="J389" i="25" s="1"/>
  <c r="I384" i="25"/>
  <c r="J384" i="25" s="1"/>
  <c r="I377" i="25"/>
  <c r="J377" i="25" s="1"/>
  <c r="I353" i="25"/>
  <c r="J353" i="25" s="1"/>
  <c r="I350" i="25"/>
  <c r="J350" i="25" s="1"/>
  <c r="I347" i="25"/>
  <c r="J347" i="25" s="1"/>
  <c r="I332" i="25"/>
  <c r="J332" i="25" s="1"/>
  <c r="I331" i="25"/>
  <c r="J331" i="25" s="1"/>
  <c r="I330" i="25"/>
  <c r="J330" i="25" s="1"/>
  <c r="I312" i="25"/>
  <c r="J312" i="25" s="1"/>
  <c r="I306" i="25"/>
  <c r="J306" i="25" s="1"/>
  <c r="I302" i="25"/>
  <c r="J302" i="25" s="1"/>
  <c r="I244" i="25"/>
  <c r="J244" i="25" s="1"/>
  <c r="I228" i="25"/>
  <c r="J228" i="25" s="1"/>
  <c r="I213" i="25"/>
  <c r="J213" i="25" s="1"/>
  <c r="S98" i="11" l="1"/>
  <c r="J1790" i="9"/>
  <c r="J1768" i="9"/>
  <c r="J1739" i="9"/>
  <c r="J1793" i="9"/>
  <c r="I1964" i="9"/>
  <c r="J1771" i="9"/>
  <c r="J1805" i="9"/>
  <c r="J1717" i="9"/>
  <c r="I355" i="9"/>
  <c r="J1796" i="9"/>
  <c r="I821" i="9"/>
  <c r="J1800" i="9"/>
  <c r="J1777" i="9"/>
  <c r="J1808" i="9"/>
  <c r="J1780" i="9"/>
  <c r="J1784" i="9"/>
  <c r="I1865" i="9"/>
  <c r="S97" i="11"/>
  <c r="I1844" i="9"/>
  <c r="S86" i="11"/>
  <c r="I1834" i="9"/>
  <c r="J1730" i="9"/>
  <c r="S75" i="11"/>
  <c r="S91" i="11"/>
  <c r="S92" i="11"/>
  <c r="J1714" i="9"/>
  <c r="J1740" i="9"/>
  <c r="J1727" i="9"/>
  <c r="J1751" i="9"/>
  <c r="S99" i="11"/>
  <c r="S73" i="11"/>
  <c r="S87" i="11"/>
  <c r="J1723" i="9"/>
  <c r="J1736" i="9"/>
  <c r="J1748" i="9"/>
  <c r="I359" i="9"/>
  <c r="J1774" i="9"/>
  <c r="J1787" i="9"/>
  <c r="J1797" i="9"/>
  <c r="I1857" i="9"/>
  <c r="J1720" i="9"/>
  <c r="J1733" i="9"/>
  <c r="S78" i="11"/>
  <c r="S93" i="11"/>
  <c r="S94" i="11"/>
  <c r="S89" i="11"/>
  <c r="S90" i="11"/>
  <c r="S83" i="11"/>
  <c r="S88" i="11"/>
  <c r="R80" i="11"/>
  <c r="S80" i="11" s="1"/>
  <c r="R81" i="11"/>
  <c r="S81" i="11" s="1"/>
  <c r="S72" i="11"/>
  <c r="R82" i="11"/>
  <c r="S82" i="11" s="1"/>
  <c r="R84" i="11"/>
  <c r="S84" i="11" s="1"/>
  <c r="S79" i="11"/>
  <c r="R85" i="11"/>
  <c r="S85" i="11" s="1"/>
  <c r="R74" i="11"/>
  <c r="S74" i="11" s="1"/>
  <c r="J1822" i="9"/>
  <c r="R76" i="11"/>
  <c r="S76" i="11" s="1"/>
  <c r="R77" i="11"/>
  <c r="S77" i="11" s="1"/>
  <c r="J1765" i="9"/>
  <c r="I315" i="9"/>
  <c r="I1948" i="9"/>
  <c r="I802" i="9"/>
  <c r="I400" i="9"/>
  <c r="I1837" i="9"/>
  <c r="I1854" i="9"/>
  <c r="I1463" i="9"/>
  <c r="I298" i="9"/>
  <c r="I1996" i="9"/>
  <c r="I805" i="9"/>
  <c r="I1841" i="9"/>
  <c r="I1847" i="9"/>
  <c r="I1907" i="9"/>
  <c r="I254" i="9"/>
  <c r="I1565" i="9"/>
  <c r="I1432" i="9"/>
  <c r="I371" i="9"/>
  <c r="I292" i="9"/>
  <c r="I824" i="9"/>
  <c r="I311" i="9"/>
  <c r="I1828" i="9"/>
  <c r="I1850" i="9"/>
  <c r="I1831" i="9"/>
  <c r="I1483" i="9"/>
  <c r="I896" i="9"/>
  <c r="I425" i="9"/>
  <c r="I140" i="9"/>
  <c r="I1597" i="9"/>
  <c r="I691" i="9"/>
  <c r="I1201" i="9"/>
  <c r="I745" i="9"/>
  <c r="I1378" i="9"/>
  <c r="I1223" i="9"/>
  <c r="I1401" i="9"/>
  <c r="I767" i="9"/>
  <c r="I1388" i="9"/>
  <c r="I1406" i="9"/>
  <c r="I1227" i="9"/>
  <c r="I1220" i="9"/>
  <c r="I764" i="9"/>
  <c r="I1141" i="9"/>
  <c r="I1391" i="9"/>
  <c r="I1426" i="9"/>
  <c r="I1153" i="9"/>
  <c r="I608" i="9"/>
  <c r="I1214" i="9"/>
  <c r="I1230" i="9"/>
  <c r="I1679" i="9"/>
  <c r="I771" i="9"/>
  <c r="I1375" i="9"/>
  <c r="I1394" i="9"/>
  <c r="I416" i="9"/>
  <c r="I1170" i="9"/>
  <c r="I1210" i="9"/>
  <c r="I1549" i="9"/>
  <c r="I286" i="9"/>
  <c r="AG3" i="15"/>
  <c r="AG13" i="15"/>
  <c r="AG21" i="15"/>
  <c r="AG29" i="15"/>
  <c r="AG7" i="15"/>
  <c r="AG16" i="15"/>
  <c r="AG28" i="15"/>
  <c r="AG4" i="15"/>
  <c r="AG10" i="15"/>
  <c r="AG18" i="15"/>
  <c r="AG26" i="15"/>
  <c r="AG6" i="15"/>
  <c r="AG15" i="15"/>
  <c r="AG23" i="15"/>
  <c r="AG31" i="15"/>
  <c r="I440" i="9"/>
  <c r="I412" i="9"/>
  <c r="I241" i="9"/>
  <c r="I1160" i="9"/>
  <c r="I1173" i="9"/>
  <c r="I1552" i="9"/>
  <c r="I1569" i="9"/>
  <c r="I1711" i="9"/>
  <c r="I454" i="9"/>
  <c r="I1096" i="9"/>
  <c r="I1429" i="9"/>
  <c r="I1435" i="9"/>
  <c r="I432" i="9"/>
  <c r="I409" i="9"/>
  <c r="I289" i="9"/>
  <c r="I1147" i="9"/>
  <c r="I1163" i="9"/>
  <c r="I1178" i="9"/>
  <c r="I323" i="9"/>
  <c r="I308" i="9"/>
  <c r="I1559" i="9"/>
  <c r="I1572" i="9"/>
  <c r="I1676" i="9"/>
  <c r="I437" i="9"/>
  <c r="I1888" i="9"/>
  <c r="I326" i="9"/>
  <c r="I1113" i="9"/>
  <c r="I1442" i="9"/>
  <c r="I1448" i="9"/>
  <c r="I422" i="9"/>
  <c r="I403" i="9"/>
  <c r="I302" i="9"/>
  <c r="I266" i="9"/>
  <c r="I1150" i="9"/>
  <c r="I1166" i="9"/>
  <c r="I1198" i="9"/>
  <c r="I318" i="9"/>
  <c r="I305" i="9"/>
  <c r="I1546" i="9"/>
  <c r="I1562" i="9"/>
  <c r="I1577" i="9"/>
  <c r="I1660" i="9"/>
  <c r="I428" i="9"/>
  <c r="I1910" i="9"/>
  <c r="I761" i="9"/>
  <c r="I782" i="9"/>
  <c r="I754" i="9"/>
  <c r="I1090" i="9"/>
  <c r="I1942" i="9"/>
  <c r="I1961" i="9"/>
  <c r="I1976" i="9"/>
  <c r="I1381" i="9"/>
  <c r="I1398" i="9"/>
  <c r="I457" i="9"/>
  <c r="I419" i="9"/>
  <c r="I406" i="9"/>
  <c r="I365" i="9"/>
  <c r="I346" i="9"/>
  <c r="I257" i="9"/>
  <c r="I245" i="9"/>
  <c r="I232" i="9"/>
  <c r="I811" i="9"/>
  <c r="I1144" i="9"/>
  <c r="I1157" i="9"/>
  <c r="I1169" i="9"/>
  <c r="I1181" i="9"/>
  <c r="I1511" i="9"/>
  <c r="I596" i="9"/>
  <c r="I862" i="9"/>
  <c r="I1543" i="9"/>
  <c r="I1556" i="9"/>
  <c r="I1568" i="9"/>
  <c r="I1580" i="9"/>
  <c r="I1853" i="9"/>
  <c r="I1862" i="9"/>
  <c r="I1882" i="9"/>
  <c r="I379" i="9"/>
  <c r="I1894" i="9"/>
  <c r="I1914" i="9"/>
  <c r="I1898" i="9"/>
  <c r="I774" i="9"/>
  <c r="I758" i="9"/>
  <c r="I748" i="9"/>
  <c r="I779" i="9"/>
  <c r="I1951" i="9"/>
  <c r="I1967" i="9"/>
  <c r="I261" i="9"/>
  <c r="I251" i="9"/>
  <c r="I238" i="9"/>
  <c r="I1508" i="9"/>
  <c r="I707" i="9"/>
  <c r="I1891" i="9"/>
  <c r="I1901" i="9"/>
  <c r="I1922" i="9"/>
  <c r="I269" i="9"/>
  <c r="I796" i="9"/>
  <c r="I131" i="9"/>
  <c r="I799" i="9"/>
  <c r="I770" i="9"/>
  <c r="I1955" i="9"/>
  <c r="I1971" i="9"/>
  <c r="I368" i="9"/>
  <c r="I352" i="9"/>
  <c r="I258" i="9"/>
  <c r="I248" i="9"/>
  <c r="I235" i="9"/>
  <c r="I815" i="9"/>
  <c r="I831" i="9"/>
  <c r="I1486" i="9"/>
  <c r="I583" i="9"/>
  <c r="I893" i="9"/>
  <c r="I722" i="9"/>
  <c r="I1904" i="9"/>
  <c r="I1911" i="9"/>
  <c r="I383" i="9"/>
  <c r="I137" i="9"/>
  <c r="I122" i="9"/>
  <c r="I1087" i="9"/>
  <c r="I1100" i="9"/>
  <c r="I1112" i="9"/>
  <c r="I1124" i="9"/>
  <c r="I1455" i="9"/>
  <c r="I1466" i="9"/>
  <c r="I1451" i="9"/>
  <c r="I828" i="9"/>
  <c r="I839" i="9"/>
  <c r="I808" i="9"/>
  <c r="I1502" i="9"/>
  <c r="I1540" i="9"/>
  <c r="I1505" i="9"/>
  <c r="I1538" i="9"/>
  <c r="I144" i="9"/>
  <c r="I121" i="9"/>
  <c r="I580" i="9"/>
  <c r="I593" i="9"/>
  <c r="I603" i="9"/>
  <c r="I884" i="9"/>
  <c r="I913" i="9"/>
  <c r="I1217" i="9"/>
  <c r="I1238" i="9"/>
  <c r="I1207" i="9"/>
  <c r="I1670" i="9"/>
  <c r="I1694" i="9"/>
  <c r="I1666" i="9"/>
  <c r="I172" i="9"/>
  <c r="I704" i="9"/>
  <c r="I717" i="9"/>
  <c r="I147" i="9"/>
  <c r="I124" i="9"/>
  <c r="I1103" i="9"/>
  <c r="I1106" i="9"/>
  <c r="I1116" i="9"/>
  <c r="I1489" i="9"/>
  <c r="I1512" i="9"/>
  <c r="I1492" i="9"/>
  <c r="I1515" i="9"/>
  <c r="I134" i="9"/>
  <c r="I574" i="9"/>
  <c r="I587" i="9"/>
  <c r="I599" i="9"/>
  <c r="I611" i="9"/>
  <c r="I1657" i="9"/>
  <c r="I1682" i="9"/>
  <c r="I1673" i="9"/>
  <c r="I1691" i="9"/>
  <c r="I694" i="9"/>
  <c r="I710" i="9"/>
  <c r="I742" i="9"/>
  <c r="I1708" i="9"/>
  <c r="I625" i="9"/>
  <c r="I143" i="9"/>
  <c r="I118" i="9"/>
  <c r="I1093" i="9"/>
  <c r="I1109" i="9"/>
  <c r="I1121" i="9"/>
  <c r="I1445" i="9"/>
  <c r="I1454" i="9"/>
  <c r="I1438" i="9"/>
  <c r="I1458" i="9"/>
  <c r="I1945" i="9"/>
  <c r="I1958" i="9"/>
  <c r="I1968" i="9"/>
  <c r="I1372" i="9"/>
  <c r="I1385" i="9"/>
  <c r="I1397" i="9"/>
  <c r="I1409" i="9"/>
  <c r="I372" i="9"/>
  <c r="I362" i="9"/>
  <c r="I349" i="9"/>
  <c r="I295" i="9"/>
  <c r="I818" i="9"/>
  <c r="I827" i="9"/>
  <c r="I836" i="9"/>
  <c r="I856" i="9"/>
  <c r="I1495" i="9"/>
  <c r="I1520" i="9"/>
  <c r="I1499" i="9"/>
  <c r="I1523" i="9"/>
  <c r="I375" i="9"/>
  <c r="I314" i="9"/>
  <c r="I152" i="9"/>
  <c r="I127" i="9"/>
  <c r="I577" i="9"/>
  <c r="I590" i="9"/>
  <c r="I600" i="9"/>
  <c r="I865" i="9"/>
  <c r="I1204" i="9"/>
  <c r="I1226" i="9"/>
  <c r="I1235" i="9"/>
  <c r="I1255" i="9"/>
  <c r="I1663" i="9"/>
  <c r="I1686" i="9"/>
  <c r="I343" i="9"/>
  <c r="I697" i="9"/>
  <c r="I714" i="9"/>
  <c r="K96" i="11"/>
  <c r="I1822" i="9" s="1"/>
  <c r="K95" i="11"/>
  <c r="I1765" i="9" s="1"/>
  <c r="I859" i="9"/>
  <c r="I868" i="9"/>
  <c r="I878" i="9"/>
  <c r="I875" i="9"/>
  <c r="I910" i="9"/>
  <c r="J169" i="9"/>
  <c r="J144" i="9"/>
  <c r="I872" i="9"/>
  <c r="I881" i="9"/>
  <c r="I888" i="9"/>
  <c r="I688" i="9"/>
  <c r="I701" i="9"/>
  <c r="I713" i="9"/>
  <c r="I725" i="9"/>
  <c r="I1919" i="9"/>
  <c r="I1939" i="9"/>
  <c r="I1885" i="9"/>
  <c r="I1979" i="9"/>
  <c r="I23" i="9"/>
  <c r="I38" i="9"/>
  <c r="I30" i="9"/>
  <c r="I26" i="9"/>
  <c r="I13" i="9"/>
  <c r="I58" i="9"/>
  <c r="I10" i="9"/>
  <c r="I20" i="9"/>
  <c r="I17" i="9"/>
  <c r="I33" i="9"/>
  <c r="I7" i="9"/>
  <c r="I29" i="9"/>
  <c r="AG8" i="15"/>
  <c r="AG17" i="15"/>
  <c r="AG25" i="15"/>
  <c r="AG12" i="15"/>
  <c r="AG24" i="15"/>
  <c r="AG32" i="15"/>
  <c r="AG9" i="15"/>
  <c r="AG14" i="15"/>
  <c r="AG22" i="15"/>
  <c r="AG30" i="15"/>
  <c r="AG11" i="15"/>
  <c r="AG19" i="15"/>
  <c r="AG27" i="15"/>
  <c r="I155" i="9"/>
  <c r="AG20" i="15"/>
  <c r="J122" i="9"/>
  <c r="J152" i="9"/>
  <c r="J140" i="9"/>
  <c r="J134" i="9"/>
  <c r="J127" i="9"/>
  <c r="J121" i="9"/>
  <c r="J172" i="9"/>
  <c r="J155" i="9"/>
  <c r="J147" i="9"/>
  <c r="J143" i="9"/>
  <c r="J137" i="9"/>
  <c r="J131" i="9"/>
  <c r="J124" i="9"/>
  <c r="J118" i="9"/>
  <c r="I64" i="9"/>
  <c r="I77" i="9"/>
  <c r="I86" i="9"/>
  <c r="I98" i="9"/>
  <c r="I61" i="9"/>
  <c r="I74" i="9"/>
  <c r="I87" i="9"/>
  <c r="I115" i="9"/>
  <c r="I70" i="9"/>
  <c r="I83" i="9"/>
  <c r="I94" i="9"/>
  <c r="I67" i="9"/>
  <c r="I80" i="9"/>
  <c r="I90" i="9"/>
  <c r="I41" i="9"/>
  <c r="I4" i="9"/>
  <c r="J457" i="9"/>
  <c r="J454" i="9"/>
  <c r="J440" i="9"/>
  <c r="J437" i="9"/>
  <c r="J432" i="9"/>
  <c r="J429" i="9"/>
  <c r="J428" i="9"/>
  <c r="J425" i="9"/>
  <c r="J422" i="9"/>
  <c r="J419" i="9"/>
  <c r="J416" i="9"/>
  <c r="J412" i="9"/>
  <c r="J409" i="9"/>
  <c r="J406" i="9"/>
  <c r="J403" i="9"/>
  <c r="V562" i="9"/>
  <c r="I514" i="9"/>
  <c r="I494" i="9"/>
  <c r="I489" i="9"/>
  <c r="I486" i="9"/>
  <c r="I485" i="9"/>
  <c r="I482" i="9"/>
  <c r="I479" i="9"/>
  <c r="I476" i="9"/>
  <c r="I473" i="9"/>
  <c r="I469" i="9"/>
  <c r="I466" i="9"/>
  <c r="I463" i="9"/>
  <c r="I460" i="9"/>
  <c r="I497" i="9"/>
  <c r="AG2" i="15"/>
  <c r="J1708" i="9"/>
  <c r="J1879" i="9"/>
  <c r="J1993" i="9"/>
  <c r="J796" i="9"/>
  <c r="J283" i="9"/>
  <c r="J1252" i="9"/>
  <c r="J1138" i="9"/>
  <c r="J1195" i="9"/>
  <c r="J1594" i="9"/>
  <c r="J1423" i="9"/>
  <c r="J1480" i="9"/>
  <c r="J1537" i="9"/>
  <c r="G7" i="1"/>
  <c r="J893" i="9" l="1"/>
  <c r="J805" i="9"/>
  <c r="J349" i="9"/>
  <c r="J362" i="9"/>
  <c r="J372" i="9"/>
  <c r="J379" i="9"/>
  <c r="J868" i="9"/>
  <c r="J580" i="9"/>
  <c r="J308" i="9"/>
  <c r="J593" i="9"/>
  <c r="J603" i="9"/>
  <c r="J318" i="9"/>
  <c r="J292" i="9"/>
  <c r="J546" i="9"/>
  <c r="J828" i="9"/>
  <c r="J818" i="9"/>
  <c r="J856" i="9"/>
  <c r="J520" i="9"/>
  <c r="J808" i="9"/>
  <c r="J821" i="9"/>
  <c r="J831" i="9"/>
  <c r="J533" i="9"/>
  <c r="J811" i="9"/>
  <c r="J824" i="9"/>
  <c r="J836" i="9"/>
  <c r="J551" i="9"/>
  <c r="J802" i="9"/>
  <c r="J815" i="9"/>
  <c r="J827" i="9"/>
  <c r="J839" i="9"/>
  <c r="J355" i="9"/>
  <c r="J197" i="9"/>
  <c r="J175" i="9"/>
  <c r="J701" i="9"/>
  <c r="J200" i="9"/>
  <c r="J717" i="9"/>
  <c r="J119" i="9"/>
  <c r="J688" i="9"/>
  <c r="J707" i="9"/>
  <c r="J722" i="9"/>
  <c r="J178" i="9"/>
  <c r="J201" i="9"/>
  <c r="J181" i="9"/>
  <c r="J204" i="9"/>
  <c r="J694" i="9"/>
  <c r="J710" i="9"/>
  <c r="J725" i="9"/>
  <c r="J400" i="9"/>
  <c r="J184" i="9"/>
  <c r="J209" i="9"/>
  <c r="J188" i="9"/>
  <c r="J212" i="9"/>
  <c r="J697" i="9"/>
  <c r="J713" i="9"/>
  <c r="J368" i="9"/>
  <c r="J191" i="9"/>
  <c r="J229" i="9"/>
  <c r="J194" i="9"/>
  <c r="J691" i="9"/>
  <c r="J704" i="9"/>
  <c r="J714" i="9"/>
  <c r="J742" i="9"/>
  <c r="J352" i="9"/>
  <c r="J365" i="9"/>
  <c r="J375" i="9"/>
  <c r="J346" i="9"/>
  <c r="J359" i="9"/>
  <c r="J371" i="9"/>
  <c r="J383" i="9"/>
  <c r="J881" i="9"/>
  <c r="J853" i="9"/>
  <c r="J523" i="9"/>
  <c r="J536" i="9"/>
  <c r="J554" i="9"/>
  <c r="J302" i="9"/>
  <c r="J311" i="9"/>
  <c r="J323" i="9"/>
  <c r="J295" i="9"/>
  <c r="J859" i="9"/>
  <c r="J872" i="9"/>
  <c r="J884" i="9"/>
  <c r="J896" i="9"/>
  <c r="J910" i="9"/>
  <c r="J526" i="9"/>
  <c r="J539" i="9"/>
  <c r="J571" i="9"/>
  <c r="J343" i="9"/>
  <c r="J314" i="9"/>
  <c r="J326" i="9"/>
  <c r="J298" i="9"/>
  <c r="J862" i="9"/>
  <c r="J875" i="9"/>
  <c r="J885" i="9"/>
  <c r="J913" i="9"/>
  <c r="S95" i="11"/>
  <c r="J517" i="9"/>
  <c r="J530" i="9"/>
  <c r="J543" i="9"/>
  <c r="J542" i="9"/>
  <c r="J305" i="9"/>
  <c r="J315" i="9"/>
  <c r="J289" i="9"/>
  <c r="J865" i="9"/>
  <c r="J878" i="9"/>
  <c r="J888" i="9"/>
  <c r="J397" i="9"/>
  <c r="J583" i="9"/>
  <c r="J596" i="9"/>
  <c r="J608" i="9"/>
  <c r="S96" i="11"/>
  <c r="J625" i="9"/>
  <c r="J574" i="9"/>
  <c r="J587" i="9"/>
  <c r="J599" i="9"/>
  <c r="J611" i="9"/>
  <c r="J340" i="9"/>
  <c r="J226" i="9"/>
  <c r="J739" i="9"/>
  <c r="J577" i="9"/>
  <c r="J590" i="9"/>
  <c r="J600" i="9"/>
  <c r="J628" i="9"/>
  <c r="J568" i="9"/>
  <c r="W562" i="9"/>
  <c r="Y562" i="9" s="1"/>
  <c r="I1768" i="9"/>
  <c r="I1727" i="9"/>
  <c r="I1723" i="9"/>
  <c r="I1720" i="9"/>
  <c r="I1717" i="9"/>
  <c r="I1736" i="9"/>
  <c r="I1714" i="9"/>
  <c r="I1733" i="9"/>
  <c r="I1730" i="9"/>
  <c r="I1739" i="9"/>
  <c r="I1748" i="9"/>
  <c r="I1743" i="9"/>
  <c r="I1740" i="9"/>
  <c r="I1751" i="9"/>
  <c r="I1771" i="9"/>
  <c r="I1780" i="9"/>
  <c r="I1790" i="9"/>
  <c r="I1793" i="9"/>
  <c r="I1774" i="9"/>
  <c r="I1800" i="9"/>
  <c r="I1787" i="9"/>
  <c r="I1796" i="9"/>
  <c r="I1805" i="9"/>
  <c r="I1825" i="9"/>
  <c r="I1784" i="9"/>
  <c r="I1797" i="9"/>
  <c r="I1808" i="9"/>
  <c r="I1777" i="9"/>
  <c r="J1936" i="9"/>
  <c r="J1458" i="9"/>
  <c r="J1483" i="9"/>
  <c r="J1463" i="9"/>
  <c r="J1451" i="9"/>
  <c r="J1438" i="9"/>
  <c r="J1454" i="9"/>
  <c r="J1442" i="9"/>
  <c r="J1429" i="9"/>
  <c r="J1466" i="9"/>
  <c r="J1455" i="9"/>
  <c r="J1445" i="9"/>
  <c r="J1432" i="9"/>
  <c r="J1448" i="9"/>
  <c r="J1435" i="9"/>
  <c r="J1255" i="9"/>
  <c r="J1238" i="9"/>
  <c r="J1235" i="9"/>
  <c r="J1230" i="9"/>
  <c r="J1227" i="9"/>
  <c r="J1226" i="9"/>
  <c r="J1223" i="9"/>
  <c r="J1220" i="9"/>
  <c r="J1217" i="9"/>
  <c r="J1214" i="9"/>
  <c r="J1210" i="9"/>
  <c r="J1207" i="9"/>
  <c r="J1204" i="9"/>
  <c r="J1201" i="9"/>
  <c r="J1882" i="9"/>
  <c r="J1865" i="9"/>
  <c r="J1862" i="9"/>
  <c r="J1857" i="9"/>
  <c r="J1854" i="9"/>
  <c r="J1853" i="9"/>
  <c r="J1850" i="9"/>
  <c r="J1847" i="9"/>
  <c r="J1844" i="9"/>
  <c r="J1841" i="9"/>
  <c r="J1837" i="9"/>
  <c r="J1834" i="9"/>
  <c r="J1831" i="9"/>
  <c r="J1828" i="9"/>
  <c r="J1426" i="9"/>
  <c r="J1409" i="9"/>
  <c r="J1406" i="9"/>
  <c r="J1401" i="9"/>
  <c r="J1398" i="9"/>
  <c r="J1397" i="9"/>
  <c r="J1394" i="9"/>
  <c r="J1391" i="9"/>
  <c r="J1388" i="9"/>
  <c r="J1385" i="9"/>
  <c r="J1381" i="9"/>
  <c r="J1378" i="9"/>
  <c r="J1375" i="9"/>
  <c r="J1372" i="9"/>
  <c r="J1198" i="9"/>
  <c r="J1181" i="9"/>
  <c r="J1178" i="9"/>
  <c r="J1173" i="9"/>
  <c r="J1170" i="9"/>
  <c r="J1169" i="9"/>
  <c r="J1166" i="9"/>
  <c r="J1163" i="9"/>
  <c r="J1160" i="9"/>
  <c r="J1157" i="9"/>
  <c r="J1153" i="9"/>
  <c r="J1150" i="9"/>
  <c r="J1147" i="9"/>
  <c r="J1144" i="9"/>
  <c r="J269" i="9"/>
  <c r="J266" i="9"/>
  <c r="J261" i="9"/>
  <c r="J258" i="9"/>
  <c r="J257" i="9"/>
  <c r="J254" i="9"/>
  <c r="J251" i="9"/>
  <c r="J248" i="9"/>
  <c r="J245" i="9"/>
  <c r="J241" i="9"/>
  <c r="J238" i="9"/>
  <c r="J235" i="9"/>
  <c r="J232" i="9"/>
  <c r="J286" i="9"/>
  <c r="J1711" i="9"/>
  <c r="J1694" i="9"/>
  <c r="J1682" i="9"/>
  <c r="J1670" i="9"/>
  <c r="J1657" i="9"/>
  <c r="J1686" i="9"/>
  <c r="J1676" i="9"/>
  <c r="J1663" i="9"/>
  <c r="J1691" i="9"/>
  <c r="J1683" i="9"/>
  <c r="J1679" i="9"/>
  <c r="J1673" i="9"/>
  <c r="J1666" i="9"/>
  <c r="J1660" i="9"/>
  <c r="J1939" i="9"/>
  <c r="J1922" i="9"/>
  <c r="J1919" i="9"/>
  <c r="J1914" i="9"/>
  <c r="J1911" i="9"/>
  <c r="J1910" i="9"/>
  <c r="J1907" i="9"/>
  <c r="J1904" i="9"/>
  <c r="J1901" i="9"/>
  <c r="J1898" i="9"/>
  <c r="J1894" i="9"/>
  <c r="J1891" i="9"/>
  <c r="J1888" i="9"/>
  <c r="J1885" i="9"/>
  <c r="J1996" i="9"/>
  <c r="J1976" i="9"/>
  <c r="J1971" i="9"/>
  <c r="J1968" i="9"/>
  <c r="J1967" i="9"/>
  <c r="J1964" i="9"/>
  <c r="J1961" i="9"/>
  <c r="J1958" i="9"/>
  <c r="J1955" i="9"/>
  <c r="J1951" i="9"/>
  <c r="J1948" i="9"/>
  <c r="J1945" i="9"/>
  <c r="J1942" i="9"/>
  <c r="J1979" i="9"/>
  <c r="J1540" i="9"/>
  <c r="J1538" i="9"/>
  <c r="J1523" i="9"/>
  <c r="J1520" i="9"/>
  <c r="J1515" i="9"/>
  <c r="J1512" i="9"/>
  <c r="J1511" i="9"/>
  <c r="J1508" i="9"/>
  <c r="J1505" i="9"/>
  <c r="J1502" i="9"/>
  <c r="J1499" i="9"/>
  <c r="J1495" i="9"/>
  <c r="J1492" i="9"/>
  <c r="J1489" i="9"/>
  <c r="J1486" i="9"/>
  <c r="J1597" i="9"/>
  <c r="J1580" i="9"/>
  <c r="J1577" i="9"/>
  <c r="J1572" i="9"/>
  <c r="J1569" i="9"/>
  <c r="J1568" i="9"/>
  <c r="J1565" i="9"/>
  <c r="J1562" i="9"/>
  <c r="J1559" i="9"/>
  <c r="J1556" i="9"/>
  <c r="J1552" i="9"/>
  <c r="J1549" i="9"/>
  <c r="J1546" i="9"/>
  <c r="J1543" i="9"/>
  <c r="J1141" i="9"/>
  <c r="J1124" i="9"/>
  <c r="J1121" i="9"/>
  <c r="J1116" i="9"/>
  <c r="J1113" i="9"/>
  <c r="J1112" i="9"/>
  <c r="J1109" i="9"/>
  <c r="J1106" i="9"/>
  <c r="J1103" i="9"/>
  <c r="J1100" i="9"/>
  <c r="J1096" i="9"/>
  <c r="J1093" i="9"/>
  <c r="J1090" i="9"/>
  <c r="J1087" i="9"/>
  <c r="J799" i="9"/>
  <c r="J782" i="9"/>
  <c r="J779" i="9"/>
  <c r="J774" i="9"/>
  <c r="J771" i="9"/>
  <c r="J770" i="9"/>
  <c r="J767" i="9"/>
  <c r="J764" i="9"/>
  <c r="J761" i="9"/>
  <c r="J758" i="9"/>
  <c r="J754" i="9"/>
  <c r="J751" i="9"/>
  <c r="J748" i="9"/>
  <c r="J745" i="9"/>
  <c r="C51" i="22"/>
  <c r="AA562" i="9" l="1"/>
  <c r="J6" i="22"/>
  <c r="C61" i="22"/>
  <c r="C64" i="22"/>
  <c r="C63" i="22"/>
  <c r="C62" i="22"/>
  <c r="C50" i="22"/>
  <c r="C49" i="22"/>
  <c r="C53" i="1"/>
  <c r="E56" i="1" s="1"/>
  <c r="H1974" i="9" l="1"/>
  <c r="H1975" i="9"/>
  <c r="H1977" i="9"/>
  <c r="A136" i="18" l="1"/>
  <c r="A135" i="18"/>
  <c r="A134" i="18"/>
  <c r="A133" i="18"/>
  <c r="A132" i="18"/>
  <c r="A131" i="18"/>
  <c r="A130" i="18"/>
  <c r="A129" i="18"/>
  <c r="A128" i="18"/>
  <c r="A127" i="18"/>
  <c r="A126" i="18"/>
  <c r="A125" i="18"/>
  <c r="A124" i="18"/>
  <c r="A123" i="18"/>
  <c r="A122" i="18"/>
  <c r="A121" i="18"/>
  <c r="A120" i="18"/>
  <c r="A119" i="18"/>
  <c r="A118" i="18"/>
  <c r="A117" i="18"/>
  <c r="A116" i="18"/>
  <c r="A115" i="18"/>
  <c r="A114" i="18"/>
  <c r="A113" i="18"/>
  <c r="A112" i="18"/>
  <c r="A111" i="18"/>
  <c r="A110" i="18"/>
  <c r="A109" i="18"/>
  <c r="A108" i="18"/>
  <c r="A107" i="18"/>
  <c r="A106" i="18"/>
  <c r="A105" i="18"/>
  <c r="A103" i="18"/>
  <c r="A102" i="18"/>
  <c r="A101" i="18"/>
  <c r="A100" i="18"/>
  <c r="A99" i="18"/>
  <c r="A98" i="18"/>
  <c r="A97" i="18"/>
  <c r="A96" i="18"/>
  <c r="A95" i="18"/>
  <c r="A94" i="18"/>
  <c r="A93" i="18"/>
  <c r="A92" i="18"/>
  <c r="A91" i="18"/>
  <c r="A90" i="18"/>
  <c r="A89" i="18"/>
  <c r="A88" i="18"/>
  <c r="A87" i="18"/>
  <c r="A86" i="18"/>
  <c r="A85" i="18"/>
  <c r="A84" i="18"/>
  <c r="A83" i="18"/>
  <c r="A82" i="18"/>
  <c r="A81" i="18"/>
  <c r="A80" i="18"/>
  <c r="A79" i="18"/>
  <c r="A78" i="18"/>
  <c r="A77" i="18"/>
  <c r="A76" i="18"/>
  <c r="A75" i="18"/>
  <c r="A74" i="18"/>
  <c r="A73" i="18"/>
  <c r="A72" i="18"/>
  <c r="A71" i="18"/>
  <c r="A69" i="18"/>
  <c r="A68" i="18"/>
  <c r="A67" i="18"/>
  <c r="A66" i="18"/>
  <c r="A65" i="18"/>
  <c r="A64" i="18"/>
  <c r="A63" i="18"/>
  <c r="A62" i="18"/>
  <c r="A61" i="18"/>
  <c r="A60" i="18"/>
  <c r="A59" i="18"/>
  <c r="A58" i="18"/>
  <c r="A57" i="18"/>
  <c r="A56" i="18"/>
  <c r="A55" i="18"/>
  <c r="A54" i="18"/>
  <c r="A53" i="18"/>
  <c r="A52" i="18"/>
  <c r="A51" i="18"/>
  <c r="A50" i="18"/>
  <c r="A49" i="18"/>
  <c r="A48" i="18"/>
  <c r="A47" i="18"/>
  <c r="A46" i="18"/>
  <c r="A45" i="18"/>
  <c r="A44" i="18"/>
  <c r="A43" i="18"/>
  <c r="A42" i="18"/>
  <c r="A41" i="18"/>
  <c r="A40" i="18"/>
  <c r="A39" i="18"/>
  <c r="A38" i="18"/>
  <c r="A37" i="18"/>
  <c r="A35" i="18"/>
  <c r="A34" i="18"/>
  <c r="A33" i="18"/>
  <c r="A32" i="18"/>
  <c r="A31" i="18"/>
  <c r="A30" i="18"/>
  <c r="A29" i="18"/>
  <c r="A28" i="18"/>
  <c r="A27" i="18"/>
  <c r="A26" i="18"/>
  <c r="A25" i="18"/>
  <c r="A24" i="18"/>
  <c r="A23" i="18"/>
  <c r="A22" i="18"/>
  <c r="A21" i="18"/>
  <c r="A20" i="18"/>
  <c r="A19" i="18"/>
  <c r="A18" i="18"/>
  <c r="A17" i="18"/>
  <c r="A16" i="18"/>
  <c r="A15" i="18"/>
  <c r="A14" i="18"/>
  <c r="A13" i="18"/>
  <c r="A12" i="18"/>
  <c r="A11" i="18"/>
  <c r="A10" i="18"/>
  <c r="A9" i="18"/>
  <c r="A8" i="18"/>
  <c r="A7" i="18"/>
  <c r="A6" i="18"/>
  <c r="A5" i="18"/>
  <c r="A4" i="18"/>
  <c r="A3" i="18"/>
  <c r="D35" i="17"/>
  <c r="E35" i="17" s="1"/>
  <c r="D34" i="17"/>
  <c r="E34" i="17" s="1"/>
  <c r="D33" i="17"/>
  <c r="E33" i="17" s="1"/>
  <c r="D32" i="17"/>
  <c r="E32" i="17" s="1"/>
  <c r="D31" i="17"/>
  <c r="E31" i="17" s="1"/>
  <c r="D30" i="17"/>
  <c r="E30" i="17" s="1"/>
  <c r="N1939" i="9" s="1"/>
  <c r="D29" i="17"/>
  <c r="E29" i="17" s="1"/>
  <c r="N1882" i="9" s="1"/>
  <c r="D28" i="17"/>
  <c r="E28" i="17" s="1"/>
  <c r="N1825" i="9" s="1"/>
  <c r="D27" i="17"/>
  <c r="E27" i="17" s="1"/>
  <c r="N1768" i="9" s="1"/>
  <c r="D26" i="17"/>
  <c r="E26" i="17" s="1"/>
  <c r="N1711" i="9" s="1"/>
  <c r="D25" i="17"/>
  <c r="E25" i="17" s="1"/>
  <c r="N1597" i="9" s="1"/>
  <c r="D24" i="17"/>
  <c r="E24" i="17" s="1"/>
  <c r="N1540" i="9" s="1"/>
  <c r="D23" i="17"/>
  <c r="E23" i="17" s="1"/>
  <c r="N1483" i="9" s="1"/>
  <c r="D22" i="17"/>
  <c r="E22" i="17" s="1"/>
  <c r="N1426" i="9" s="1"/>
  <c r="D21" i="17"/>
  <c r="E21" i="17" s="1"/>
  <c r="N1255" i="9" s="1"/>
  <c r="D20" i="17"/>
  <c r="E20" i="17" s="1"/>
  <c r="N1198" i="9" s="1"/>
  <c r="D19" i="17"/>
  <c r="E19" i="17" s="1"/>
  <c r="N1141" i="9" s="1"/>
  <c r="D18" i="17"/>
  <c r="E18" i="17" s="1"/>
  <c r="D17" i="17"/>
  <c r="E17" i="17" s="1"/>
  <c r="N913" i="9" s="1"/>
  <c r="D16" i="17"/>
  <c r="E16" i="17" s="1"/>
  <c r="N856" i="9" s="1"/>
  <c r="D15" i="17"/>
  <c r="E15" i="17" s="1"/>
  <c r="N799" i="9" s="1"/>
  <c r="D14" i="17"/>
  <c r="E14" i="17" s="1"/>
  <c r="N742" i="9" s="1"/>
  <c r="D13" i="17"/>
  <c r="E13" i="17" s="1"/>
  <c r="N628" i="9" s="1"/>
  <c r="D12" i="17"/>
  <c r="E12" i="17" s="1"/>
  <c r="N571" i="9" s="1"/>
  <c r="D11" i="17"/>
  <c r="E11" i="17" s="1"/>
  <c r="N514" i="9" s="1"/>
  <c r="D10" i="17"/>
  <c r="E10" i="17" s="1"/>
  <c r="N457" i="9" s="1"/>
  <c r="D9" i="17"/>
  <c r="E9" i="17" s="1"/>
  <c r="N400" i="9" s="1"/>
  <c r="D8" i="17"/>
  <c r="E8" i="17" s="1"/>
  <c r="N343" i="9" s="1"/>
  <c r="D7" i="17"/>
  <c r="E7" i="17" s="1"/>
  <c r="N286" i="9" s="1"/>
  <c r="D6" i="17"/>
  <c r="E6" i="17" s="1"/>
  <c r="N229" i="9" s="1"/>
  <c r="D5" i="17"/>
  <c r="E5" i="17" s="1"/>
  <c r="N172" i="9" s="1"/>
  <c r="D4" i="17"/>
  <c r="E4" i="17" s="1"/>
  <c r="N115" i="9" s="1"/>
  <c r="D3" i="17"/>
  <c r="E3" i="17" s="1"/>
  <c r="N114" i="9" s="1"/>
  <c r="D2" i="17"/>
  <c r="E2" i="17" s="1"/>
  <c r="N57" i="9" s="1"/>
  <c r="D34" i="16"/>
  <c r="O1993" i="9" s="1"/>
  <c r="D33" i="16"/>
  <c r="D32" i="16"/>
  <c r="D31" i="16"/>
  <c r="O1918" i="9" s="1"/>
  <c r="D30" i="16"/>
  <c r="O1861" i="9" s="1"/>
  <c r="D29" i="16"/>
  <c r="O1803" i="9" s="1"/>
  <c r="D28" i="16"/>
  <c r="D27" i="16"/>
  <c r="D26" i="16"/>
  <c r="O1575" i="9" s="1"/>
  <c r="D25" i="16"/>
  <c r="D24" i="16"/>
  <c r="D23" i="16"/>
  <c r="O1406" i="9" s="1"/>
  <c r="D22" i="16"/>
  <c r="O1251" i="9" s="1"/>
  <c r="D21" i="16"/>
  <c r="O1195" i="9" s="1"/>
  <c r="D20" i="16"/>
  <c r="D19" i="16"/>
  <c r="D18" i="16"/>
  <c r="O893" i="9" s="1"/>
  <c r="D17" i="16"/>
  <c r="O836" i="9" s="1"/>
  <c r="D16" i="16"/>
  <c r="O779" i="9" s="1"/>
  <c r="D15" i="16"/>
  <c r="D14" i="16"/>
  <c r="D13" i="16"/>
  <c r="D12" i="16"/>
  <c r="D11" i="16"/>
  <c r="O436" i="9" s="1"/>
  <c r="D10" i="16"/>
  <c r="O453" i="9" s="1"/>
  <c r="D9" i="16"/>
  <c r="O339" i="9" s="1"/>
  <c r="D8" i="16"/>
  <c r="O283" i="9" s="1"/>
  <c r="D7" i="16"/>
  <c r="O207" i="9" s="1"/>
  <c r="D6" i="16"/>
  <c r="O168" i="9" s="1"/>
  <c r="D5" i="16"/>
  <c r="O112" i="9" s="1"/>
  <c r="D4" i="16"/>
  <c r="O94" i="9" s="1"/>
  <c r="D3" i="16"/>
  <c r="O36" i="9" s="1"/>
  <c r="J32" i="15"/>
  <c r="O32" i="15" s="1"/>
  <c r="J1966" i="9" s="1"/>
  <c r="E32" i="15"/>
  <c r="G32" i="15" s="1"/>
  <c r="I1995" i="9" s="1"/>
  <c r="J31" i="15"/>
  <c r="O31" i="15" s="1"/>
  <c r="E31" i="15"/>
  <c r="G31" i="15" s="1"/>
  <c r="I1900" i="9" s="1"/>
  <c r="J30" i="15"/>
  <c r="O30" i="15" s="1"/>
  <c r="J1864" i="9" s="1"/>
  <c r="E30" i="15"/>
  <c r="G30" i="15" s="1"/>
  <c r="I1833" i="9" s="1"/>
  <c r="J29" i="15"/>
  <c r="O29" i="15" s="1"/>
  <c r="E29" i="15"/>
  <c r="G29" i="15" s="1"/>
  <c r="I1795" i="9" s="1"/>
  <c r="J28" i="15"/>
  <c r="O28" i="15" s="1"/>
  <c r="E28" i="15"/>
  <c r="G28" i="15" s="1"/>
  <c r="I1747" i="9" s="1"/>
  <c r="J27" i="15"/>
  <c r="O27" i="15" s="1"/>
  <c r="E27" i="15"/>
  <c r="G27" i="15" s="1"/>
  <c r="I1678" i="9" s="1"/>
  <c r="J26" i="15"/>
  <c r="O26" i="15" s="1"/>
  <c r="J1548" i="9" s="1"/>
  <c r="E26" i="15"/>
  <c r="G26" i="15" s="1"/>
  <c r="I1596" i="9" s="1"/>
  <c r="J25" i="15"/>
  <c r="O25" i="15" s="1"/>
  <c r="E25" i="15"/>
  <c r="G25" i="15" s="1"/>
  <c r="I1494" i="9" s="1"/>
  <c r="J24" i="15"/>
  <c r="O24" i="15" s="1"/>
  <c r="J1450" i="9" s="1"/>
  <c r="E24" i="15"/>
  <c r="G24" i="15" s="1"/>
  <c r="I1462" i="9" s="1"/>
  <c r="J23" i="15"/>
  <c r="O23" i="15" s="1"/>
  <c r="E23" i="15"/>
  <c r="G23" i="15" s="1"/>
  <c r="J22" i="15"/>
  <c r="O22" i="15" s="1"/>
  <c r="J1225" i="9" s="1"/>
  <c r="E22" i="15"/>
  <c r="G22" i="15" s="1"/>
  <c r="I1234" i="9" s="1"/>
  <c r="J21" i="15"/>
  <c r="O21" i="15" s="1"/>
  <c r="E21" i="15"/>
  <c r="G21" i="15" s="1"/>
  <c r="I1180" i="9" s="1"/>
  <c r="J20" i="15"/>
  <c r="O20" i="15" s="1"/>
  <c r="E20" i="15"/>
  <c r="G20" i="15" s="1"/>
  <c r="I1102" i="9" s="1"/>
  <c r="J19" i="15"/>
  <c r="O19" i="15" s="1"/>
  <c r="E19" i="15"/>
  <c r="G19" i="15" s="1"/>
  <c r="J18" i="15"/>
  <c r="O18" i="15" s="1"/>
  <c r="E18" i="15"/>
  <c r="G18" i="15" s="1"/>
  <c r="I912" i="9" s="1"/>
  <c r="J17" i="15"/>
  <c r="O17" i="15" s="1"/>
  <c r="E17" i="15"/>
  <c r="G17" i="15" s="1"/>
  <c r="I835" i="9" s="1"/>
  <c r="J16" i="15"/>
  <c r="O16" i="15" s="1"/>
  <c r="J798" i="9" s="1"/>
  <c r="E16" i="15"/>
  <c r="G16" i="15" s="1"/>
  <c r="I760" i="9" s="1"/>
  <c r="J15" i="15"/>
  <c r="O15" i="15" s="1"/>
  <c r="E15" i="15"/>
  <c r="G15" i="15" s="1"/>
  <c r="I741" i="9" s="1"/>
  <c r="J14" i="15"/>
  <c r="O14" i="15" s="1"/>
  <c r="J627" i="9" s="1"/>
  <c r="E14" i="15"/>
  <c r="G14" i="15" s="1"/>
  <c r="I607" i="9" s="1"/>
  <c r="J13" i="15"/>
  <c r="O13" i="15" s="1"/>
  <c r="J519" i="9" s="1"/>
  <c r="E13" i="15"/>
  <c r="J12" i="15"/>
  <c r="O12" i="15" s="1"/>
  <c r="J493" i="9" s="1"/>
  <c r="E12" i="15"/>
  <c r="J11" i="15"/>
  <c r="O11" i="15" s="1"/>
  <c r="J436" i="9" s="1"/>
  <c r="E11" i="15"/>
  <c r="G11" i="15" s="1"/>
  <c r="J10" i="15"/>
  <c r="O10" i="15" s="1"/>
  <c r="J373" i="9" s="1"/>
  <c r="E10" i="15"/>
  <c r="G10" i="15" s="1"/>
  <c r="J8" i="15"/>
  <c r="O8" i="15" s="1"/>
  <c r="J316" i="9" s="1"/>
  <c r="E8" i="15"/>
  <c r="G8" i="15" s="1"/>
  <c r="J7" i="15"/>
  <c r="O7" i="15" s="1"/>
  <c r="E7" i="15"/>
  <c r="G7" i="15" s="1"/>
  <c r="J6" i="15"/>
  <c r="O6" i="15" s="1"/>
  <c r="J199" i="9" s="1"/>
  <c r="E6" i="15"/>
  <c r="G6" i="15" s="1"/>
  <c r="J5" i="15"/>
  <c r="O5" i="15" s="1"/>
  <c r="E5" i="15"/>
  <c r="G5" i="15" s="1"/>
  <c r="J3" i="15"/>
  <c r="O3" i="15" s="1"/>
  <c r="E3" i="15"/>
  <c r="J2" i="15"/>
  <c r="O2" i="15" s="1"/>
  <c r="J40" i="9" s="1"/>
  <c r="E2" i="15"/>
  <c r="G2" i="15" s="1"/>
  <c r="I3" i="9" s="1"/>
  <c r="E35" i="14"/>
  <c r="F35" i="14" s="1"/>
  <c r="D35" i="14"/>
  <c r="E34" i="14"/>
  <c r="F34" i="14" s="1"/>
  <c r="D34" i="14"/>
  <c r="E33" i="14"/>
  <c r="F33" i="14" s="1"/>
  <c r="D33" i="14"/>
  <c r="E32" i="14"/>
  <c r="F32" i="14" s="1"/>
  <c r="D32" i="14"/>
  <c r="E31" i="14"/>
  <c r="F31" i="14" s="1"/>
  <c r="D31" i="14"/>
  <c r="E30" i="14"/>
  <c r="F30" i="14" s="1"/>
  <c r="D30" i="14"/>
  <c r="E29" i="14"/>
  <c r="F29" i="14" s="1"/>
  <c r="D29" i="14"/>
  <c r="E28" i="14"/>
  <c r="F28" i="14" s="1"/>
  <c r="D28" i="14"/>
  <c r="E27" i="14"/>
  <c r="F27" i="14" s="1"/>
  <c r="D27" i="14"/>
  <c r="E26" i="14"/>
  <c r="F26" i="14" s="1"/>
  <c r="D26" i="14"/>
  <c r="E25" i="14"/>
  <c r="F25" i="14" s="1"/>
  <c r="D25" i="14"/>
  <c r="E24" i="14"/>
  <c r="F24" i="14" s="1"/>
  <c r="D24" i="14"/>
  <c r="E23" i="14"/>
  <c r="F23" i="14" s="1"/>
  <c r="D23" i="14"/>
  <c r="E22" i="14"/>
  <c r="F22" i="14" s="1"/>
  <c r="D22" i="14"/>
  <c r="E21" i="14"/>
  <c r="F21" i="14" s="1"/>
  <c r="D21" i="14"/>
  <c r="E20" i="14"/>
  <c r="F20" i="14" s="1"/>
  <c r="D20" i="14"/>
  <c r="E19" i="14"/>
  <c r="F19" i="14" s="1"/>
  <c r="D19" i="14"/>
  <c r="E18" i="14"/>
  <c r="F18" i="14" s="1"/>
  <c r="D18" i="14"/>
  <c r="E17" i="14"/>
  <c r="F17" i="14" s="1"/>
  <c r="D17" i="14"/>
  <c r="E16" i="14"/>
  <c r="F16" i="14" s="1"/>
  <c r="D16" i="14"/>
  <c r="E15" i="14"/>
  <c r="F15" i="14" s="1"/>
  <c r="D15" i="14"/>
  <c r="E14" i="14"/>
  <c r="F14" i="14" s="1"/>
  <c r="D14" i="14"/>
  <c r="E13" i="14"/>
  <c r="F13" i="14" s="1"/>
  <c r="D13" i="14"/>
  <c r="E12" i="14"/>
  <c r="F12" i="14" s="1"/>
  <c r="D12" i="14"/>
  <c r="E11" i="14"/>
  <c r="F11" i="14" s="1"/>
  <c r="D11" i="14"/>
  <c r="E10" i="14"/>
  <c r="F10" i="14" s="1"/>
  <c r="D10" i="14"/>
  <c r="E9" i="14"/>
  <c r="F9" i="14" s="1"/>
  <c r="D9" i="14"/>
  <c r="E8" i="14"/>
  <c r="F8" i="14" s="1"/>
  <c r="D8" i="14"/>
  <c r="E7" i="14"/>
  <c r="F7" i="14" s="1"/>
  <c r="D7" i="14"/>
  <c r="E6" i="14"/>
  <c r="F6" i="14" s="1"/>
  <c r="D6" i="14"/>
  <c r="E5" i="14"/>
  <c r="F5" i="14" s="1"/>
  <c r="D5" i="14"/>
  <c r="E4" i="14"/>
  <c r="F4" i="14" s="1"/>
  <c r="D4" i="14"/>
  <c r="E3" i="14"/>
  <c r="F3" i="14" s="1"/>
  <c r="D3" i="14"/>
  <c r="E2" i="14"/>
  <c r="F2" i="14" s="1"/>
  <c r="D2" i="14"/>
  <c r="I32" i="13"/>
  <c r="E32" i="13"/>
  <c r="G32" i="13" s="1"/>
  <c r="I31" i="13"/>
  <c r="E31" i="13"/>
  <c r="G31" i="13" s="1"/>
  <c r="Q1989" i="9" s="1"/>
  <c r="R1989" i="9" s="1"/>
  <c r="V1989" i="9" s="1"/>
  <c r="I30" i="13"/>
  <c r="E30" i="13"/>
  <c r="G30" i="13" s="1"/>
  <c r="Q1932" i="9" s="1"/>
  <c r="R1932" i="9" s="1"/>
  <c r="V1932" i="9" s="1"/>
  <c r="I29" i="13"/>
  <c r="E29" i="13"/>
  <c r="G29" i="13" s="1"/>
  <c r="Q1875" i="9" s="1"/>
  <c r="R1875" i="9" s="1"/>
  <c r="V1875" i="9" s="1"/>
  <c r="I28" i="13"/>
  <c r="E28" i="13"/>
  <c r="G28" i="13" s="1"/>
  <c r="Q1818" i="9" s="1"/>
  <c r="R1818" i="9" s="1"/>
  <c r="V1818" i="9" s="1"/>
  <c r="I27" i="13"/>
  <c r="E27" i="13"/>
  <c r="G27" i="13" s="1"/>
  <c r="Q1761" i="9" s="1"/>
  <c r="R1761" i="9" s="1"/>
  <c r="V1761" i="9" s="1"/>
  <c r="I26" i="13"/>
  <c r="E26" i="13"/>
  <c r="G26" i="13" s="1"/>
  <c r="Q1704" i="9" s="1"/>
  <c r="R1704" i="9" s="1"/>
  <c r="V1704" i="9" s="1"/>
  <c r="I25" i="13"/>
  <c r="E25" i="13"/>
  <c r="G25" i="13" s="1"/>
  <c r="Q1590" i="9" s="1"/>
  <c r="R1590" i="9" s="1"/>
  <c r="V1590" i="9" s="1"/>
  <c r="I24" i="13"/>
  <c r="E24" i="13"/>
  <c r="G24" i="13" s="1"/>
  <c r="Q1533" i="9" s="1"/>
  <c r="R1533" i="9" s="1"/>
  <c r="I23" i="13"/>
  <c r="E23" i="13"/>
  <c r="G23" i="13" s="1"/>
  <c r="Q1476" i="9" s="1"/>
  <c r="R1476" i="9" s="1"/>
  <c r="V1476" i="9" s="1"/>
  <c r="I22" i="13"/>
  <c r="E22" i="13"/>
  <c r="G22" i="13" s="1"/>
  <c r="Q1419" i="9" s="1"/>
  <c r="R1419" i="9" s="1"/>
  <c r="V1419" i="9" s="1"/>
  <c r="I21" i="13"/>
  <c r="E21" i="13"/>
  <c r="G21" i="13" s="1"/>
  <c r="Q1248" i="9" s="1"/>
  <c r="R1248" i="9" s="1"/>
  <c r="V1248" i="9" s="1"/>
  <c r="I20" i="13"/>
  <c r="E20" i="13"/>
  <c r="G20" i="13" s="1"/>
  <c r="Q1191" i="9" s="1"/>
  <c r="R1191" i="9" s="1"/>
  <c r="V1191" i="9" s="1"/>
  <c r="I19" i="13"/>
  <c r="E19" i="13"/>
  <c r="G19" i="13" s="1"/>
  <c r="Q1134" i="9" s="1"/>
  <c r="R1134" i="9" s="1"/>
  <c r="V1134" i="9" s="1"/>
  <c r="I18" i="13"/>
  <c r="E18" i="13"/>
  <c r="G18" i="13" s="1"/>
  <c r="I17" i="13"/>
  <c r="E17" i="13"/>
  <c r="G17" i="13" s="1"/>
  <c r="Q906" i="9" s="1"/>
  <c r="R906" i="9" s="1"/>
  <c r="V906" i="9" s="1"/>
  <c r="I16" i="13"/>
  <c r="E16" i="13"/>
  <c r="G16" i="13" s="1"/>
  <c r="Q849" i="9" s="1"/>
  <c r="R849" i="9" s="1"/>
  <c r="V849" i="9" s="1"/>
  <c r="I15" i="13"/>
  <c r="E15" i="13"/>
  <c r="G15" i="13" s="1"/>
  <c r="Q792" i="9" s="1"/>
  <c r="R792" i="9" s="1"/>
  <c r="V792" i="9" s="1"/>
  <c r="I14" i="13"/>
  <c r="E14" i="13"/>
  <c r="G14" i="13" s="1"/>
  <c r="Q735" i="9" s="1"/>
  <c r="R735" i="9" s="1"/>
  <c r="V735" i="9" s="1"/>
  <c r="I13" i="13"/>
  <c r="E13" i="13"/>
  <c r="G13" i="13" s="1"/>
  <c r="Q621" i="9" s="1"/>
  <c r="R621" i="9" s="1"/>
  <c r="V621" i="9" s="1"/>
  <c r="I12" i="13"/>
  <c r="E12" i="13"/>
  <c r="G12" i="13" s="1"/>
  <c r="Q564" i="9" s="1"/>
  <c r="R564" i="9" s="1"/>
  <c r="V564" i="9" s="1"/>
  <c r="I11" i="13"/>
  <c r="E11" i="13"/>
  <c r="G11" i="13" s="1"/>
  <c r="P507" i="9" s="1"/>
  <c r="R507" i="9" s="1"/>
  <c r="V507" i="9" s="1"/>
  <c r="I10" i="13"/>
  <c r="E10" i="13"/>
  <c r="G10" i="13" s="1"/>
  <c r="P450" i="9" s="1"/>
  <c r="R450" i="9" s="1"/>
  <c r="I9" i="13"/>
  <c r="E9" i="13"/>
  <c r="G9" i="13" s="1"/>
  <c r="P393" i="9" s="1"/>
  <c r="R393" i="9" s="1"/>
  <c r="V393" i="9" s="1"/>
  <c r="I8" i="13"/>
  <c r="E8" i="13"/>
  <c r="G8" i="13" s="1"/>
  <c r="P336" i="9" s="1"/>
  <c r="R336" i="9" s="1"/>
  <c r="V336" i="9" s="1"/>
  <c r="I7" i="13"/>
  <c r="E7" i="13"/>
  <c r="G7" i="13" s="1"/>
  <c r="P279" i="9" s="1"/>
  <c r="R279" i="9" s="1"/>
  <c r="I6" i="13"/>
  <c r="E6" i="13"/>
  <c r="G6" i="13" s="1"/>
  <c r="P222" i="9" s="1"/>
  <c r="R222" i="9" s="1"/>
  <c r="I5" i="13"/>
  <c r="E5" i="13"/>
  <c r="G5" i="13" s="1"/>
  <c r="P165" i="9" s="1"/>
  <c r="R165" i="9" s="1"/>
  <c r="I4" i="13"/>
  <c r="E4" i="13"/>
  <c r="G4" i="13" s="1"/>
  <c r="E3" i="13"/>
  <c r="G3" i="13" s="1"/>
  <c r="P108" i="9" s="1"/>
  <c r="R108" i="9" s="1"/>
  <c r="I2" i="13"/>
  <c r="E2" i="13"/>
  <c r="G2" i="13" s="1"/>
  <c r="Q51" i="9" s="1"/>
  <c r="R51" i="9" s="1"/>
  <c r="V51" i="9" s="1"/>
  <c r="E35" i="12"/>
  <c r="H35" i="12" s="1"/>
  <c r="M1985" i="9" s="1"/>
  <c r="R1985" i="9" s="1"/>
  <c r="V1985" i="9" s="1"/>
  <c r="E34" i="12"/>
  <c r="H34" i="12" s="1"/>
  <c r="E33" i="12"/>
  <c r="H33" i="12" s="1"/>
  <c r="E32" i="12"/>
  <c r="H32" i="12" s="1"/>
  <c r="M1928" i="9" s="1"/>
  <c r="R1928" i="9" s="1"/>
  <c r="E31" i="12"/>
  <c r="H31" i="12" s="1"/>
  <c r="M1871" i="9" s="1"/>
  <c r="R1871" i="9" s="1"/>
  <c r="V1871" i="9" s="1"/>
  <c r="E30" i="12"/>
  <c r="H30" i="12" s="1"/>
  <c r="M1814" i="9" s="1"/>
  <c r="R1814" i="9" s="1"/>
  <c r="V1814" i="9" s="1"/>
  <c r="E29" i="12"/>
  <c r="H29" i="12" s="1"/>
  <c r="M1757" i="9" s="1"/>
  <c r="R1757" i="9" s="1"/>
  <c r="V1757" i="9" s="1"/>
  <c r="E28" i="12"/>
  <c r="H28" i="12" s="1"/>
  <c r="M1700" i="9" s="1"/>
  <c r="R1700" i="9" s="1"/>
  <c r="V1700" i="9" s="1"/>
  <c r="E27" i="12"/>
  <c r="H27" i="12" s="1"/>
  <c r="M1586" i="9" s="1"/>
  <c r="R1586" i="9" s="1"/>
  <c r="E26" i="12"/>
  <c r="H26" i="12" s="1"/>
  <c r="M1529" i="9" s="1"/>
  <c r="R1529" i="9" s="1"/>
  <c r="E25" i="12"/>
  <c r="H25" i="12" s="1"/>
  <c r="M1472" i="9" s="1"/>
  <c r="R1472" i="9" s="1"/>
  <c r="E24" i="12"/>
  <c r="H24" i="12" s="1"/>
  <c r="M1415" i="9" s="1"/>
  <c r="R1415" i="9" s="1"/>
  <c r="E23" i="12"/>
  <c r="H23" i="12" s="1"/>
  <c r="M1244" i="9" s="1"/>
  <c r="E22" i="12"/>
  <c r="H22" i="12" s="1"/>
  <c r="M1187" i="9" s="1"/>
  <c r="R1187" i="9" s="1"/>
  <c r="E21" i="12"/>
  <c r="H21" i="12" s="1"/>
  <c r="M1130" i="9" s="1"/>
  <c r="R1130" i="9" s="1"/>
  <c r="E20" i="12"/>
  <c r="H20" i="12" s="1"/>
  <c r="E19" i="12"/>
  <c r="H19" i="12" s="1"/>
  <c r="M902" i="9" s="1"/>
  <c r="R902" i="9" s="1"/>
  <c r="E18" i="12"/>
  <c r="H18" i="12" s="1"/>
  <c r="M845" i="9" s="1"/>
  <c r="R845" i="9" s="1"/>
  <c r="E17" i="12"/>
  <c r="H17" i="12" s="1"/>
  <c r="M788" i="9" s="1"/>
  <c r="R788" i="9" s="1"/>
  <c r="E16" i="12"/>
  <c r="H16" i="12" s="1"/>
  <c r="E15" i="12"/>
  <c r="H15" i="12" s="1"/>
  <c r="M731" i="9" s="1"/>
  <c r="R731" i="9" s="1"/>
  <c r="E14" i="12"/>
  <c r="H14" i="12" s="1"/>
  <c r="M617" i="9" s="1"/>
  <c r="R617" i="9" s="1"/>
  <c r="E13" i="12"/>
  <c r="H13" i="12" s="1"/>
  <c r="M560" i="9" s="1"/>
  <c r="R560" i="9" s="1"/>
  <c r="E12" i="12"/>
  <c r="H12" i="12" s="1"/>
  <c r="M503" i="9" s="1"/>
  <c r="R503" i="9" s="1"/>
  <c r="E11" i="12"/>
  <c r="H11" i="12" s="1"/>
  <c r="M446" i="9" s="1"/>
  <c r="R446" i="9" s="1"/>
  <c r="E10" i="12"/>
  <c r="H10" i="12" s="1"/>
  <c r="M389" i="9" s="1"/>
  <c r="R389" i="9" s="1"/>
  <c r="E9" i="12"/>
  <c r="H9" i="12" s="1"/>
  <c r="E8" i="12"/>
  <c r="H8" i="12" s="1"/>
  <c r="M332" i="9" s="1"/>
  <c r="R332" i="9" s="1"/>
  <c r="V332" i="9" s="1"/>
  <c r="E7" i="12"/>
  <c r="H7" i="12" s="1"/>
  <c r="M275" i="9" s="1"/>
  <c r="R275" i="9" s="1"/>
  <c r="E6" i="12"/>
  <c r="H6" i="12" s="1"/>
  <c r="M218" i="9" s="1"/>
  <c r="R218" i="9" s="1"/>
  <c r="E5" i="12"/>
  <c r="H5" i="12" s="1"/>
  <c r="M161" i="9" s="1"/>
  <c r="R161" i="9" s="1"/>
  <c r="E4" i="12"/>
  <c r="H4" i="12" s="1"/>
  <c r="E3" i="12"/>
  <c r="H3" i="12" s="1"/>
  <c r="M104" i="9" s="1"/>
  <c r="R104" i="9" s="1"/>
  <c r="E2" i="12"/>
  <c r="H2" i="12" s="1"/>
  <c r="M47" i="9" s="1"/>
  <c r="R47" i="9" s="1"/>
  <c r="AQ68" i="11"/>
  <c r="AM68" i="11"/>
  <c r="AO68" i="11" s="1"/>
  <c r="AF68" i="11"/>
  <c r="AE68" i="11"/>
  <c r="X68" i="11"/>
  <c r="Y68" i="11" s="1"/>
  <c r="N1990" i="9" s="1"/>
  <c r="R1990" i="9" s="1"/>
  <c r="V1990" i="9" s="1"/>
  <c r="AR67" i="11"/>
  <c r="AQ67" i="11"/>
  <c r="AM67" i="11"/>
  <c r="AO67" i="11" s="1"/>
  <c r="AF67" i="11"/>
  <c r="AE67" i="11"/>
  <c r="X67" i="11"/>
  <c r="Y67" i="11" s="1"/>
  <c r="N1933" i="9" s="1"/>
  <c r="D67" i="11"/>
  <c r="AR66" i="11"/>
  <c r="AQ66" i="11"/>
  <c r="AM66" i="11"/>
  <c r="AO66" i="11" s="1"/>
  <c r="AR65" i="11" s="1"/>
  <c r="AF66" i="11"/>
  <c r="AE66" i="11"/>
  <c r="X66" i="11"/>
  <c r="Y66" i="11" s="1"/>
  <c r="D66" i="11"/>
  <c r="AQ65" i="11"/>
  <c r="AM65" i="11"/>
  <c r="AO65" i="11" s="1"/>
  <c r="AR64" i="11" s="1"/>
  <c r="AF65" i="11"/>
  <c r="AE65" i="11"/>
  <c r="X65" i="11"/>
  <c r="Y65" i="11" s="1"/>
  <c r="D65" i="11"/>
  <c r="AQ64" i="11"/>
  <c r="AM64" i="11"/>
  <c r="AO64" i="11" s="1"/>
  <c r="AR63" i="11" s="1"/>
  <c r="AF64" i="11"/>
  <c r="AE64" i="11"/>
  <c r="X64" i="11"/>
  <c r="Y64" i="11" s="1"/>
  <c r="N1762" i="9" s="1"/>
  <c r="D64" i="11"/>
  <c r="AQ63" i="11"/>
  <c r="AM63" i="11"/>
  <c r="AO63" i="11" s="1"/>
  <c r="AR62" i="11" s="1"/>
  <c r="AF63" i="11"/>
  <c r="AE63" i="11"/>
  <c r="X63" i="11"/>
  <c r="Y63" i="11" s="1"/>
  <c r="D63" i="11"/>
  <c r="AQ62" i="11"/>
  <c r="AM62" i="11"/>
  <c r="AO62" i="11" s="1"/>
  <c r="AR61" i="11" s="1"/>
  <c r="AF62" i="11"/>
  <c r="AE62" i="11"/>
  <c r="X62" i="11"/>
  <c r="Y62" i="11" s="1"/>
  <c r="D62" i="11"/>
  <c r="AQ61" i="11"/>
  <c r="AM61" i="11"/>
  <c r="AO61" i="11" s="1"/>
  <c r="AR60" i="11" s="1"/>
  <c r="AF61" i="11"/>
  <c r="AE61" i="11"/>
  <c r="X61" i="11"/>
  <c r="Y61" i="11" s="1"/>
  <c r="D61" i="11"/>
  <c r="AQ60" i="11"/>
  <c r="AM60" i="11"/>
  <c r="AO60" i="11" s="1"/>
  <c r="AR59" i="11" s="1"/>
  <c r="AF60" i="11"/>
  <c r="AE60" i="11"/>
  <c r="X60" i="11"/>
  <c r="Y60" i="11" s="1"/>
  <c r="D60" i="11"/>
  <c r="AQ59" i="11"/>
  <c r="AM59" i="11"/>
  <c r="AO59" i="11" s="1"/>
  <c r="AR58" i="11" s="1"/>
  <c r="AF59" i="11"/>
  <c r="AE59" i="11"/>
  <c r="X59" i="11"/>
  <c r="Y59" i="11" s="1"/>
  <c r="D59" i="11"/>
  <c r="AQ58" i="11"/>
  <c r="AM58" i="11"/>
  <c r="AO58" i="11" s="1"/>
  <c r="AR57" i="11" s="1"/>
  <c r="AF58" i="11"/>
  <c r="AE58" i="11"/>
  <c r="X58" i="11"/>
  <c r="Y58" i="11" s="1"/>
  <c r="D58" i="11"/>
  <c r="AQ57" i="11"/>
  <c r="AM57" i="11"/>
  <c r="AO57" i="11" s="1"/>
  <c r="AR56" i="11" s="1"/>
  <c r="AF57" i="11"/>
  <c r="AE57" i="11"/>
  <c r="X57" i="11"/>
  <c r="Y57" i="11" s="1"/>
  <c r="D57" i="11"/>
  <c r="AQ56" i="11"/>
  <c r="AM56" i="11"/>
  <c r="AO56" i="11" s="1"/>
  <c r="AR55" i="11" s="1"/>
  <c r="AF56" i="11"/>
  <c r="AE56" i="11"/>
  <c r="X56" i="11"/>
  <c r="Y56" i="11" s="1"/>
  <c r="D56" i="11"/>
  <c r="AQ55" i="11"/>
  <c r="AM55" i="11"/>
  <c r="AO55" i="11" s="1"/>
  <c r="AR54" i="11" s="1"/>
  <c r="AF55" i="11"/>
  <c r="AE55" i="11"/>
  <c r="X55" i="11"/>
  <c r="Y55" i="11" s="1"/>
  <c r="D55" i="11"/>
  <c r="AQ54" i="11"/>
  <c r="AM54" i="11"/>
  <c r="AO54" i="11" s="1"/>
  <c r="AF54" i="11"/>
  <c r="AE54" i="11"/>
  <c r="X54" i="11"/>
  <c r="Y54" i="11" s="1"/>
  <c r="D54" i="11"/>
  <c r="AQ53" i="11"/>
  <c r="AM53" i="11"/>
  <c r="AO53" i="11" s="1"/>
  <c r="AF53" i="11"/>
  <c r="AE53" i="11"/>
  <c r="X53" i="11"/>
  <c r="Y53" i="11" s="1"/>
  <c r="D53" i="11"/>
  <c r="AQ52" i="11"/>
  <c r="AM52" i="11"/>
  <c r="AO52" i="11" s="1"/>
  <c r="AF52" i="11"/>
  <c r="AE52" i="11"/>
  <c r="X52" i="11"/>
  <c r="Y52" i="11" s="1"/>
  <c r="D52" i="11"/>
  <c r="AQ51" i="11"/>
  <c r="AM51" i="11"/>
  <c r="AO51" i="11" s="1"/>
  <c r="AR49" i="11" s="1"/>
  <c r="AF51" i="11"/>
  <c r="AE51" i="11"/>
  <c r="X51" i="11"/>
  <c r="Y51" i="11" s="1"/>
  <c r="D51" i="11"/>
  <c r="AQ50" i="11"/>
  <c r="AM50" i="11"/>
  <c r="AO50" i="11" s="1"/>
  <c r="AF50" i="11"/>
  <c r="AE50" i="11"/>
  <c r="X50" i="11"/>
  <c r="Y50" i="11" s="1"/>
  <c r="N736" i="9" s="1"/>
  <c r="R736" i="9" s="1"/>
  <c r="V736" i="9" s="1"/>
  <c r="D50" i="11"/>
  <c r="AQ49" i="11"/>
  <c r="AM49" i="11"/>
  <c r="AO49" i="11" s="1"/>
  <c r="AR46" i="11" s="1"/>
  <c r="AF49" i="11"/>
  <c r="AE49" i="11"/>
  <c r="X49" i="11"/>
  <c r="Y49" i="11" s="1"/>
  <c r="N622" i="9" s="1"/>
  <c r="R622" i="9" s="1"/>
  <c r="V622" i="9" s="1"/>
  <c r="D49" i="11"/>
  <c r="AQ48" i="11"/>
  <c r="AM48" i="11"/>
  <c r="AO48" i="11" s="1"/>
  <c r="AF48" i="11"/>
  <c r="AE48" i="11"/>
  <c r="X48" i="11"/>
  <c r="Y48" i="11" s="1"/>
  <c r="N565" i="9" s="1"/>
  <c r="R565" i="9" s="1"/>
  <c r="V565" i="9" s="1"/>
  <c r="D48" i="11"/>
  <c r="AQ47" i="11"/>
  <c r="AM47" i="11"/>
  <c r="AO47" i="11" s="1"/>
  <c r="AF47" i="11"/>
  <c r="AE47" i="11"/>
  <c r="X47" i="11"/>
  <c r="Y47" i="11" s="1"/>
  <c r="N508" i="9" s="1"/>
  <c r="R508" i="9" s="1"/>
  <c r="V508" i="9" s="1"/>
  <c r="D47" i="11"/>
  <c r="AQ46" i="11"/>
  <c r="AM46" i="11"/>
  <c r="AO46" i="11" s="1"/>
  <c r="AF46" i="11"/>
  <c r="AE46" i="11"/>
  <c r="X46" i="11"/>
  <c r="Y46" i="11" s="1"/>
  <c r="N451" i="9" s="1"/>
  <c r="R451" i="9" s="1"/>
  <c r="D46" i="11"/>
  <c r="AQ45" i="11"/>
  <c r="AM45" i="11"/>
  <c r="AO45" i="11" s="1"/>
  <c r="AR43" i="11" s="1"/>
  <c r="AF45" i="11"/>
  <c r="AE45" i="11"/>
  <c r="X45" i="11"/>
  <c r="Y45" i="11" s="1"/>
  <c r="N394" i="9" s="1"/>
  <c r="R394" i="9" s="1"/>
  <c r="V394" i="9" s="1"/>
  <c r="D45" i="11"/>
  <c r="AQ44" i="11"/>
  <c r="AM44" i="11"/>
  <c r="AO44" i="11" s="1"/>
  <c r="AR42" i="11" s="1"/>
  <c r="AF44" i="11"/>
  <c r="AE44" i="11"/>
  <c r="X44" i="11"/>
  <c r="Y44" i="11" s="1"/>
  <c r="N337" i="9" s="1"/>
  <c r="R337" i="9" s="1"/>
  <c r="V337" i="9" s="1"/>
  <c r="D44" i="11"/>
  <c r="AR41" i="11"/>
  <c r="AQ43" i="11"/>
  <c r="AM43" i="11"/>
  <c r="AO43" i="11" s="1"/>
  <c r="AF43" i="11"/>
  <c r="AE43" i="11"/>
  <c r="X43" i="11"/>
  <c r="Y43" i="11" s="1"/>
  <c r="N280" i="9" s="1"/>
  <c r="R280" i="9" s="1"/>
  <c r="V280" i="9" s="1"/>
  <c r="D43" i="11"/>
  <c r="AQ42" i="11"/>
  <c r="AM42" i="11"/>
  <c r="AO42" i="11" s="1"/>
  <c r="AR40" i="11" s="1"/>
  <c r="AF42" i="11"/>
  <c r="AE42" i="11"/>
  <c r="X42" i="11"/>
  <c r="Y42" i="11" s="1"/>
  <c r="N223" i="9" s="1"/>
  <c r="R223" i="9" s="1"/>
  <c r="V223" i="9" s="1"/>
  <c r="D42" i="11"/>
  <c r="AQ41" i="11"/>
  <c r="AM41" i="11"/>
  <c r="AO41" i="11" s="1"/>
  <c r="AR39" i="11" s="1"/>
  <c r="AF41" i="11"/>
  <c r="AE41" i="11"/>
  <c r="X41" i="11"/>
  <c r="Y41" i="11" s="1"/>
  <c r="N166" i="9" s="1"/>
  <c r="R166" i="9" s="1"/>
  <c r="V166" i="9" s="1"/>
  <c r="D41" i="11"/>
  <c r="AM40" i="11"/>
  <c r="AO40" i="11" s="1"/>
  <c r="AF40" i="11"/>
  <c r="AE40" i="11"/>
  <c r="X40" i="11"/>
  <c r="Y40" i="11" s="1"/>
  <c r="N109" i="9" s="1"/>
  <c r="R109" i="9" s="1"/>
  <c r="V109" i="9" s="1"/>
  <c r="D40" i="11"/>
  <c r="AQ39" i="11"/>
  <c r="AM39" i="11"/>
  <c r="AO39" i="11" s="1"/>
  <c r="AF39" i="11"/>
  <c r="AE39" i="11"/>
  <c r="X39" i="11"/>
  <c r="Y39" i="11" s="1"/>
  <c r="N52" i="9" s="1"/>
  <c r="R52" i="9" s="1"/>
  <c r="V52" i="9" s="1"/>
  <c r="D39" i="11"/>
  <c r="AD35" i="11"/>
  <c r="Y35" i="11"/>
  <c r="T35" i="11"/>
  <c r="O35" i="11"/>
  <c r="J35" i="11"/>
  <c r="AD34" i="11"/>
  <c r="C171" i="10" s="1"/>
  <c r="Y34" i="11"/>
  <c r="C137" i="10" s="1"/>
  <c r="T34" i="11"/>
  <c r="C103" i="10" s="1"/>
  <c r="O34" i="11"/>
  <c r="C69" i="10" s="1"/>
  <c r="J34" i="11"/>
  <c r="C35" i="10" s="1"/>
  <c r="AD33" i="11"/>
  <c r="C170" i="10" s="1"/>
  <c r="Y33" i="11"/>
  <c r="C136" i="10" s="1"/>
  <c r="T33" i="11"/>
  <c r="C102" i="10" s="1"/>
  <c r="O33" i="11"/>
  <c r="C68" i="10" s="1"/>
  <c r="J33" i="11"/>
  <c r="C34" i="10" s="1"/>
  <c r="AD32" i="11"/>
  <c r="C169" i="10" s="1"/>
  <c r="Y32" i="11"/>
  <c r="C135" i="10" s="1"/>
  <c r="T32" i="11"/>
  <c r="C101" i="10" s="1"/>
  <c r="O32" i="11"/>
  <c r="C67" i="10" s="1"/>
  <c r="J32" i="11"/>
  <c r="C33" i="10" s="1"/>
  <c r="AD31" i="11"/>
  <c r="C168" i="10" s="1"/>
  <c r="Y31" i="11"/>
  <c r="C134" i="10" s="1"/>
  <c r="T31" i="11"/>
  <c r="C100" i="10" s="1"/>
  <c r="O31" i="11"/>
  <c r="C66" i="10" s="1"/>
  <c r="J31" i="11"/>
  <c r="C32" i="10" s="1"/>
  <c r="AD30" i="11"/>
  <c r="C167" i="10" s="1"/>
  <c r="Y30" i="11"/>
  <c r="C133" i="10" s="1"/>
  <c r="T30" i="11"/>
  <c r="C99" i="10" s="1"/>
  <c r="O30" i="11"/>
  <c r="C65" i="10" s="1"/>
  <c r="J30" i="11"/>
  <c r="C31" i="10" s="1"/>
  <c r="AD29" i="11"/>
  <c r="C166" i="10" s="1"/>
  <c r="Y29" i="11"/>
  <c r="C132" i="10" s="1"/>
  <c r="T29" i="11"/>
  <c r="C98" i="10" s="1"/>
  <c r="O29" i="11"/>
  <c r="C64" i="10" s="1"/>
  <c r="J29" i="11"/>
  <c r="C30" i="10" s="1"/>
  <c r="AD28" i="11"/>
  <c r="C165" i="10" s="1"/>
  <c r="Y28" i="11"/>
  <c r="C131" i="10" s="1"/>
  <c r="T28" i="11"/>
  <c r="C97" i="10" s="1"/>
  <c r="O28" i="11"/>
  <c r="C63" i="10" s="1"/>
  <c r="J28" i="11"/>
  <c r="C29" i="10" s="1"/>
  <c r="AD27" i="11"/>
  <c r="C164" i="10" s="1"/>
  <c r="Y27" i="11"/>
  <c r="C130" i="10" s="1"/>
  <c r="T27" i="11"/>
  <c r="C96" i="10" s="1"/>
  <c r="O27" i="11"/>
  <c r="C62" i="10" s="1"/>
  <c r="J27" i="11"/>
  <c r="C28" i="10" s="1"/>
  <c r="AD26" i="11"/>
  <c r="C163" i="10" s="1"/>
  <c r="Y26" i="11"/>
  <c r="C129" i="10" s="1"/>
  <c r="T26" i="11"/>
  <c r="C95" i="10" s="1"/>
  <c r="O26" i="11"/>
  <c r="C61" i="10" s="1"/>
  <c r="J26" i="11"/>
  <c r="C27" i="10" s="1"/>
  <c r="AD25" i="11"/>
  <c r="C162" i="10" s="1"/>
  <c r="Y25" i="11"/>
  <c r="C128" i="10" s="1"/>
  <c r="T25" i="11"/>
  <c r="C94" i="10" s="1"/>
  <c r="O25" i="11"/>
  <c r="C60" i="10" s="1"/>
  <c r="J25" i="11"/>
  <c r="C26" i="10" s="1"/>
  <c r="AD24" i="11"/>
  <c r="C161" i="10" s="1"/>
  <c r="Y24" i="11"/>
  <c r="C127" i="10" s="1"/>
  <c r="T24" i="11"/>
  <c r="C93" i="10" s="1"/>
  <c r="O24" i="11"/>
  <c r="C59" i="10" s="1"/>
  <c r="J24" i="11"/>
  <c r="C25" i="10" s="1"/>
  <c r="AD23" i="11"/>
  <c r="C160" i="10" s="1"/>
  <c r="Y23" i="11"/>
  <c r="C126" i="10" s="1"/>
  <c r="T23" i="11"/>
  <c r="C92" i="10" s="1"/>
  <c r="O23" i="11"/>
  <c r="C58" i="10" s="1"/>
  <c r="J23" i="11"/>
  <c r="C24" i="10" s="1"/>
  <c r="AD22" i="11"/>
  <c r="C159" i="10" s="1"/>
  <c r="Y22" i="11"/>
  <c r="C125" i="10" s="1"/>
  <c r="T22" i="11"/>
  <c r="C91" i="10" s="1"/>
  <c r="O22" i="11"/>
  <c r="C57" i="10" s="1"/>
  <c r="J22" i="11"/>
  <c r="C23" i="10" s="1"/>
  <c r="AD21" i="11"/>
  <c r="C158" i="10" s="1"/>
  <c r="Y21" i="11"/>
  <c r="C124" i="10" s="1"/>
  <c r="T21" i="11"/>
  <c r="C90" i="10" s="1"/>
  <c r="O21" i="11"/>
  <c r="C56" i="10" s="1"/>
  <c r="J21" i="11"/>
  <c r="C22" i="10" s="1"/>
  <c r="AD20" i="11"/>
  <c r="C157" i="10" s="1"/>
  <c r="Y20" i="11"/>
  <c r="C123" i="10" s="1"/>
  <c r="T20" i="11"/>
  <c r="C89" i="10" s="1"/>
  <c r="O20" i="11"/>
  <c r="C55" i="10" s="1"/>
  <c r="J20" i="11"/>
  <c r="C21" i="10" s="1"/>
  <c r="AD19" i="11"/>
  <c r="C156" i="10" s="1"/>
  <c r="Y19" i="11"/>
  <c r="C122" i="10" s="1"/>
  <c r="T19" i="11"/>
  <c r="C88" i="10" s="1"/>
  <c r="O19" i="11"/>
  <c r="C54" i="10" s="1"/>
  <c r="J19" i="11"/>
  <c r="C20" i="10" s="1"/>
  <c r="AD18" i="11"/>
  <c r="C155" i="10" s="1"/>
  <c r="Y18" i="11"/>
  <c r="C121" i="10" s="1"/>
  <c r="T18" i="11"/>
  <c r="C87" i="10" s="1"/>
  <c r="O18" i="11"/>
  <c r="C53" i="10" s="1"/>
  <c r="J18" i="11"/>
  <c r="C19" i="10" s="1"/>
  <c r="AD17" i="11"/>
  <c r="C154" i="10" s="1"/>
  <c r="Y17" i="11"/>
  <c r="C120" i="10" s="1"/>
  <c r="T17" i="11"/>
  <c r="C86" i="10" s="1"/>
  <c r="O17" i="11"/>
  <c r="C52" i="10" s="1"/>
  <c r="J17" i="11"/>
  <c r="C18" i="10" s="1"/>
  <c r="AD16" i="11"/>
  <c r="C153" i="10" s="1"/>
  <c r="Y16" i="11"/>
  <c r="C119" i="10" s="1"/>
  <c r="T16" i="11"/>
  <c r="C85" i="10" s="1"/>
  <c r="O16" i="11"/>
  <c r="C51" i="10" s="1"/>
  <c r="J16" i="11"/>
  <c r="C17" i="10" s="1"/>
  <c r="AD15" i="11"/>
  <c r="C152" i="10" s="1"/>
  <c r="Y15" i="11"/>
  <c r="C118" i="10" s="1"/>
  <c r="T15" i="11"/>
  <c r="C84" i="10" s="1"/>
  <c r="O15" i="11"/>
  <c r="C50" i="10" s="1"/>
  <c r="J15" i="11"/>
  <c r="C16" i="10" s="1"/>
  <c r="AD14" i="11"/>
  <c r="C151" i="10" s="1"/>
  <c r="Y14" i="11"/>
  <c r="C117" i="10" s="1"/>
  <c r="T14" i="11"/>
  <c r="C83" i="10" s="1"/>
  <c r="O14" i="11"/>
  <c r="C49" i="10" s="1"/>
  <c r="J14" i="11"/>
  <c r="C15" i="10" s="1"/>
  <c r="AD13" i="11"/>
  <c r="C150" i="10" s="1"/>
  <c r="Y13" i="11"/>
  <c r="C116" i="10" s="1"/>
  <c r="T13" i="11"/>
  <c r="C82" i="10" s="1"/>
  <c r="O13" i="11"/>
  <c r="C48" i="10" s="1"/>
  <c r="J13" i="11"/>
  <c r="C14" i="10" s="1"/>
  <c r="AD12" i="11"/>
  <c r="C149" i="10" s="1"/>
  <c r="Y12" i="11"/>
  <c r="C115" i="10" s="1"/>
  <c r="T12" i="11"/>
  <c r="C81" i="10" s="1"/>
  <c r="O12" i="11"/>
  <c r="C47" i="10" s="1"/>
  <c r="J12" i="11"/>
  <c r="C13" i="10" s="1"/>
  <c r="AD11" i="11"/>
  <c r="C148" i="10" s="1"/>
  <c r="Y11" i="11"/>
  <c r="C114" i="10" s="1"/>
  <c r="T11" i="11"/>
  <c r="C80" i="10" s="1"/>
  <c r="O11" i="11"/>
  <c r="C46" i="10" s="1"/>
  <c r="J11" i="11"/>
  <c r="C12" i="10" s="1"/>
  <c r="B11" i="11"/>
  <c r="AD10" i="11"/>
  <c r="C147" i="10" s="1"/>
  <c r="Y10" i="11"/>
  <c r="C113" i="10" s="1"/>
  <c r="T10" i="11"/>
  <c r="C79" i="10" s="1"/>
  <c r="O10" i="11"/>
  <c r="C45" i="10" s="1"/>
  <c r="J10" i="11"/>
  <c r="C11" i="10" s="1"/>
  <c r="B10" i="11"/>
  <c r="AD9" i="11"/>
  <c r="C146" i="10" s="1"/>
  <c r="Y9" i="11"/>
  <c r="C112" i="10" s="1"/>
  <c r="T9" i="11"/>
  <c r="C78" i="10" s="1"/>
  <c r="O9" i="11"/>
  <c r="C44" i="10" s="1"/>
  <c r="J9" i="11"/>
  <c r="C10" i="10" s="1"/>
  <c r="B9" i="11"/>
  <c r="AD8" i="11"/>
  <c r="C145" i="10" s="1"/>
  <c r="Y8" i="11"/>
  <c r="C111" i="10" s="1"/>
  <c r="T8" i="11"/>
  <c r="C77" i="10" s="1"/>
  <c r="O8" i="11"/>
  <c r="C43" i="10" s="1"/>
  <c r="J8" i="11"/>
  <c r="C9" i="10" s="1"/>
  <c r="B8" i="11"/>
  <c r="AD7" i="11"/>
  <c r="C144" i="10" s="1"/>
  <c r="Y7" i="11"/>
  <c r="C110" i="10" s="1"/>
  <c r="T7" i="11"/>
  <c r="C76" i="10" s="1"/>
  <c r="O7" i="11"/>
  <c r="C42" i="10" s="1"/>
  <c r="J7" i="11"/>
  <c r="C8" i="10" s="1"/>
  <c r="B7" i="11"/>
  <c r="AD6" i="11"/>
  <c r="C143" i="10" s="1"/>
  <c r="Y6" i="11"/>
  <c r="C109" i="10" s="1"/>
  <c r="T6" i="11"/>
  <c r="C75" i="10" s="1"/>
  <c r="O6" i="11"/>
  <c r="C41" i="10" s="1"/>
  <c r="J6" i="11"/>
  <c r="C7" i="10" s="1"/>
  <c r="AD5" i="11"/>
  <c r="C142" i="10" s="1"/>
  <c r="Y5" i="11"/>
  <c r="C108" i="10" s="1"/>
  <c r="T5" i="11"/>
  <c r="C74" i="10" s="1"/>
  <c r="O5" i="11"/>
  <c r="C40" i="10" s="1"/>
  <c r="J5" i="11"/>
  <c r="C6" i="10" s="1"/>
  <c r="B5" i="11"/>
  <c r="AD4" i="11"/>
  <c r="C141" i="10" s="1"/>
  <c r="Y4" i="11"/>
  <c r="C107" i="10" s="1"/>
  <c r="T4" i="11"/>
  <c r="C73" i="10" s="1"/>
  <c r="O4" i="11"/>
  <c r="C39" i="10" s="1"/>
  <c r="J4" i="11"/>
  <c r="C5" i="10" s="1"/>
  <c r="B4" i="11"/>
  <c r="AD3" i="11"/>
  <c r="C140" i="10" s="1"/>
  <c r="Y3" i="11"/>
  <c r="C106" i="10" s="1"/>
  <c r="T3" i="11"/>
  <c r="C72" i="10" s="1"/>
  <c r="O3" i="11"/>
  <c r="C38" i="10" s="1"/>
  <c r="J3" i="11"/>
  <c r="C4" i="10" s="1"/>
  <c r="AD2" i="11"/>
  <c r="C139" i="10" s="1"/>
  <c r="Y2" i="11"/>
  <c r="C105" i="10" s="1"/>
  <c r="T2" i="11"/>
  <c r="C71" i="10" s="1"/>
  <c r="O2" i="11"/>
  <c r="C37" i="10" s="1"/>
  <c r="J2" i="11"/>
  <c r="C3" i="10" s="1"/>
  <c r="A171" i="10"/>
  <c r="A170" i="10"/>
  <c r="A169" i="10"/>
  <c r="A168" i="10"/>
  <c r="A167" i="10"/>
  <c r="A166" i="10"/>
  <c r="A165" i="10"/>
  <c r="A164" i="10"/>
  <c r="A163" i="10"/>
  <c r="A162" i="10"/>
  <c r="A161" i="10"/>
  <c r="A160" i="10"/>
  <c r="A159" i="10"/>
  <c r="A158" i="10"/>
  <c r="A157" i="10"/>
  <c r="A156" i="10"/>
  <c r="A155" i="10"/>
  <c r="A154" i="10"/>
  <c r="A153" i="10"/>
  <c r="A152" i="10"/>
  <c r="A151" i="10"/>
  <c r="A150" i="10"/>
  <c r="A149" i="10"/>
  <c r="A148" i="10"/>
  <c r="A147" i="10"/>
  <c r="A146" i="10"/>
  <c r="A145" i="10"/>
  <c r="A144" i="10"/>
  <c r="A143" i="10"/>
  <c r="A142" i="10"/>
  <c r="A141" i="10"/>
  <c r="A140" i="10"/>
  <c r="A139" i="10"/>
  <c r="A137" i="10"/>
  <c r="A136" i="10"/>
  <c r="A135" i="10"/>
  <c r="A134" i="10"/>
  <c r="A133" i="10"/>
  <c r="A132" i="10"/>
  <c r="A131" i="10"/>
  <c r="A130" i="10"/>
  <c r="A129" i="10"/>
  <c r="A128" i="10"/>
  <c r="A127" i="10"/>
  <c r="A126" i="10"/>
  <c r="A125" i="10"/>
  <c r="A124" i="10"/>
  <c r="A123" i="10"/>
  <c r="A122" i="10"/>
  <c r="A121" i="10"/>
  <c r="A120" i="10"/>
  <c r="A119" i="10"/>
  <c r="A118" i="10"/>
  <c r="A117" i="10"/>
  <c r="A116" i="10"/>
  <c r="A115" i="10"/>
  <c r="A114" i="10"/>
  <c r="A113" i="10"/>
  <c r="A112" i="10"/>
  <c r="A111" i="10"/>
  <c r="A110" i="10"/>
  <c r="A109" i="10"/>
  <c r="A108" i="10"/>
  <c r="A107" i="10"/>
  <c r="A106" i="10"/>
  <c r="A105" i="10"/>
  <c r="A103" i="10"/>
  <c r="A102" i="10"/>
  <c r="A101" i="10"/>
  <c r="A100" i="10"/>
  <c r="A99" i="10"/>
  <c r="A98" i="10"/>
  <c r="A97" i="10"/>
  <c r="A96" i="10"/>
  <c r="A95" i="10"/>
  <c r="A94" i="10"/>
  <c r="A93" i="10"/>
  <c r="A92" i="10"/>
  <c r="A91" i="10"/>
  <c r="A90" i="10"/>
  <c r="A89" i="10"/>
  <c r="A88" i="10"/>
  <c r="A87" i="10"/>
  <c r="A86" i="10"/>
  <c r="A85" i="10"/>
  <c r="A84" i="10"/>
  <c r="A83" i="10"/>
  <c r="A82" i="10"/>
  <c r="A81" i="10"/>
  <c r="A80" i="10"/>
  <c r="A79" i="10"/>
  <c r="A78" i="10"/>
  <c r="A77" i="10"/>
  <c r="A76" i="10"/>
  <c r="A75" i="10"/>
  <c r="A74" i="10"/>
  <c r="A73" i="10"/>
  <c r="A72" i="10"/>
  <c r="A71" i="10"/>
  <c r="A69" i="10"/>
  <c r="A68" i="10"/>
  <c r="A67" i="10"/>
  <c r="A66" i="10"/>
  <c r="A65" i="10"/>
  <c r="A64" i="10"/>
  <c r="A63" i="10"/>
  <c r="A62" i="10"/>
  <c r="A61" i="10"/>
  <c r="A60" i="10"/>
  <c r="A59" i="10"/>
  <c r="A58" i="10"/>
  <c r="A57" i="10"/>
  <c r="A56" i="10"/>
  <c r="A55" i="10"/>
  <c r="A54" i="10"/>
  <c r="A53" i="10"/>
  <c r="A52" i="10"/>
  <c r="A51" i="10"/>
  <c r="A50" i="10"/>
  <c r="A49" i="10"/>
  <c r="A48" i="10"/>
  <c r="A47" i="10"/>
  <c r="A46" i="10"/>
  <c r="A45" i="10"/>
  <c r="A44" i="10"/>
  <c r="A43" i="10"/>
  <c r="A42" i="10"/>
  <c r="A41" i="10"/>
  <c r="A40" i="10"/>
  <c r="A39" i="10"/>
  <c r="A38" i="10"/>
  <c r="A37" i="10"/>
  <c r="A35" i="10"/>
  <c r="A34" i="10"/>
  <c r="A33" i="10"/>
  <c r="A32" i="10"/>
  <c r="A31" i="10"/>
  <c r="A30" i="10"/>
  <c r="A29" i="10"/>
  <c r="A28" i="10"/>
  <c r="A27" i="10"/>
  <c r="A26" i="10"/>
  <c r="A25" i="10"/>
  <c r="A24" i="10"/>
  <c r="A23" i="10"/>
  <c r="A22" i="10"/>
  <c r="A21" i="10"/>
  <c r="A20" i="10"/>
  <c r="A19" i="10"/>
  <c r="A18" i="10"/>
  <c r="A17" i="10"/>
  <c r="A16" i="10"/>
  <c r="A15" i="10"/>
  <c r="A14" i="10"/>
  <c r="A13" i="10"/>
  <c r="A12" i="10"/>
  <c r="A11" i="10"/>
  <c r="A10" i="10"/>
  <c r="A9" i="10"/>
  <c r="A8" i="10"/>
  <c r="A7" i="10"/>
  <c r="A6" i="10"/>
  <c r="A5" i="10"/>
  <c r="A4" i="10"/>
  <c r="A3" i="10"/>
  <c r="H1995" i="9"/>
  <c r="H1994" i="9"/>
  <c r="H1981" i="9"/>
  <c r="H1980" i="9"/>
  <c r="H1978" i="9"/>
  <c r="L1975" i="9"/>
  <c r="L1974" i="9"/>
  <c r="H1973" i="9"/>
  <c r="H1972" i="9"/>
  <c r="H1970" i="9"/>
  <c r="H1969" i="9"/>
  <c r="H1966" i="9"/>
  <c r="H1965" i="9"/>
  <c r="H1963" i="9"/>
  <c r="H1962" i="9"/>
  <c r="H1960" i="9"/>
  <c r="H1959" i="9"/>
  <c r="H1957" i="9"/>
  <c r="H1956" i="9"/>
  <c r="H1954" i="9"/>
  <c r="H1953" i="9"/>
  <c r="Z1952" i="9"/>
  <c r="U1952" i="9"/>
  <c r="T1952" i="9"/>
  <c r="S1952" i="9"/>
  <c r="H1950" i="9"/>
  <c r="H1949" i="9"/>
  <c r="H1947" i="9"/>
  <c r="H1946" i="9"/>
  <c r="H1944" i="9"/>
  <c r="H1943" i="9"/>
  <c r="H1941" i="9"/>
  <c r="H1940" i="9"/>
  <c r="H1938" i="9"/>
  <c r="H1937" i="9"/>
  <c r="H1924" i="9"/>
  <c r="H1923" i="9"/>
  <c r="H1921" i="9"/>
  <c r="L1918" i="9"/>
  <c r="L1917" i="9"/>
  <c r="H1916" i="9"/>
  <c r="H1915" i="9"/>
  <c r="H1913" i="9"/>
  <c r="H1912" i="9"/>
  <c r="H1909" i="9"/>
  <c r="H1908" i="9"/>
  <c r="H1906" i="9"/>
  <c r="H1905" i="9"/>
  <c r="H1903" i="9"/>
  <c r="H1902" i="9"/>
  <c r="H1900" i="9"/>
  <c r="H1899" i="9"/>
  <c r="H1897" i="9"/>
  <c r="H1896" i="9"/>
  <c r="Z1895" i="9"/>
  <c r="U1895" i="9"/>
  <c r="T1895" i="9"/>
  <c r="S1895" i="9"/>
  <c r="H1893" i="9"/>
  <c r="H1892" i="9"/>
  <c r="H1890" i="9"/>
  <c r="H1889" i="9"/>
  <c r="H1887" i="9"/>
  <c r="H1886" i="9"/>
  <c r="H1884" i="9"/>
  <c r="H1867" i="9"/>
  <c r="H1866" i="9"/>
  <c r="H1864" i="9"/>
  <c r="H1863" i="9"/>
  <c r="L1861" i="9"/>
  <c r="H1861" i="9"/>
  <c r="L1860" i="9"/>
  <c r="H1860" i="9"/>
  <c r="H1859" i="9"/>
  <c r="H1858" i="9"/>
  <c r="H1856" i="9"/>
  <c r="H1855" i="9"/>
  <c r="H1852" i="9"/>
  <c r="H1851" i="9"/>
  <c r="H1849" i="9"/>
  <c r="H1848" i="9"/>
  <c r="H1846" i="9"/>
  <c r="H1845" i="9"/>
  <c r="H1843" i="9"/>
  <c r="H1842" i="9"/>
  <c r="H1840" i="9"/>
  <c r="H1839" i="9"/>
  <c r="Z1838" i="9"/>
  <c r="U1838" i="9"/>
  <c r="T1838" i="9"/>
  <c r="S1838" i="9"/>
  <c r="H1836" i="9"/>
  <c r="H1835" i="9"/>
  <c r="H1833" i="9"/>
  <c r="H1832" i="9"/>
  <c r="H1830" i="9"/>
  <c r="H1829" i="9"/>
  <c r="H1827" i="9"/>
  <c r="H1826" i="9"/>
  <c r="H1824" i="9"/>
  <c r="H1823" i="9"/>
  <c r="H1810" i="9"/>
  <c r="H1809" i="9"/>
  <c r="H1807" i="9"/>
  <c r="H1806" i="9"/>
  <c r="L1804" i="9"/>
  <c r="L1803" i="9"/>
  <c r="H1802" i="9"/>
  <c r="H1801" i="9"/>
  <c r="H1799" i="9"/>
  <c r="H1798" i="9"/>
  <c r="H1795" i="9"/>
  <c r="H1794" i="9"/>
  <c r="H1792" i="9"/>
  <c r="H1791" i="9"/>
  <c r="H1789" i="9"/>
  <c r="H1788" i="9"/>
  <c r="H1786" i="9"/>
  <c r="H1785" i="9"/>
  <c r="H1783" i="9"/>
  <c r="H1782" i="9"/>
  <c r="Z1781" i="9"/>
  <c r="U1781" i="9"/>
  <c r="T1781" i="9"/>
  <c r="S1781" i="9"/>
  <c r="H1779" i="9"/>
  <c r="H1778" i="9"/>
  <c r="H1776" i="9"/>
  <c r="H1775" i="9"/>
  <c r="H1773" i="9"/>
  <c r="H1772" i="9"/>
  <c r="H1770" i="9"/>
  <c r="H1769" i="9"/>
  <c r="N1767" i="9"/>
  <c r="H1767" i="9"/>
  <c r="H1766" i="9"/>
  <c r="K1763" i="9"/>
  <c r="H1753" i="9"/>
  <c r="H1752" i="9"/>
  <c r="H1750" i="9"/>
  <c r="H1749" i="9"/>
  <c r="L1747" i="9"/>
  <c r="L1746" i="9"/>
  <c r="H1745" i="9"/>
  <c r="H1744" i="9"/>
  <c r="H1742" i="9"/>
  <c r="H1741" i="9"/>
  <c r="H1738" i="9"/>
  <c r="H1737" i="9"/>
  <c r="H1735" i="9"/>
  <c r="H1734" i="9"/>
  <c r="H1732" i="9"/>
  <c r="H1731" i="9"/>
  <c r="H1729" i="9"/>
  <c r="H1728" i="9"/>
  <c r="H1726" i="9"/>
  <c r="H1725" i="9"/>
  <c r="Z1724" i="9"/>
  <c r="U1724" i="9"/>
  <c r="T1724" i="9"/>
  <c r="S1724" i="9"/>
  <c r="H1722" i="9"/>
  <c r="H1721" i="9"/>
  <c r="H1719" i="9"/>
  <c r="H1718" i="9"/>
  <c r="H1716" i="9"/>
  <c r="H1713" i="9"/>
  <c r="H1712" i="9"/>
  <c r="N1710" i="9"/>
  <c r="K1706" i="9"/>
  <c r="H1696" i="9"/>
  <c r="H1695" i="9"/>
  <c r="H1693" i="9"/>
  <c r="H1692" i="9"/>
  <c r="L1690" i="9"/>
  <c r="L1689" i="9"/>
  <c r="H1688" i="9"/>
  <c r="H1687" i="9"/>
  <c r="H1685" i="9"/>
  <c r="H1684" i="9"/>
  <c r="H1681" i="9"/>
  <c r="H1680" i="9"/>
  <c r="H1678" i="9"/>
  <c r="H1677" i="9"/>
  <c r="H1675" i="9"/>
  <c r="H1674" i="9"/>
  <c r="H1672" i="9"/>
  <c r="H1671" i="9"/>
  <c r="H1669" i="9"/>
  <c r="H1668" i="9"/>
  <c r="Z1667" i="9"/>
  <c r="U1667" i="9"/>
  <c r="T1667" i="9"/>
  <c r="S1667" i="9"/>
  <c r="H1665" i="9"/>
  <c r="H1664" i="9"/>
  <c r="H1662" i="9"/>
  <c r="H1661" i="9"/>
  <c r="H1659" i="9"/>
  <c r="H1658" i="9"/>
  <c r="H1656" i="9"/>
  <c r="H1655" i="9"/>
  <c r="N1596" i="9"/>
  <c r="H1596" i="9"/>
  <c r="K1592" i="9"/>
  <c r="H1582" i="9"/>
  <c r="H1581" i="9"/>
  <c r="H1579" i="9"/>
  <c r="H1578" i="9"/>
  <c r="L1576" i="9"/>
  <c r="L1575" i="9"/>
  <c r="H1574" i="9"/>
  <c r="H1573" i="9"/>
  <c r="H1571" i="9"/>
  <c r="H1570" i="9"/>
  <c r="H1567" i="9"/>
  <c r="H1566" i="9"/>
  <c r="H1564" i="9"/>
  <c r="H1563" i="9"/>
  <c r="H1561" i="9"/>
  <c r="H1560" i="9"/>
  <c r="H1558" i="9"/>
  <c r="H1557" i="9"/>
  <c r="H1555" i="9"/>
  <c r="H1554" i="9"/>
  <c r="U1553" i="9"/>
  <c r="T1553" i="9"/>
  <c r="S1553" i="9"/>
  <c r="H1551" i="9"/>
  <c r="H1550" i="9"/>
  <c r="H1548" i="9"/>
  <c r="H1547" i="9"/>
  <c r="H1545" i="9"/>
  <c r="H1544" i="9"/>
  <c r="H1542" i="9"/>
  <c r="H1541" i="9"/>
  <c r="N1539" i="9"/>
  <c r="H1539" i="9"/>
  <c r="K1535" i="9"/>
  <c r="H1525" i="9"/>
  <c r="H1524" i="9"/>
  <c r="H1522" i="9"/>
  <c r="H1521" i="9"/>
  <c r="L1519" i="9"/>
  <c r="L1518" i="9"/>
  <c r="H1517" i="9"/>
  <c r="H1516" i="9"/>
  <c r="H1514" i="9"/>
  <c r="H1513" i="9"/>
  <c r="H1510" i="9"/>
  <c r="H1509" i="9"/>
  <c r="H1507" i="9"/>
  <c r="H1506" i="9"/>
  <c r="H1504" i="9"/>
  <c r="H1503" i="9"/>
  <c r="H1501" i="9"/>
  <c r="H1500" i="9"/>
  <c r="H1498" i="9"/>
  <c r="H1497" i="9"/>
  <c r="U1496" i="9"/>
  <c r="T1496" i="9"/>
  <c r="S1496" i="9"/>
  <c r="H1494" i="9"/>
  <c r="H1493" i="9"/>
  <c r="H1491" i="9"/>
  <c r="H1490" i="9"/>
  <c r="H1488" i="9"/>
  <c r="H1487" i="9"/>
  <c r="N1482" i="9"/>
  <c r="K1478" i="9"/>
  <c r="H1468" i="9"/>
  <c r="H1467" i="9"/>
  <c r="H1465" i="9"/>
  <c r="H1464" i="9"/>
  <c r="L1462" i="9"/>
  <c r="L1461" i="9"/>
  <c r="H1460" i="9"/>
  <c r="H1459" i="9"/>
  <c r="H1457" i="9"/>
  <c r="H1456" i="9"/>
  <c r="H1453" i="9"/>
  <c r="H1452" i="9"/>
  <c r="H1450" i="9"/>
  <c r="H1449" i="9"/>
  <c r="H1447" i="9"/>
  <c r="H1446" i="9"/>
  <c r="H1444" i="9"/>
  <c r="H1443" i="9"/>
  <c r="H1441" i="9"/>
  <c r="H1440" i="9"/>
  <c r="U1439" i="9"/>
  <c r="T1439" i="9"/>
  <c r="S1439" i="9"/>
  <c r="H1437" i="9"/>
  <c r="H1436" i="9"/>
  <c r="H1434" i="9"/>
  <c r="H1433" i="9"/>
  <c r="H1431" i="9"/>
  <c r="H1430" i="9"/>
  <c r="H1428" i="9"/>
  <c r="H1427" i="9"/>
  <c r="N1425" i="9"/>
  <c r="K1421" i="9"/>
  <c r="H1411" i="9"/>
  <c r="H1410" i="9"/>
  <c r="H1408" i="9"/>
  <c r="H1407" i="9"/>
  <c r="L1405" i="9"/>
  <c r="L1404" i="9"/>
  <c r="H1403" i="9"/>
  <c r="H1402" i="9"/>
  <c r="H1400" i="9"/>
  <c r="H1399" i="9"/>
  <c r="H1396" i="9"/>
  <c r="H1395" i="9"/>
  <c r="H1393" i="9"/>
  <c r="H1392" i="9"/>
  <c r="H1390" i="9"/>
  <c r="H1389" i="9"/>
  <c r="H1387" i="9"/>
  <c r="H1386" i="9"/>
  <c r="H1384" i="9"/>
  <c r="H1383" i="9"/>
  <c r="U1382" i="9"/>
  <c r="T1382" i="9"/>
  <c r="S1382" i="9"/>
  <c r="H1380" i="9"/>
  <c r="H1379" i="9"/>
  <c r="H1377" i="9"/>
  <c r="H1376" i="9"/>
  <c r="H1374" i="9"/>
  <c r="H1373" i="9"/>
  <c r="H1371" i="9"/>
  <c r="H1370" i="9"/>
  <c r="K1250" i="9"/>
  <c r="H1240" i="9"/>
  <c r="H1239" i="9"/>
  <c r="H1237" i="9"/>
  <c r="H1236" i="9"/>
  <c r="L1234" i="9"/>
  <c r="L1233" i="9"/>
  <c r="H1232" i="9"/>
  <c r="H1231" i="9"/>
  <c r="H1229" i="9"/>
  <c r="H1228" i="9"/>
  <c r="H1225" i="9"/>
  <c r="H1224" i="9"/>
  <c r="H1222" i="9"/>
  <c r="H1221" i="9"/>
  <c r="H1219" i="9"/>
  <c r="H1218" i="9"/>
  <c r="H1216" i="9"/>
  <c r="H1215" i="9"/>
  <c r="H1213" i="9"/>
  <c r="H1212" i="9"/>
  <c r="U1211" i="9"/>
  <c r="T1211" i="9"/>
  <c r="S1211" i="9"/>
  <c r="H1209" i="9"/>
  <c r="H1208" i="9"/>
  <c r="H1206" i="9"/>
  <c r="H1205" i="9"/>
  <c r="H1203" i="9"/>
  <c r="H1202" i="9"/>
  <c r="H1200" i="9"/>
  <c r="H1199" i="9"/>
  <c r="N1197" i="9"/>
  <c r="K1193" i="9"/>
  <c r="H1183" i="9"/>
  <c r="H1182" i="9"/>
  <c r="H1180" i="9"/>
  <c r="H1179" i="9"/>
  <c r="L1177" i="9"/>
  <c r="L1176" i="9"/>
  <c r="H1175" i="9"/>
  <c r="H1174" i="9"/>
  <c r="H1172" i="9"/>
  <c r="H1171" i="9"/>
  <c r="H1168" i="9"/>
  <c r="H1167" i="9"/>
  <c r="H1165" i="9"/>
  <c r="H1164" i="9"/>
  <c r="H1162" i="9"/>
  <c r="H1161" i="9"/>
  <c r="H1159" i="9"/>
  <c r="H1158" i="9"/>
  <c r="H1156" i="9"/>
  <c r="H1155" i="9"/>
  <c r="U1154" i="9"/>
  <c r="T1154" i="9"/>
  <c r="S1154" i="9"/>
  <c r="H1152" i="9"/>
  <c r="H1151" i="9"/>
  <c r="H1149" i="9"/>
  <c r="H1148" i="9"/>
  <c r="H1146" i="9"/>
  <c r="H1145" i="9"/>
  <c r="H1143" i="9"/>
  <c r="N1140" i="9"/>
  <c r="K1136" i="9"/>
  <c r="H1126" i="9"/>
  <c r="H1125" i="9"/>
  <c r="H1123" i="9"/>
  <c r="H1122" i="9"/>
  <c r="L1120" i="9"/>
  <c r="L1119" i="9"/>
  <c r="H1118" i="9"/>
  <c r="H1117" i="9"/>
  <c r="H1115" i="9"/>
  <c r="H1114" i="9"/>
  <c r="H1111" i="9"/>
  <c r="H1110" i="9"/>
  <c r="H1108" i="9"/>
  <c r="H1107" i="9"/>
  <c r="H1105" i="9"/>
  <c r="H1104" i="9"/>
  <c r="H1102" i="9"/>
  <c r="H1101" i="9"/>
  <c r="H1099" i="9"/>
  <c r="H1098" i="9"/>
  <c r="U1097" i="9"/>
  <c r="T1097" i="9"/>
  <c r="S1097" i="9"/>
  <c r="H1095" i="9"/>
  <c r="H1094" i="9"/>
  <c r="H1092" i="9"/>
  <c r="H1091" i="9"/>
  <c r="H1089" i="9"/>
  <c r="H1088" i="9"/>
  <c r="H1086" i="9"/>
  <c r="H1085" i="9"/>
  <c r="N912" i="9"/>
  <c r="K908" i="9"/>
  <c r="H898" i="9"/>
  <c r="H897" i="9"/>
  <c r="H895" i="9"/>
  <c r="H894" i="9"/>
  <c r="L892" i="9"/>
  <c r="V892" i="9" s="1"/>
  <c r="L891" i="9"/>
  <c r="V891" i="9" s="1"/>
  <c r="H890" i="9"/>
  <c r="H889" i="9"/>
  <c r="H887" i="9"/>
  <c r="H886" i="9"/>
  <c r="H883" i="9"/>
  <c r="H882" i="9"/>
  <c r="H880" i="9"/>
  <c r="H879" i="9"/>
  <c r="H877" i="9"/>
  <c r="H876" i="9"/>
  <c r="H874" i="9"/>
  <c r="H873" i="9"/>
  <c r="H871" i="9"/>
  <c r="H870" i="9"/>
  <c r="U869" i="9"/>
  <c r="T869" i="9"/>
  <c r="S869" i="9"/>
  <c r="H867" i="9"/>
  <c r="H866" i="9"/>
  <c r="H864" i="9"/>
  <c r="H863" i="9"/>
  <c r="H861" i="9"/>
  <c r="H860" i="9"/>
  <c r="H858" i="9"/>
  <c r="H857" i="9"/>
  <c r="N855" i="9"/>
  <c r="K851" i="9"/>
  <c r="H841" i="9"/>
  <c r="H840" i="9"/>
  <c r="H838" i="9"/>
  <c r="H837" i="9"/>
  <c r="L835" i="9"/>
  <c r="V835" i="9" s="1"/>
  <c r="L834" i="9"/>
  <c r="V834" i="9" s="1"/>
  <c r="H833" i="9"/>
  <c r="H832" i="9"/>
  <c r="H830" i="9"/>
  <c r="H829" i="9"/>
  <c r="H826" i="9"/>
  <c r="H825" i="9"/>
  <c r="H823" i="9"/>
  <c r="H822" i="9"/>
  <c r="H820" i="9"/>
  <c r="H819" i="9"/>
  <c r="H817" i="9"/>
  <c r="H816" i="9"/>
  <c r="H814" i="9"/>
  <c r="H813" i="9"/>
  <c r="U812" i="9"/>
  <c r="T812" i="9"/>
  <c r="S812" i="9"/>
  <c r="H810" i="9"/>
  <c r="H809" i="9"/>
  <c r="H807" i="9"/>
  <c r="H806" i="9"/>
  <c r="H804" i="9"/>
  <c r="H803" i="9"/>
  <c r="H801" i="9"/>
  <c r="H800" i="9"/>
  <c r="N798" i="9"/>
  <c r="H798" i="9"/>
  <c r="H797" i="9"/>
  <c r="K794" i="9"/>
  <c r="P791" i="9"/>
  <c r="R791" i="9" s="1"/>
  <c r="V791" i="9" s="1"/>
  <c r="H784" i="9"/>
  <c r="H783" i="9"/>
  <c r="H781" i="9"/>
  <c r="H780" i="9"/>
  <c r="L778" i="9"/>
  <c r="V778" i="9" s="1"/>
  <c r="L777" i="9"/>
  <c r="V777" i="9" s="1"/>
  <c r="H776" i="9"/>
  <c r="H775" i="9"/>
  <c r="H773" i="9"/>
  <c r="H772" i="9"/>
  <c r="H769" i="9"/>
  <c r="H768" i="9"/>
  <c r="H766" i="9"/>
  <c r="H765" i="9"/>
  <c r="H763" i="9"/>
  <c r="H762" i="9"/>
  <c r="H760" i="9"/>
  <c r="H759" i="9"/>
  <c r="H757" i="9"/>
  <c r="H756" i="9"/>
  <c r="U755" i="9"/>
  <c r="T755" i="9"/>
  <c r="S755" i="9"/>
  <c r="H753" i="9"/>
  <c r="H752" i="9"/>
  <c r="H750" i="9"/>
  <c r="H749" i="9"/>
  <c r="H747" i="9"/>
  <c r="H746" i="9"/>
  <c r="H744" i="9"/>
  <c r="H743" i="9"/>
  <c r="N741" i="9"/>
  <c r="K737" i="9"/>
  <c r="P734" i="9"/>
  <c r="R734" i="9" s="1"/>
  <c r="V734" i="9" s="1"/>
  <c r="H727" i="9"/>
  <c r="H726" i="9"/>
  <c r="H724" i="9"/>
  <c r="H723" i="9"/>
  <c r="L721" i="9"/>
  <c r="V721" i="9" s="1"/>
  <c r="L720" i="9"/>
  <c r="V720" i="9" s="1"/>
  <c r="H719" i="9"/>
  <c r="H718" i="9"/>
  <c r="H716" i="9"/>
  <c r="H715" i="9"/>
  <c r="H712" i="9"/>
  <c r="H711" i="9"/>
  <c r="H709" i="9"/>
  <c r="H708" i="9"/>
  <c r="H706" i="9"/>
  <c r="H705" i="9"/>
  <c r="H703" i="9"/>
  <c r="H702" i="9"/>
  <c r="H700" i="9"/>
  <c r="H699" i="9"/>
  <c r="U698" i="9"/>
  <c r="T698" i="9"/>
  <c r="S698" i="9"/>
  <c r="H696" i="9"/>
  <c r="H695" i="9"/>
  <c r="H693" i="9"/>
  <c r="H692" i="9"/>
  <c r="H690" i="9"/>
  <c r="H689" i="9"/>
  <c r="H687" i="9"/>
  <c r="H686" i="9"/>
  <c r="N627" i="9"/>
  <c r="H627" i="9"/>
  <c r="H626" i="9"/>
  <c r="K623" i="9"/>
  <c r="P620" i="9"/>
  <c r="R620" i="9" s="1"/>
  <c r="V620" i="9" s="1"/>
  <c r="H613" i="9"/>
  <c r="H612" i="9"/>
  <c r="H610" i="9"/>
  <c r="H609" i="9"/>
  <c r="L607" i="9"/>
  <c r="V607" i="9" s="1"/>
  <c r="L606" i="9"/>
  <c r="V606" i="9" s="1"/>
  <c r="H605" i="9"/>
  <c r="H604" i="9"/>
  <c r="H602" i="9"/>
  <c r="H601" i="9"/>
  <c r="H598" i="9"/>
  <c r="H597" i="9"/>
  <c r="H595" i="9"/>
  <c r="H594" i="9"/>
  <c r="H592" i="9"/>
  <c r="H591" i="9"/>
  <c r="H589" i="9"/>
  <c r="H588" i="9"/>
  <c r="H586" i="9"/>
  <c r="H585" i="9"/>
  <c r="U584" i="9"/>
  <c r="T584" i="9"/>
  <c r="S584" i="9"/>
  <c r="H582" i="9"/>
  <c r="H581" i="9"/>
  <c r="H579" i="9"/>
  <c r="H578" i="9"/>
  <c r="H576" i="9"/>
  <c r="H575" i="9"/>
  <c r="H573" i="9"/>
  <c r="H572" i="9"/>
  <c r="N570" i="9"/>
  <c r="H570" i="9"/>
  <c r="H569" i="9"/>
  <c r="K566" i="9"/>
  <c r="P563" i="9"/>
  <c r="R563" i="9" s="1"/>
  <c r="V563" i="9" s="1"/>
  <c r="H556" i="9"/>
  <c r="H555" i="9"/>
  <c r="H553" i="9"/>
  <c r="H552" i="9"/>
  <c r="L550" i="9"/>
  <c r="V550" i="9" s="1"/>
  <c r="L549" i="9"/>
  <c r="V549" i="9" s="1"/>
  <c r="H548" i="9"/>
  <c r="H547" i="9"/>
  <c r="H545" i="9"/>
  <c r="H544" i="9"/>
  <c r="H541" i="9"/>
  <c r="H540" i="9"/>
  <c r="H538" i="9"/>
  <c r="H537" i="9"/>
  <c r="H535" i="9"/>
  <c r="H534" i="9"/>
  <c r="H532" i="9"/>
  <c r="H531" i="9"/>
  <c r="H529" i="9"/>
  <c r="H528" i="9"/>
  <c r="U527" i="9"/>
  <c r="T527" i="9"/>
  <c r="S527" i="9"/>
  <c r="H525" i="9"/>
  <c r="H524" i="9"/>
  <c r="H522" i="9"/>
  <c r="H521" i="9"/>
  <c r="H519" i="9"/>
  <c r="H518" i="9"/>
  <c r="H516" i="9"/>
  <c r="H515" i="9"/>
  <c r="N513" i="9"/>
  <c r="K509" i="9"/>
  <c r="P506" i="9"/>
  <c r="R506" i="9" s="1"/>
  <c r="V506" i="9" s="1"/>
  <c r="H499" i="9"/>
  <c r="H498" i="9"/>
  <c r="H496" i="9"/>
  <c r="H495" i="9"/>
  <c r="L493" i="9"/>
  <c r="V493" i="9" s="1"/>
  <c r="L492" i="9"/>
  <c r="V492" i="9" s="1"/>
  <c r="H491" i="9"/>
  <c r="H490" i="9"/>
  <c r="H488" i="9"/>
  <c r="H487" i="9"/>
  <c r="H484" i="9"/>
  <c r="H483" i="9"/>
  <c r="H481" i="9"/>
  <c r="H480" i="9"/>
  <c r="H478" i="9"/>
  <c r="H477" i="9"/>
  <c r="H475" i="9"/>
  <c r="H474" i="9"/>
  <c r="H472" i="9"/>
  <c r="H471" i="9"/>
  <c r="U470" i="9"/>
  <c r="T470" i="9"/>
  <c r="S470" i="9"/>
  <c r="H468" i="9"/>
  <c r="H467" i="9"/>
  <c r="H465" i="9"/>
  <c r="H464" i="9"/>
  <c r="H462" i="9"/>
  <c r="H461" i="9"/>
  <c r="H459" i="9"/>
  <c r="H458" i="9"/>
  <c r="N456" i="9"/>
  <c r="K453" i="9"/>
  <c r="K452" i="9"/>
  <c r="P449" i="9"/>
  <c r="R449" i="9" s="1"/>
  <c r="H442" i="9"/>
  <c r="H441" i="9"/>
  <c r="H439" i="9"/>
  <c r="H438" i="9"/>
  <c r="L436" i="9"/>
  <c r="L435" i="9"/>
  <c r="H434" i="9"/>
  <c r="H433" i="9"/>
  <c r="H431" i="9"/>
  <c r="H430" i="9"/>
  <c r="H427" i="9"/>
  <c r="H426" i="9"/>
  <c r="H424" i="9"/>
  <c r="H423" i="9"/>
  <c r="H421" i="9"/>
  <c r="H420" i="9"/>
  <c r="H418" i="9"/>
  <c r="H417" i="9"/>
  <c r="H415" i="9"/>
  <c r="H414" i="9"/>
  <c r="U413" i="9"/>
  <c r="T413" i="9"/>
  <c r="S413" i="9"/>
  <c r="H411" i="9"/>
  <c r="H410" i="9"/>
  <c r="H408" i="9"/>
  <c r="H407" i="9"/>
  <c r="H405" i="9"/>
  <c r="H404" i="9"/>
  <c r="H402" i="9"/>
  <c r="H401" i="9"/>
  <c r="N399" i="9"/>
  <c r="K395" i="9"/>
  <c r="P392" i="9"/>
  <c r="R392" i="9" s="1"/>
  <c r="V392" i="9" s="1"/>
  <c r="H385" i="9"/>
  <c r="H384" i="9"/>
  <c r="H382" i="9"/>
  <c r="H381" i="9"/>
  <c r="L380" i="9"/>
  <c r="V380" i="9" s="1"/>
  <c r="L378" i="9"/>
  <c r="V378" i="9" s="1"/>
  <c r="H377" i="9"/>
  <c r="H376" i="9"/>
  <c r="H374" i="9"/>
  <c r="H373" i="9"/>
  <c r="H370" i="9"/>
  <c r="H369" i="9"/>
  <c r="H367" i="9"/>
  <c r="H366" i="9"/>
  <c r="H364" i="9"/>
  <c r="H363" i="9"/>
  <c r="H361" i="9"/>
  <c r="H360" i="9"/>
  <c r="H358" i="9"/>
  <c r="H357" i="9"/>
  <c r="U356" i="9"/>
  <c r="T356" i="9"/>
  <c r="S356" i="9"/>
  <c r="H354" i="9"/>
  <c r="H353" i="9"/>
  <c r="H351" i="9"/>
  <c r="H350" i="9"/>
  <c r="H348" i="9"/>
  <c r="H347" i="9"/>
  <c r="H345" i="9"/>
  <c r="H344" i="9"/>
  <c r="N342" i="9"/>
  <c r="K338" i="9"/>
  <c r="R335" i="9"/>
  <c r="H328" i="9"/>
  <c r="H327" i="9"/>
  <c r="H325" i="9"/>
  <c r="H324" i="9"/>
  <c r="L322" i="9"/>
  <c r="V322" i="9" s="1"/>
  <c r="L321" i="9"/>
  <c r="V321" i="9" s="1"/>
  <c r="H320" i="9"/>
  <c r="H319" i="9"/>
  <c r="H317" i="9"/>
  <c r="H316" i="9"/>
  <c r="H313" i="9"/>
  <c r="H312" i="9"/>
  <c r="H310" i="9"/>
  <c r="H309" i="9"/>
  <c r="H307" i="9"/>
  <c r="H306" i="9"/>
  <c r="H304" i="9"/>
  <c r="H303" i="9"/>
  <c r="H301" i="9"/>
  <c r="H300" i="9"/>
  <c r="U299" i="9"/>
  <c r="T299" i="9"/>
  <c r="S299" i="9"/>
  <c r="H297" i="9"/>
  <c r="H296" i="9"/>
  <c r="H294" i="9"/>
  <c r="H293" i="9"/>
  <c r="H291" i="9"/>
  <c r="H290" i="9"/>
  <c r="H288" i="9"/>
  <c r="H287" i="9"/>
  <c r="N285" i="9"/>
  <c r="K281" i="9"/>
  <c r="P278" i="9"/>
  <c r="R278" i="9" s="1"/>
  <c r="V278" i="9" s="1"/>
  <c r="H271" i="9"/>
  <c r="H270" i="9"/>
  <c r="H268" i="9"/>
  <c r="H267" i="9"/>
  <c r="L265" i="9"/>
  <c r="V265" i="9" s="1"/>
  <c r="L264" i="9"/>
  <c r="V264" i="9" s="1"/>
  <c r="H263" i="9"/>
  <c r="H262" i="9"/>
  <c r="H260" i="9"/>
  <c r="H259" i="9"/>
  <c r="H256" i="9"/>
  <c r="H255" i="9"/>
  <c r="H253" i="9"/>
  <c r="H252" i="9"/>
  <c r="H250" i="9"/>
  <c r="H249" i="9"/>
  <c r="H247" i="9"/>
  <c r="H246" i="9"/>
  <c r="H244" i="9"/>
  <c r="H243" i="9"/>
  <c r="U242" i="9"/>
  <c r="T242" i="9"/>
  <c r="S242" i="9"/>
  <c r="H240" i="9"/>
  <c r="H239" i="9"/>
  <c r="H237" i="9"/>
  <c r="H236" i="9"/>
  <c r="H234" i="9"/>
  <c r="H233" i="9"/>
  <c r="H231" i="9"/>
  <c r="H230" i="9"/>
  <c r="H228" i="9"/>
  <c r="H227" i="9"/>
  <c r="K224" i="9"/>
  <c r="P221" i="9"/>
  <c r="R221" i="9" s="1"/>
  <c r="V221" i="9" s="1"/>
  <c r="H214" i="9"/>
  <c r="H213" i="9"/>
  <c r="H211" i="9"/>
  <c r="H210" i="9"/>
  <c r="L208" i="9"/>
  <c r="V208" i="9" s="1"/>
  <c r="L207" i="9"/>
  <c r="V207" i="9" s="1"/>
  <c r="H206" i="9"/>
  <c r="H205" i="9"/>
  <c r="H203" i="9"/>
  <c r="H202" i="9"/>
  <c r="H199" i="9"/>
  <c r="H198" i="9"/>
  <c r="H196" i="9"/>
  <c r="H195" i="9"/>
  <c r="H193" i="9"/>
  <c r="H192" i="9"/>
  <c r="H190" i="9"/>
  <c r="H189" i="9"/>
  <c r="H187" i="9"/>
  <c r="H186" i="9"/>
  <c r="U185" i="9"/>
  <c r="T185" i="9"/>
  <c r="S185" i="9"/>
  <c r="A185" i="9"/>
  <c r="H183" i="9"/>
  <c r="H182" i="9"/>
  <c r="H180" i="9"/>
  <c r="H179" i="9"/>
  <c r="H177" i="9"/>
  <c r="H176" i="9"/>
  <c r="H174" i="9"/>
  <c r="H173" i="9"/>
  <c r="N171" i="9"/>
  <c r="K167" i="9"/>
  <c r="H157" i="9"/>
  <c r="H156" i="9"/>
  <c r="H154" i="9"/>
  <c r="H153" i="9"/>
  <c r="L151" i="9"/>
  <c r="V151" i="9" s="1"/>
  <c r="L150" i="9"/>
  <c r="V150" i="9" s="1"/>
  <c r="H149" i="9"/>
  <c r="H148" i="9"/>
  <c r="H146" i="9"/>
  <c r="H145" i="9"/>
  <c r="H142" i="9"/>
  <c r="H141" i="9"/>
  <c r="H139" i="9"/>
  <c r="H138" i="9"/>
  <c r="H136" i="9"/>
  <c r="H135" i="9"/>
  <c r="H133" i="9"/>
  <c r="H132" i="9"/>
  <c r="H130" i="9"/>
  <c r="H129" i="9"/>
  <c r="U128" i="9"/>
  <c r="T128" i="9"/>
  <c r="S128" i="9"/>
  <c r="A128" i="9"/>
  <c r="H126" i="9"/>
  <c r="H125" i="9"/>
  <c r="H123" i="9"/>
  <c r="H122" i="9"/>
  <c r="H119" i="9"/>
  <c r="H117" i="9"/>
  <c r="H116" i="9"/>
  <c r="I114" i="9"/>
  <c r="H114" i="9"/>
  <c r="H113" i="9"/>
  <c r="K110" i="9"/>
  <c r="P107" i="9"/>
  <c r="R107" i="9" s="1"/>
  <c r="V107" i="9" s="1"/>
  <c r="H100" i="9"/>
  <c r="H99" i="9"/>
  <c r="I97" i="9"/>
  <c r="H97" i="9"/>
  <c r="H96" i="9"/>
  <c r="L95" i="9"/>
  <c r="V95" i="9" s="1"/>
  <c r="I95" i="9"/>
  <c r="L93" i="9"/>
  <c r="V93" i="9" s="1"/>
  <c r="I91" i="9"/>
  <c r="I88" i="9"/>
  <c r="I85" i="9"/>
  <c r="H84" i="9"/>
  <c r="I82" i="9"/>
  <c r="H81" i="9"/>
  <c r="I79" i="9"/>
  <c r="H78" i="9"/>
  <c r="I76" i="9"/>
  <c r="H75" i="9"/>
  <c r="I73" i="9"/>
  <c r="H72" i="9"/>
  <c r="U71" i="9"/>
  <c r="T71" i="9"/>
  <c r="S71" i="9"/>
  <c r="I69" i="9"/>
  <c r="H68" i="9"/>
  <c r="I66" i="9"/>
  <c r="H65" i="9"/>
  <c r="I63" i="9"/>
  <c r="H63" i="9"/>
  <c r="H62" i="9"/>
  <c r="H60" i="9"/>
  <c r="K54" i="9"/>
  <c r="K53" i="9"/>
  <c r="P50" i="9"/>
  <c r="R50" i="9" s="1"/>
  <c r="V50" i="9" s="1"/>
  <c r="I40" i="9"/>
  <c r="L37" i="9"/>
  <c r="V37" i="9" s="1"/>
  <c r="L36" i="9"/>
  <c r="V36" i="9" s="1"/>
  <c r="I34" i="9"/>
  <c r="I31" i="9"/>
  <c r="I28" i="9"/>
  <c r="I25" i="9"/>
  <c r="I22" i="9"/>
  <c r="I19" i="9"/>
  <c r="I16" i="9"/>
  <c r="U14" i="9"/>
  <c r="T14" i="9"/>
  <c r="S14" i="9"/>
  <c r="L12" i="9"/>
  <c r="V12" i="9" s="1"/>
  <c r="L11" i="9"/>
  <c r="V11" i="9" s="1"/>
  <c r="W11" i="9" s="1"/>
  <c r="Y11" i="9" s="1"/>
  <c r="I9" i="9"/>
  <c r="I6" i="9"/>
  <c r="H2" i="9"/>
  <c r="CS35" i="8"/>
  <c r="CU35" i="8" s="1"/>
  <c r="CO35" i="8"/>
  <c r="CP35" i="8" s="1"/>
  <c r="CB35" i="8"/>
  <c r="BX35" i="8"/>
  <c r="BZ35" i="8" s="1"/>
  <c r="CC34" i="8" s="1"/>
  <c r="J32" i="13" s="1"/>
  <c r="P1987" i="9" s="1"/>
  <c r="R1987" i="9" s="1"/>
  <c r="V1987" i="9" s="1"/>
  <c r="BO35" i="8"/>
  <c r="BQ35" i="8" s="1"/>
  <c r="BS35" i="8" s="1"/>
  <c r="BJ35" i="8"/>
  <c r="BI35" i="8"/>
  <c r="AN35" i="8"/>
  <c r="AT35" i="8" s="1"/>
  <c r="AU35" i="8" s="1"/>
  <c r="AK35" i="8"/>
  <c r="AF35" i="8"/>
  <c r="AA35" i="8"/>
  <c r="V35" i="8"/>
  <c r="Q35" i="8"/>
  <c r="I35" i="8"/>
  <c r="H1976" i="9" s="1"/>
  <c r="CS34" i="8"/>
  <c r="CU34" i="8" s="1"/>
  <c r="CO34" i="8"/>
  <c r="CP34" i="8" s="1"/>
  <c r="CG34" i="8"/>
  <c r="CB34" i="8"/>
  <c r="BX34" i="8"/>
  <c r="BZ34" i="8" s="1"/>
  <c r="CC33" i="8" s="1"/>
  <c r="J31" i="13" s="1"/>
  <c r="BO34" i="8"/>
  <c r="BQ34" i="8" s="1"/>
  <c r="BS34" i="8" s="1"/>
  <c r="BJ34" i="8"/>
  <c r="BI34" i="8"/>
  <c r="AN34" i="8"/>
  <c r="AK34" i="8"/>
  <c r="AF34" i="8"/>
  <c r="AA34" i="8"/>
  <c r="C103" i="18" s="1"/>
  <c r="V34" i="8"/>
  <c r="C69" i="18" s="1"/>
  <c r="Q34" i="8"/>
  <c r="C35" i="18" s="1"/>
  <c r="I34" i="8"/>
  <c r="H1919" i="9" s="1"/>
  <c r="CS33" i="8"/>
  <c r="CU33" i="8" s="1"/>
  <c r="CO33" i="8"/>
  <c r="CP33" i="8" s="1"/>
  <c r="CG33" i="8"/>
  <c r="CB33" i="8"/>
  <c r="BX33" i="8"/>
  <c r="BZ33" i="8" s="1"/>
  <c r="CC32" i="8" s="1"/>
  <c r="J30" i="13" s="1"/>
  <c r="BO33" i="8"/>
  <c r="BQ33" i="8" s="1"/>
  <c r="BS33" i="8" s="1"/>
  <c r="BJ33" i="8"/>
  <c r="BI33" i="8"/>
  <c r="AN33" i="8"/>
  <c r="AP33" i="8" s="1"/>
  <c r="AR33" i="8" s="1"/>
  <c r="AK33" i="8"/>
  <c r="AF33" i="8"/>
  <c r="AA33" i="8"/>
  <c r="C102" i="18" s="1"/>
  <c r="V33" i="8"/>
  <c r="C68" i="18" s="1"/>
  <c r="Q33" i="8"/>
  <c r="C34" i="18" s="1"/>
  <c r="I33" i="8"/>
  <c r="CS32" i="8"/>
  <c r="CU32" i="8" s="1"/>
  <c r="CO32" i="8"/>
  <c r="CP32" i="8" s="1"/>
  <c r="CG32" i="8"/>
  <c r="CB32" i="8"/>
  <c r="BX32" i="8"/>
  <c r="BZ32" i="8" s="1"/>
  <c r="CC31" i="8" s="1"/>
  <c r="J29" i="13" s="1"/>
  <c r="BO32" i="8"/>
  <c r="BQ32" i="8" s="1"/>
  <c r="BS32" i="8" s="1"/>
  <c r="BJ32" i="8"/>
  <c r="BI32" i="8"/>
  <c r="AN32" i="8"/>
  <c r="AP32" i="8" s="1"/>
  <c r="AR32" i="8" s="1"/>
  <c r="AK32" i="8"/>
  <c r="AF32" i="8"/>
  <c r="AA32" i="8"/>
  <c r="C101" i="18" s="1"/>
  <c r="V32" i="8"/>
  <c r="C67" i="18" s="1"/>
  <c r="Q32" i="8"/>
  <c r="C33" i="18" s="1"/>
  <c r="I32" i="8"/>
  <c r="CS31" i="8"/>
  <c r="CU31" i="8" s="1"/>
  <c r="F1927" i="9" s="1"/>
  <c r="R1927" i="9" s="1"/>
  <c r="CO31" i="8"/>
  <c r="CP31" i="8" s="1"/>
  <c r="CG31" i="8"/>
  <c r="CB31" i="8"/>
  <c r="BX31" i="8"/>
  <c r="BZ31" i="8" s="1"/>
  <c r="CC30" i="8" s="1"/>
  <c r="J28" i="13" s="1"/>
  <c r="BO31" i="8"/>
  <c r="BQ31" i="8" s="1"/>
  <c r="BS31" i="8" s="1"/>
  <c r="BJ31" i="8"/>
  <c r="BI31" i="8"/>
  <c r="AN31" i="8"/>
  <c r="AT31" i="8" s="1"/>
  <c r="AU31" i="8" s="1"/>
  <c r="AK31" i="8"/>
  <c r="AF31" i="8"/>
  <c r="AA31" i="8"/>
  <c r="C100" i="18" s="1"/>
  <c r="V31" i="8"/>
  <c r="C66" i="18" s="1"/>
  <c r="Q31" i="8"/>
  <c r="C32" i="18" s="1"/>
  <c r="I31" i="8"/>
  <c r="CS30" i="8"/>
  <c r="CU30" i="8" s="1"/>
  <c r="CO30" i="8"/>
  <c r="CP30" i="8" s="1"/>
  <c r="CG30" i="8"/>
  <c r="CB30" i="8"/>
  <c r="BX30" i="8"/>
  <c r="BZ30" i="8" s="1"/>
  <c r="CC29" i="8" s="1"/>
  <c r="J27" i="13" s="1"/>
  <c r="BO30" i="8"/>
  <c r="BQ30" i="8" s="1"/>
  <c r="BS30" i="8" s="1"/>
  <c r="BJ30" i="8"/>
  <c r="BI30" i="8"/>
  <c r="AN30" i="8"/>
  <c r="AK30" i="8"/>
  <c r="AF30" i="8"/>
  <c r="AA30" i="8"/>
  <c r="C99" i="18" s="1"/>
  <c r="V30" i="8"/>
  <c r="C65" i="18" s="1"/>
  <c r="Q30" i="8"/>
  <c r="C31" i="18" s="1"/>
  <c r="I30" i="8"/>
  <c r="CS29" i="8"/>
  <c r="CU29" i="8" s="1"/>
  <c r="CO29" i="8"/>
  <c r="CP29" i="8" s="1"/>
  <c r="CG29" i="8"/>
  <c r="CB29" i="8"/>
  <c r="BX29" i="8"/>
  <c r="BZ29" i="8" s="1"/>
  <c r="CC28" i="8" s="1"/>
  <c r="J26" i="13" s="1"/>
  <c r="BO29" i="8"/>
  <c r="BQ29" i="8" s="1"/>
  <c r="BS29" i="8" s="1"/>
  <c r="BJ29" i="8"/>
  <c r="BI29" i="8"/>
  <c r="AN29" i="8"/>
  <c r="AP29" i="8" s="1"/>
  <c r="AR29" i="8" s="1"/>
  <c r="AK29" i="8"/>
  <c r="AF29" i="8"/>
  <c r="AA29" i="8"/>
  <c r="C98" i="18" s="1"/>
  <c r="V29" i="8"/>
  <c r="C64" i="18" s="1"/>
  <c r="Q29" i="8"/>
  <c r="C30" i="18" s="1"/>
  <c r="I29" i="8"/>
  <c r="CS28" i="8"/>
  <c r="CU28" i="8" s="1"/>
  <c r="CO28" i="8"/>
  <c r="CP28" i="8" s="1"/>
  <c r="CG28" i="8"/>
  <c r="CB28" i="8"/>
  <c r="BX28" i="8"/>
  <c r="BZ28" i="8" s="1"/>
  <c r="CC27" i="8" s="1"/>
  <c r="J25" i="13" s="1"/>
  <c r="BO28" i="8"/>
  <c r="BQ28" i="8" s="1"/>
  <c r="BS28" i="8" s="1"/>
  <c r="BJ28" i="8"/>
  <c r="BI28" i="8"/>
  <c r="AN28" i="8"/>
  <c r="AP28" i="8" s="1"/>
  <c r="AR28" i="8" s="1"/>
  <c r="AK28" i="8"/>
  <c r="AF28" i="8"/>
  <c r="AA28" i="8"/>
  <c r="C97" i="18" s="1"/>
  <c r="V28" i="8"/>
  <c r="C63" i="18" s="1"/>
  <c r="Q28" i="8"/>
  <c r="C29" i="18" s="1"/>
  <c r="I28" i="8"/>
  <c r="H1691" i="9" s="1"/>
  <c r="CS27" i="8"/>
  <c r="CU27" i="8" s="1"/>
  <c r="CO27" i="8"/>
  <c r="CP27" i="8" s="1"/>
  <c r="CG27" i="8"/>
  <c r="CB27" i="8"/>
  <c r="BX27" i="8"/>
  <c r="BZ27" i="8" s="1"/>
  <c r="CC26" i="8" s="1"/>
  <c r="J24" i="13" s="1"/>
  <c r="BO27" i="8"/>
  <c r="BQ27" i="8" s="1"/>
  <c r="BS27" i="8" s="1"/>
  <c r="BJ27" i="8"/>
  <c r="BI27" i="8"/>
  <c r="AN27" i="8"/>
  <c r="AT27" i="8" s="1"/>
  <c r="AU27" i="8" s="1"/>
  <c r="AK27" i="8"/>
  <c r="AF27" i="8"/>
  <c r="AA27" i="8"/>
  <c r="C96" i="18" s="1"/>
  <c r="V27" i="8"/>
  <c r="C62" i="18" s="1"/>
  <c r="Q27" i="8"/>
  <c r="C28" i="18" s="1"/>
  <c r="I27" i="8"/>
  <c r="CS26" i="8"/>
  <c r="CU26" i="8" s="1"/>
  <c r="CO26" i="8"/>
  <c r="CP26" i="8" s="1"/>
  <c r="CG26" i="8"/>
  <c r="CB26" i="8"/>
  <c r="BX26" i="8"/>
  <c r="BZ26" i="8" s="1"/>
  <c r="CC25" i="8" s="1"/>
  <c r="J23" i="13" s="1"/>
  <c r="BO26" i="8"/>
  <c r="BQ26" i="8" s="1"/>
  <c r="BS26" i="8" s="1"/>
  <c r="BJ26" i="8"/>
  <c r="BI26" i="8"/>
  <c r="AN26" i="8"/>
  <c r="AK26" i="8"/>
  <c r="AF26" i="8"/>
  <c r="AA26" i="8"/>
  <c r="C95" i="18" s="1"/>
  <c r="V26" i="8"/>
  <c r="C61" i="18" s="1"/>
  <c r="Q26" i="8"/>
  <c r="C27" i="18" s="1"/>
  <c r="I26" i="8"/>
  <c r="H1519" i="9" s="1"/>
  <c r="CS25" i="8"/>
  <c r="CU25" i="8" s="1"/>
  <c r="CO25" i="8"/>
  <c r="CP25" i="8" s="1"/>
  <c r="CG25" i="8"/>
  <c r="CB25" i="8"/>
  <c r="BX25" i="8"/>
  <c r="BZ25" i="8" s="1"/>
  <c r="CC24" i="8" s="1"/>
  <c r="J22" i="13" s="1"/>
  <c r="BO25" i="8"/>
  <c r="BQ25" i="8" s="1"/>
  <c r="BS25" i="8" s="1"/>
  <c r="BJ25" i="8"/>
  <c r="BI25" i="8"/>
  <c r="AN25" i="8"/>
  <c r="AP25" i="8" s="1"/>
  <c r="AR25" i="8" s="1"/>
  <c r="AK25" i="8"/>
  <c r="AF25" i="8"/>
  <c r="AA25" i="8"/>
  <c r="C94" i="18" s="1"/>
  <c r="V25" i="8"/>
  <c r="C60" i="18" s="1"/>
  <c r="Q25" i="8"/>
  <c r="C26" i="18" s="1"/>
  <c r="I25" i="8"/>
  <c r="CS24" i="8"/>
  <c r="CU24" i="8" s="1"/>
  <c r="CO24" i="8"/>
  <c r="CP24" i="8" s="1"/>
  <c r="CG24" i="8"/>
  <c r="CB24" i="8"/>
  <c r="BX24" i="8"/>
  <c r="BZ24" i="8" s="1"/>
  <c r="CC23" i="8" s="1"/>
  <c r="J21" i="13" s="1"/>
  <c r="BO24" i="8"/>
  <c r="BQ24" i="8" s="1"/>
  <c r="BS24" i="8" s="1"/>
  <c r="BJ24" i="8"/>
  <c r="BI24" i="8"/>
  <c r="AN24" i="8"/>
  <c r="AT24" i="8" s="1"/>
  <c r="AZ24" i="8" s="1"/>
  <c r="AK24" i="8"/>
  <c r="AF24" i="8"/>
  <c r="AA24" i="8"/>
  <c r="C93" i="18" s="1"/>
  <c r="V24" i="8"/>
  <c r="C59" i="18" s="1"/>
  <c r="Q24" i="8"/>
  <c r="C25" i="18" s="1"/>
  <c r="I24" i="8"/>
  <c r="CS23" i="8"/>
  <c r="CU23" i="8" s="1"/>
  <c r="CO23" i="8"/>
  <c r="CP23" i="8" s="1"/>
  <c r="CG23" i="8"/>
  <c r="CB23" i="8"/>
  <c r="BX23" i="8"/>
  <c r="BZ23" i="8" s="1"/>
  <c r="CC22" i="8" s="1"/>
  <c r="J20" i="13" s="1"/>
  <c r="BO23" i="8"/>
  <c r="BQ23" i="8" s="1"/>
  <c r="BS23" i="8" s="1"/>
  <c r="BJ23" i="8"/>
  <c r="BI23" i="8"/>
  <c r="AN23" i="8"/>
  <c r="AT23" i="8" s="1"/>
  <c r="AU23" i="8" s="1"/>
  <c r="AK23" i="8"/>
  <c r="AF23" i="8"/>
  <c r="AA23" i="8"/>
  <c r="C92" i="18" s="1"/>
  <c r="V23" i="8"/>
  <c r="C58" i="18" s="1"/>
  <c r="Q23" i="8"/>
  <c r="C24" i="18" s="1"/>
  <c r="I23" i="8"/>
  <c r="CS22" i="8"/>
  <c r="CU22" i="8" s="1"/>
  <c r="CO22" i="8"/>
  <c r="CP22" i="8" s="1"/>
  <c r="CG22" i="8"/>
  <c r="CB22" i="8"/>
  <c r="BX22" i="8"/>
  <c r="BZ22" i="8" s="1"/>
  <c r="CC21" i="8" s="1"/>
  <c r="J19" i="13" s="1"/>
  <c r="BO22" i="8"/>
  <c r="BQ22" i="8" s="1"/>
  <c r="BS22" i="8" s="1"/>
  <c r="BJ22" i="8"/>
  <c r="BI22" i="8"/>
  <c r="AN22" i="8"/>
  <c r="AK22" i="8"/>
  <c r="AF22" i="8"/>
  <c r="AA22" i="8"/>
  <c r="C91" i="18" s="1"/>
  <c r="V22" i="8"/>
  <c r="C57" i="18" s="1"/>
  <c r="Q22" i="8"/>
  <c r="C23" i="18" s="1"/>
  <c r="I22" i="8"/>
  <c r="CS21" i="8"/>
  <c r="CU21" i="8" s="1"/>
  <c r="CO21" i="8"/>
  <c r="CP21" i="8" s="1"/>
  <c r="CG21" i="8"/>
  <c r="CB21" i="8"/>
  <c r="BX21" i="8"/>
  <c r="BZ21" i="8" s="1"/>
  <c r="CC20" i="8" s="1"/>
  <c r="J18" i="13" s="1"/>
  <c r="BO21" i="8"/>
  <c r="BQ21" i="8" s="1"/>
  <c r="BS21" i="8" s="1"/>
  <c r="BJ21" i="8"/>
  <c r="BI21" i="8"/>
  <c r="AN21" i="8"/>
  <c r="AP21" i="8" s="1"/>
  <c r="AR21" i="8" s="1"/>
  <c r="AK21" i="8"/>
  <c r="AF21" i="8"/>
  <c r="AA21" i="8"/>
  <c r="C90" i="18" s="1"/>
  <c r="V21" i="8"/>
  <c r="C56" i="18" s="1"/>
  <c r="Q21" i="8"/>
  <c r="C22" i="18" s="1"/>
  <c r="I21" i="8"/>
  <c r="CS20" i="8"/>
  <c r="CU20" i="8" s="1"/>
  <c r="CO20" i="8"/>
  <c r="CP20" i="8" s="1"/>
  <c r="CG20" i="8"/>
  <c r="CB20" i="8"/>
  <c r="BX20" i="8"/>
  <c r="BZ20" i="8" s="1"/>
  <c r="CC19" i="8" s="1"/>
  <c r="J17" i="13" s="1"/>
  <c r="BO20" i="8"/>
  <c r="BQ20" i="8" s="1"/>
  <c r="BS20" i="8" s="1"/>
  <c r="BJ20" i="8"/>
  <c r="BI20" i="8"/>
  <c r="AN20" i="8"/>
  <c r="AT20" i="8" s="1"/>
  <c r="AZ20" i="8" s="1"/>
  <c r="AK20" i="8"/>
  <c r="AF20" i="8"/>
  <c r="AA20" i="8"/>
  <c r="C89" i="18" s="1"/>
  <c r="V20" i="8"/>
  <c r="C55" i="18" s="1"/>
  <c r="Q20" i="8"/>
  <c r="C21" i="18" s="1"/>
  <c r="I20" i="8"/>
  <c r="CS19" i="8"/>
  <c r="CU19" i="8" s="1"/>
  <c r="CO19" i="8"/>
  <c r="CP19" i="8" s="1"/>
  <c r="CG19" i="8"/>
  <c r="CB19" i="8"/>
  <c r="BX19" i="8"/>
  <c r="BZ19" i="8" s="1"/>
  <c r="CC18" i="8" s="1"/>
  <c r="J16" i="13" s="1"/>
  <c r="BO19" i="8"/>
  <c r="BQ19" i="8" s="1"/>
  <c r="BS19" i="8" s="1"/>
  <c r="BJ19" i="8"/>
  <c r="BI19" i="8"/>
  <c r="AN19" i="8"/>
  <c r="AT19" i="8" s="1"/>
  <c r="AU19" i="8" s="1"/>
  <c r="AK19" i="8"/>
  <c r="AF19" i="8"/>
  <c r="AA19" i="8"/>
  <c r="C88" i="18" s="1"/>
  <c r="V19" i="8"/>
  <c r="C54" i="18" s="1"/>
  <c r="Q19" i="8"/>
  <c r="C20" i="18" s="1"/>
  <c r="I19" i="8"/>
  <c r="CS18" i="8"/>
  <c r="CU18" i="8" s="1"/>
  <c r="CO18" i="8"/>
  <c r="CP18" i="8" s="1"/>
  <c r="CG18" i="8"/>
  <c r="CB18" i="8"/>
  <c r="BX18" i="8"/>
  <c r="BZ18" i="8" s="1"/>
  <c r="CC17" i="8" s="1"/>
  <c r="BO18" i="8"/>
  <c r="BQ18" i="8" s="1"/>
  <c r="BS18" i="8" s="1"/>
  <c r="BJ18" i="8"/>
  <c r="BI18" i="8"/>
  <c r="AN18" i="8"/>
  <c r="AK18" i="8"/>
  <c r="AF18" i="8"/>
  <c r="AA18" i="8"/>
  <c r="C87" i="18" s="1"/>
  <c r="V18" i="8"/>
  <c r="C53" i="18" s="1"/>
  <c r="Q18" i="8"/>
  <c r="C19" i="18" s="1"/>
  <c r="I18" i="8"/>
  <c r="CS17" i="8"/>
  <c r="CU17" i="8" s="1"/>
  <c r="CO17" i="8"/>
  <c r="CP17" i="8" s="1"/>
  <c r="CG17" i="8"/>
  <c r="CB17" i="8"/>
  <c r="BX17" i="8"/>
  <c r="BZ17" i="8" s="1"/>
  <c r="CC15" i="8" s="1"/>
  <c r="BO17" i="8"/>
  <c r="BQ17" i="8" s="1"/>
  <c r="BS17" i="8" s="1"/>
  <c r="BJ17" i="8"/>
  <c r="BI17" i="8"/>
  <c r="AN17" i="8"/>
  <c r="AP17" i="8" s="1"/>
  <c r="AR17" i="8" s="1"/>
  <c r="AK17" i="8"/>
  <c r="AF17" i="8"/>
  <c r="AA17" i="8"/>
  <c r="C86" i="18" s="1"/>
  <c r="V17" i="8"/>
  <c r="C52" i="18" s="1"/>
  <c r="Q17" i="8"/>
  <c r="C18" i="18" s="1"/>
  <c r="I17" i="8"/>
  <c r="CS16" i="8"/>
  <c r="CU16" i="8" s="1"/>
  <c r="CO16" i="8"/>
  <c r="CP16" i="8" s="1"/>
  <c r="CG16" i="8"/>
  <c r="CB16" i="8"/>
  <c r="BX16" i="8"/>
  <c r="BZ16" i="8" s="1"/>
  <c r="CC14" i="8" s="1"/>
  <c r="BO16" i="8"/>
  <c r="BQ16" i="8" s="1"/>
  <c r="BS16" i="8" s="1"/>
  <c r="BJ16" i="8"/>
  <c r="BI16" i="8"/>
  <c r="AN16" i="8"/>
  <c r="AT16" i="8" s="1"/>
  <c r="AU16" i="8" s="1"/>
  <c r="AK16" i="8"/>
  <c r="AF16" i="8"/>
  <c r="AA16" i="8"/>
  <c r="C85" i="18" s="1"/>
  <c r="V16" i="8"/>
  <c r="C51" i="18" s="1"/>
  <c r="Q16" i="8"/>
  <c r="C17" i="18" s="1"/>
  <c r="I16" i="8"/>
  <c r="CS15" i="8"/>
  <c r="CU15" i="8" s="1"/>
  <c r="CO15" i="8"/>
  <c r="CP15" i="8" s="1"/>
  <c r="CG15" i="8"/>
  <c r="CB15" i="8"/>
  <c r="BX15" i="8"/>
  <c r="BZ15" i="8" s="1"/>
  <c r="BO15" i="8"/>
  <c r="BQ15" i="8" s="1"/>
  <c r="BS15" i="8" s="1"/>
  <c r="BJ15" i="8"/>
  <c r="BI15" i="8"/>
  <c r="AN15" i="8"/>
  <c r="AK15" i="8"/>
  <c r="AF15" i="8"/>
  <c r="AA15" i="8"/>
  <c r="C84" i="18" s="1"/>
  <c r="V15" i="8"/>
  <c r="C50" i="18" s="1"/>
  <c r="Q15" i="8"/>
  <c r="C16" i="18" s="1"/>
  <c r="I15" i="8"/>
  <c r="CS14" i="8"/>
  <c r="CU14" i="8" s="1"/>
  <c r="CO14" i="8"/>
  <c r="CP14" i="8" s="1"/>
  <c r="CG14" i="8"/>
  <c r="CB14" i="8"/>
  <c r="BX14" i="8"/>
  <c r="BZ14" i="8" s="1"/>
  <c r="CC11" i="8" s="1"/>
  <c r="BO14" i="8"/>
  <c r="BQ14" i="8" s="1"/>
  <c r="BS14" i="8" s="1"/>
  <c r="BJ14" i="8"/>
  <c r="BI14" i="8"/>
  <c r="AN14" i="8"/>
  <c r="AP14" i="8" s="1"/>
  <c r="AR14" i="8" s="1"/>
  <c r="AK14" i="8"/>
  <c r="AF14" i="8"/>
  <c r="AA14" i="8"/>
  <c r="C83" i="18" s="1"/>
  <c r="V14" i="8"/>
  <c r="C49" i="18" s="1"/>
  <c r="Q14" i="8"/>
  <c r="C15" i="18" s="1"/>
  <c r="I14" i="8"/>
  <c r="CS13" i="8"/>
  <c r="CU13" i="8" s="1"/>
  <c r="CO13" i="8"/>
  <c r="CP13" i="8" s="1"/>
  <c r="CG13" i="8"/>
  <c r="CB13" i="8"/>
  <c r="BX13" i="8"/>
  <c r="BZ13" i="8" s="1"/>
  <c r="CC9" i="8" s="1"/>
  <c r="BO13" i="8"/>
  <c r="BQ13" i="8" s="1"/>
  <c r="BS13" i="8" s="1"/>
  <c r="BJ13" i="8"/>
  <c r="BI13" i="8"/>
  <c r="AN13" i="8"/>
  <c r="AT13" i="8" s="1"/>
  <c r="AZ13" i="8" s="1"/>
  <c r="AK13" i="8"/>
  <c r="AF13" i="8"/>
  <c r="AA13" i="8"/>
  <c r="C82" i="18" s="1"/>
  <c r="V13" i="8"/>
  <c r="C48" i="18" s="1"/>
  <c r="Q13" i="8"/>
  <c r="C14" i="18" s="1"/>
  <c r="I13" i="8"/>
  <c r="CS12" i="8"/>
  <c r="CU12" i="8" s="1"/>
  <c r="CO12" i="8"/>
  <c r="CP12" i="8" s="1"/>
  <c r="CG12" i="8"/>
  <c r="CB12" i="8"/>
  <c r="BX12" i="8"/>
  <c r="BZ12" i="8" s="1"/>
  <c r="CC8" i="8" s="1"/>
  <c r="BO12" i="8"/>
  <c r="BQ12" i="8" s="1"/>
  <c r="BS12" i="8" s="1"/>
  <c r="BJ12" i="8"/>
  <c r="BI12" i="8"/>
  <c r="AN12" i="8"/>
  <c r="AT12" i="8" s="1"/>
  <c r="AU12" i="8" s="1"/>
  <c r="AK12" i="8"/>
  <c r="AF12" i="8"/>
  <c r="AA12" i="8"/>
  <c r="C81" i="18" s="1"/>
  <c r="V12" i="8"/>
  <c r="C47" i="18" s="1"/>
  <c r="Q12" i="8"/>
  <c r="C13" i="18" s="1"/>
  <c r="I12" i="8"/>
  <c r="CS11" i="8"/>
  <c r="CU11" i="8" s="1"/>
  <c r="CO11" i="8"/>
  <c r="CP11" i="8" s="1"/>
  <c r="CG11" i="8"/>
  <c r="CB11" i="8"/>
  <c r="BX11" i="8"/>
  <c r="BZ11" i="8" s="1"/>
  <c r="BO11" i="8"/>
  <c r="BQ11" i="8" s="1"/>
  <c r="BS11" i="8" s="1"/>
  <c r="BJ11" i="8"/>
  <c r="BI11" i="8"/>
  <c r="AN11" i="8"/>
  <c r="AT11" i="8" s="1"/>
  <c r="AU11" i="8" s="1"/>
  <c r="AK11" i="8"/>
  <c r="AF11" i="8"/>
  <c r="AA11" i="8"/>
  <c r="C80" i="18" s="1"/>
  <c r="V11" i="8"/>
  <c r="C46" i="18" s="1"/>
  <c r="Q11" i="8"/>
  <c r="C12" i="18" s="1"/>
  <c r="I11" i="8"/>
  <c r="C11" i="8"/>
  <c r="CS10" i="8"/>
  <c r="CU10" i="8" s="1"/>
  <c r="CO10" i="8"/>
  <c r="CP10" i="8" s="1"/>
  <c r="CG10" i="8"/>
  <c r="CB10" i="8"/>
  <c r="BX10" i="8"/>
  <c r="BZ10" i="8" s="1"/>
  <c r="CC7" i="8" s="1"/>
  <c r="BO10" i="8"/>
  <c r="BQ10" i="8" s="1"/>
  <c r="BS10" i="8" s="1"/>
  <c r="BJ10" i="8"/>
  <c r="BI10" i="8"/>
  <c r="AN10" i="8"/>
  <c r="AT10" i="8" s="1"/>
  <c r="AZ10" i="8" s="1"/>
  <c r="AK10" i="8"/>
  <c r="AF10" i="8"/>
  <c r="AA10" i="8"/>
  <c r="C79" i="18" s="1"/>
  <c r="V10" i="8"/>
  <c r="C45" i="18" s="1"/>
  <c r="Q10" i="8"/>
  <c r="C11" i="18" s="1"/>
  <c r="I10" i="8"/>
  <c r="C10" i="8"/>
  <c r="CS9" i="8"/>
  <c r="CU9" i="8" s="1"/>
  <c r="CO9" i="8"/>
  <c r="CP9" i="8" s="1"/>
  <c r="CG9" i="8"/>
  <c r="CB9" i="8"/>
  <c r="BX9" i="8"/>
  <c r="BZ9" i="8" s="1"/>
  <c r="CC6" i="8" s="1"/>
  <c r="BO9" i="8"/>
  <c r="BQ9" i="8" s="1"/>
  <c r="BS9" i="8" s="1"/>
  <c r="BJ9" i="8"/>
  <c r="BI9" i="8"/>
  <c r="AN9" i="8"/>
  <c r="AT9" i="8" s="1"/>
  <c r="AZ9" i="8" s="1"/>
  <c r="AK9" i="8"/>
  <c r="AF9" i="8"/>
  <c r="AA9" i="8"/>
  <c r="C78" i="18" s="1"/>
  <c r="V9" i="8"/>
  <c r="C44" i="18" s="1"/>
  <c r="Q9" i="8"/>
  <c r="C10" i="18" s="1"/>
  <c r="I9" i="8"/>
  <c r="C9" i="8"/>
  <c r="CS8" i="8"/>
  <c r="CU8" i="8" s="1"/>
  <c r="F331" i="9" s="1"/>
  <c r="R331" i="9" s="1"/>
  <c r="CO8" i="8"/>
  <c r="CP8" i="8" s="1"/>
  <c r="CG8" i="8"/>
  <c r="CB8" i="8"/>
  <c r="BX8" i="8"/>
  <c r="BZ8" i="8" s="1"/>
  <c r="CC5" i="8" s="1"/>
  <c r="BO8" i="8"/>
  <c r="BQ8" i="8" s="1"/>
  <c r="BS8" i="8" s="1"/>
  <c r="BJ8" i="8"/>
  <c r="BI8" i="8"/>
  <c r="AN8" i="8"/>
  <c r="AT8" i="8" s="1"/>
  <c r="AZ8" i="8" s="1"/>
  <c r="AK8" i="8"/>
  <c r="AF8" i="8"/>
  <c r="AA8" i="8"/>
  <c r="C77" i="18" s="1"/>
  <c r="V8" i="8"/>
  <c r="C43" i="18" s="1"/>
  <c r="Q8" i="8"/>
  <c r="C9" i="18" s="1"/>
  <c r="I8" i="8"/>
  <c r="C8" i="8"/>
  <c r="CS7" i="8"/>
  <c r="CU7" i="8" s="1"/>
  <c r="F274" i="9" s="1"/>
  <c r="R274" i="9" s="1"/>
  <c r="CO7" i="8"/>
  <c r="CP7" i="8" s="1"/>
  <c r="CG7" i="8"/>
  <c r="CB7" i="8"/>
  <c r="BX7" i="8"/>
  <c r="BZ7" i="8" s="1"/>
  <c r="CC4" i="8" s="1"/>
  <c r="BO7" i="8"/>
  <c r="BQ7" i="8" s="1"/>
  <c r="BS7" i="8" s="1"/>
  <c r="BJ7" i="8"/>
  <c r="BI7" i="8"/>
  <c r="AN7" i="8"/>
  <c r="AT7" i="8" s="1"/>
  <c r="AU7" i="8" s="1"/>
  <c r="AK7" i="8"/>
  <c r="AF7" i="8"/>
  <c r="AA7" i="8"/>
  <c r="C76" i="18" s="1"/>
  <c r="V7" i="8"/>
  <c r="C42" i="18" s="1"/>
  <c r="Q7" i="8"/>
  <c r="C8" i="18" s="1"/>
  <c r="I7" i="8"/>
  <c r="C7" i="8"/>
  <c r="CS6" i="8"/>
  <c r="CU6" i="8" s="1"/>
  <c r="F217" i="9" s="1"/>
  <c r="R217" i="9" s="1"/>
  <c r="CO6" i="8"/>
  <c r="CP6" i="8" s="1"/>
  <c r="CG6" i="8"/>
  <c r="CB6" i="8"/>
  <c r="BX6" i="8"/>
  <c r="BZ6" i="8" s="1"/>
  <c r="CC3" i="8" s="1"/>
  <c r="BO6" i="8"/>
  <c r="BQ6" i="8" s="1"/>
  <c r="BS6" i="8" s="1"/>
  <c r="BJ6" i="8"/>
  <c r="BI6" i="8"/>
  <c r="AN6" i="8"/>
  <c r="AT6" i="8" s="1"/>
  <c r="AZ6" i="8" s="1"/>
  <c r="AK6" i="8"/>
  <c r="AF6" i="8"/>
  <c r="AA6" i="8"/>
  <c r="C75" i="18" s="1"/>
  <c r="V6" i="8"/>
  <c r="C41" i="18" s="1"/>
  <c r="Q6" i="8"/>
  <c r="C7" i="18" s="1"/>
  <c r="I6" i="8"/>
  <c r="CS5" i="8"/>
  <c r="CU5" i="8" s="1"/>
  <c r="F160" i="9" s="1"/>
  <c r="R160" i="9" s="1"/>
  <c r="CO5" i="8"/>
  <c r="CP5" i="8" s="1"/>
  <c r="CG5" i="8"/>
  <c r="CB5" i="8"/>
  <c r="BX5" i="8"/>
  <c r="BZ5" i="8" s="1"/>
  <c r="CC2" i="8" s="1"/>
  <c r="BO5" i="8"/>
  <c r="BQ5" i="8" s="1"/>
  <c r="BS5" i="8" s="1"/>
  <c r="BJ5" i="8"/>
  <c r="BI5" i="8"/>
  <c r="AN5" i="8"/>
  <c r="AP5" i="8" s="1"/>
  <c r="AR5" i="8" s="1"/>
  <c r="AK5" i="8"/>
  <c r="AF5" i="8"/>
  <c r="AA5" i="8"/>
  <c r="C74" i="18" s="1"/>
  <c r="V5" i="8"/>
  <c r="C40" i="18" s="1"/>
  <c r="Q5" i="8"/>
  <c r="C6" i="18" s="1"/>
  <c r="I5" i="8"/>
  <c r="C5" i="8"/>
  <c r="CS4" i="8"/>
  <c r="CU4" i="8" s="1"/>
  <c r="CO4" i="8"/>
  <c r="CP4" i="8" s="1"/>
  <c r="CG4" i="8"/>
  <c r="CB4" i="8"/>
  <c r="BX4" i="8"/>
  <c r="BZ4" i="8" s="1"/>
  <c r="BO4" i="8"/>
  <c r="BQ4" i="8" s="1"/>
  <c r="BS4" i="8" s="1"/>
  <c r="BJ4" i="8"/>
  <c r="BI4" i="8"/>
  <c r="AN4" i="8"/>
  <c r="AP4" i="8" s="1"/>
  <c r="AR4" i="8" s="1"/>
  <c r="AK4" i="8"/>
  <c r="AF4" i="8"/>
  <c r="AA4" i="8"/>
  <c r="C73" i="18" s="1"/>
  <c r="V4" i="8"/>
  <c r="C39" i="18" s="1"/>
  <c r="Q4" i="8"/>
  <c r="C5" i="18" s="1"/>
  <c r="I4" i="8"/>
  <c r="C4" i="8"/>
  <c r="CS3" i="8"/>
  <c r="CU3" i="8" s="1"/>
  <c r="F103" i="9" s="1"/>
  <c r="R103" i="9" s="1"/>
  <c r="CO3" i="8"/>
  <c r="CP3" i="8" s="1"/>
  <c r="CG3" i="8"/>
  <c r="BX3" i="8"/>
  <c r="BZ3" i="8" s="1"/>
  <c r="BJ3" i="8"/>
  <c r="BI3" i="8"/>
  <c r="AT3" i="8"/>
  <c r="AZ3" i="8" s="1"/>
  <c r="AP3" i="8"/>
  <c r="AR3" i="8" s="1"/>
  <c r="AK3" i="8"/>
  <c r="AF3" i="8"/>
  <c r="AA3" i="8"/>
  <c r="C72" i="18" s="1"/>
  <c r="V3" i="8"/>
  <c r="C38" i="18" s="1"/>
  <c r="Q3" i="8"/>
  <c r="C4" i="18" s="1"/>
  <c r="I3" i="8"/>
  <c r="CS2" i="8"/>
  <c r="CU2" i="8" s="1"/>
  <c r="F46" i="9" s="1"/>
  <c r="R46" i="9" s="1"/>
  <c r="CO2" i="8"/>
  <c r="CP2" i="8" s="1"/>
  <c r="CG2" i="8"/>
  <c r="CB2" i="8"/>
  <c r="BX2" i="8"/>
  <c r="BZ2" i="8" s="1"/>
  <c r="BO2" i="8"/>
  <c r="BQ2" i="8" s="1"/>
  <c r="BS2" i="8" s="1"/>
  <c r="BJ2" i="8"/>
  <c r="AN2" i="8"/>
  <c r="AT2" i="8" s="1"/>
  <c r="AU2" i="8" s="1"/>
  <c r="AK2" i="8"/>
  <c r="AF2" i="8"/>
  <c r="AA2" i="8"/>
  <c r="C71" i="18" s="1"/>
  <c r="V2" i="8"/>
  <c r="C37" i="18" s="1"/>
  <c r="Q2" i="8"/>
  <c r="C3" i="18" s="1"/>
  <c r="I2" i="8"/>
  <c r="P23" i="7"/>
  <c r="P22" i="7"/>
  <c r="W322" i="9" l="1"/>
  <c r="Y322" i="9" s="1"/>
  <c r="W549" i="9"/>
  <c r="Y549" i="9" s="1"/>
  <c r="W791" i="9"/>
  <c r="Y791" i="9" s="1"/>
  <c r="O37" i="7" s="1"/>
  <c r="W892" i="9"/>
  <c r="Y892" i="9" s="1"/>
  <c r="W394" i="9"/>
  <c r="Y394" i="9" s="1"/>
  <c r="I39" i="7" s="1"/>
  <c r="W622" i="9"/>
  <c r="Y622" i="9" s="1"/>
  <c r="M39" i="7" s="1"/>
  <c r="Y1814" i="9"/>
  <c r="AA1814" i="9" s="1"/>
  <c r="W1814" i="9"/>
  <c r="Y1987" i="9"/>
  <c r="AA1987" i="9" s="1"/>
  <c r="W1987" i="9"/>
  <c r="W107" i="9"/>
  <c r="Y107" i="9" s="1"/>
  <c r="D37" i="7" s="1"/>
  <c r="W151" i="9"/>
  <c r="Y151" i="9" s="1"/>
  <c r="W264" i="9"/>
  <c r="Y264" i="9" s="1"/>
  <c r="W378" i="9"/>
  <c r="Y378" i="9" s="1"/>
  <c r="W550" i="9"/>
  <c r="Y550" i="9" s="1"/>
  <c r="W446" i="9"/>
  <c r="Y446" i="9" s="1"/>
  <c r="Y1871" i="9"/>
  <c r="AA1871" i="9" s="1"/>
  <c r="W1871" i="9"/>
  <c r="Y1985" i="9"/>
  <c r="AA1985" i="9" s="1"/>
  <c r="W1985" i="9"/>
  <c r="W336" i="9"/>
  <c r="Y336" i="9" s="1"/>
  <c r="W450" i="9"/>
  <c r="Y450" i="9" s="1"/>
  <c r="W735" i="9"/>
  <c r="Y735" i="9" s="1"/>
  <c r="N38" i="7" s="1"/>
  <c r="W849" i="9"/>
  <c r="Y849" i="9" s="1"/>
  <c r="W1191" i="9"/>
  <c r="Y1191" i="9" s="1"/>
  <c r="W1419" i="9"/>
  <c r="Y1419" i="9" s="1"/>
  <c r="Y1704" i="9"/>
  <c r="AA1704" i="9" s="1"/>
  <c r="W1704" i="9"/>
  <c r="Y1818" i="9"/>
  <c r="AA1818" i="9" s="1"/>
  <c r="W1818" i="9"/>
  <c r="Y1932" i="9"/>
  <c r="AA1932" i="9" s="1"/>
  <c r="W1932" i="9"/>
  <c r="W36" i="9"/>
  <c r="Y36" i="9" s="1"/>
  <c r="W150" i="9"/>
  <c r="Y150" i="9" s="1"/>
  <c r="W221" i="9"/>
  <c r="Y221" i="9" s="1"/>
  <c r="W506" i="9"/>
  <c r="Y506" i="9" s="1"/>
  <c r="W606" i="9"/>
  <c r="Y606" i="9" s="1"/>
  <c r="W720" i="9"/>
  <c r="Y720" i="9" s="1"/>
  <c r="W508" i="9"/>
  <c r="Y508" i="9" s="1"/>
  <c r="J39" i="7" s="1"/>
  <c r="W12" i="9"/>
  <c r="Y12" i="9" s="1"/>
  <c r="W37" i="9"/>
  <c r="Y37" i="9" s="1"/>
  <c r="W93" i="9"/>
  <c r="Y93" i="9" s="1"/>
  <c r="W449" i="9"/>
  <c r="Y449" i="9" s="1"/>
  <c r="W607" i="9"/>
  <c r="Y607" i="9" s="1"/>
  <c r="W109" i="9"/>
  <c r="Y109" i="9" s="1"/>
  <c r="D39" i="7" s="1"/>
  <c r="W223" i="9"/>
  <c r="Y223" i="9" s="1"/>
  <c r="G20" i="1" s="1"/>
  <c r="W564" i="9"/>
  <c r="Y564" i="9" s="1"/>
  <c r="W207" i="9"/>
  <c r="Y207" i="9" s="1"/>
  <c r="G18" i="1" s="1"/>
  <c r="W265" i="9"/>
  <c r="Y265" i="9" s="1"/>
  <c r="W380" i="9"/>
  <c r="Y380" i="9" s="1"/>
  <c r="W492" i="9"/>
  <c r="Y492" i="9" s="1"/>
  <c r="W563" i="9"/>
  <c r="Y563" i="9" s="1"/>
  <c r="W620" i="9"/>
  <c r="Y620" i="9" s="1"/>
  <c r="M37" i="7" s="1"/>
  <c r="W734" i="9"/>
  <c r="Y734" i="9" s="1"/>
  <c r="N37" i="7" s="1"/>
  <c r="W777" i="9"/>
  <c r="Y777" i="9" s="1"/>
  <c r="W834" i="9"/>
  <c r="Y834" i="9" s="1"/>
  <c r="W337" i="9"/>
  <c r="Y337" i="9" s="1"/>
  <c r="W451" i="9"/>
  <c r="Y451" i="9" s="1"/>
  <c r="W565" i="9"/>
  <c r="Y565" i="9" s="1"/>
  <c r="K39" i="7" s="1"/>
  <c r="W736" i="9"/>
  <c r="Y736" i="9" s="1"/>
  <c r="W332" i="9"/>
  <c r="Y332" i="9" s="1"/>
  <c r="H35" i="7" s="1"/>
  <c r="Y1700" i="9"/>
  <c r="AA1700" i="9" s="1"/>
  <c r="W1700" i="9"/>
  <c r="W51" i="9"/>
  <c r="Y51" i="9" s="1"/>
  <c r="W721" i="9"/>
  <c r="Y721" i="9" s="1"/>
  <c r="W50" i="9"/>
  <c r="Y50" i="9" s="1"/>
  <c r="W95" i="9"/>
  <c r="Y95" i="9" s="1"/>
  <c r="W208" i="9"/>
  <c r="Y208" i="9" s="1"/>
  <c r="W278" i="9"/>
  <c r="Y278" i="9" s="1"/>
  <c r="G37" i="7" s="1"/>
  <c r="W321" i="9"/>
  <c r="Y321" i="9" s="1"/>
  <c r="W392" i="9"/>
  <c r="Y392" i="9" s="1"/>
  <c r="I37" i="7" s="1"/>
  <c r="W493" i="9"/>
  <c r="Y493" i="9" s="1"/>
  <c r="W778" i="9"/>
  <c r="Y778" i="9" s="1"/>
  <c r="W835" i="9"/>
  <c r="Y835" i="9" s="1"/>
  <c r="W891" i="9"/>
  <c r="Y891" i="9" s="1"/>
  <c r="W52" i="9"/>
  <c r="Y52" i="9" s="1"/>
  <c r="G12" i="1" s="1"/>
  <c r="W166" i="9"/>
  <c r="Y166" i="9" s="1"/>
  <c r="E39" i="7" s="1"/>
  <c r="W280" i="9"/>
  <c r="Y280" i="9" s="1"/>
  <c r="G39" i="7" s="1"/>
  <c r="Y1990" i="9"/>
  <c r="AA1990" i="9" s="1"/>
  <c r="W1990" i="9"/>
  <c r="Y1757" i="9"/>
  <c r="AA1757" i="9" s="1"/>
  <c r="W1757" i="9"/>
  <c r="W393" i="9"/>
  <c r="Y393" i="9" s="1"/>
  <c r="W507" i="9"/>
  <c r="Y507" i="9" s="1"/>
  <c r="W621" i="9"/>
  <c r="Y621" i="9" s="1"/>
  <c r="M38" i="7" s="1"/>
  <c r="W792" i="9"/>
  <c r="Y792" i="9" s="1"/>
  <c r="W906" i="9"/>
  <c r="Y906" i="9" s="1"/>
  <c r="W1134" i="9"/>
  <c r="Y1134" i="9" s="1"/>
  <c r="W1248" i="9"/>
  <c r="Y1248" i="9" s="1"/>
  <c r="W1476" i="9"/>
  <c r="Y1476" i="9" s="1"/>
  <c r="W1590" i="9"/>
  <c r="Y1590" i="9" s="1"/>
  <c r="Y1761" i="9"/>
  <c r="W1761" i="9"/>
  <c r="Y1875" i="9"/>
  <c r="AA1875" i="9" s="1"/>
  <c r="W1875" i="9"/>
  <c r="Y1989" i="9"/>
  <c r="W1989" i="9"/>
  <c r="J1545" i="9"/>
  <c r="V14" i="9"/>
  <c r="AA11" i="9"/>
  <c r="J177" i="9"/>
  <c r="J208" i="9"/>
  <c r="J211" i="9"/>
  <c r="J174" i="9"/>
  <c r="J205" i="9"/>
  <c r="J196" i="9"/>
  <c r="J202" i="9"/>
  <c r="J193" i="9"/>
  <c r="O208" i="9"/>
  <c r="I1143" i="9"/>
  <c r="G12" i="15"/>
  <c r="I496" i="9" s="1"/>
  <c r="G13" i="15"/>
  <c r="I538" i="9" s="1"/>
  <c r="G3" i="15"/>
  <c r="I60" i="9" s="1"/>
  <c r="J484" i="9"/>
  <c r="J607" i="9"/>
  <c r="J1960" i="9"/>
  <c r="O151" i="9"/>
  <c r="J772" i="9"/>
  <c r="J1447" i="9"/>
  <c r="O1576" i="9"/>
  <c r="J1963" i="9"/>
  <c r="J1975" i="9"/>
  <c r="J481" i="9"/>
  <c r="J1462" i="9"/>
  <c r="J1542" i="9"/>
  <c r="J1551" i="9"/>
  <c r="J472" i="9"/>
  <c r="J775" i="9"/>
  <c r="J1579" i="9"/>
  <c r="J1234" i="9"/>
  <c r="J1444" i="9"/>
  <c r="H95" i="9"/>
  <c r="H94" i="9"/>
  <c r="H93" i="9"/>
  <c r="H36" i="9"/>
  <c r="H37" i="9"/>
  <c r="H38" i="9"/>
  <c r="O567" i="9"/>
  <c r="O551" i="9"/>
  <c r="N793" i="9"/>
  <c r="R793" i="9" s="1"/>
  <c r="V793" i="9" s="1"/>
  <c r="N907" i="9"/>
  <c r="R907" i="9" s="1"/>
  <c r="V907" i="9" s="1"/>
  <c r="N1135" i="9"/>
  <c r="R1135" i="9" s="1"/>
  <c r="V1135" i="9" s="1"/>
  <c r="N1249" i="9"/>
  <c r="R1249" i="9" s="1"/>
  <c r="V1249" i="9" s="1"/>
  <c r="N1477" i="9"/>
  <c r="R1477" i="9" s="1"/>
  <c r="V1477" i="9" s="1"/>
  <c r="N1591" i="9"/>
  <c r="R1591" i="9" s="1"/>
  <c r="V1591" i="9" s="1"/>
  <c r="R1933" i="9"/>
  <c r="V1933" i="9" s="1"/>
  <c r="N1876" i="9"/>
  <c r="R1876" i="9" s="1"/>
  <c r="V1876" i="9" s="1"/>
  <c r="O167" i="9"/>
  <c r="O169" i="9"/>
  <c r="O152" i="9"/>
  <c r="O624" i="9"/>
  <c r="O625" i="9"/>
  <c r="H493" i="9"/>
  <c r="H1119" i="9"/>
  <c r="N850" i="9"/>
  <c r="R850" i="9" s="1"/>
  <c r="V850" i="9" s="1"/>
  <c r="N1192" i="9"/>
  <c r="R1192" i="9" s="1"/>
  <c r="V1192" i="9" s="1"/>
  <c r="N1420" i="9"/>
  <c r="R1420" i="9" s="1"/>
  <c r="N1534" i="9"/>
  <c r="R1534" i="9" s="1"/>
  <c r="V1534" i="9" s="1"/>
  <c r="R1762" i="9"/>
  <c r="V1762" i="9" s="1"/>
  <c r="N1705" i="9"/>
  <c r="R1705" i="9" s="1"/>
  <c r="V1705" i="9" s="1"/>
  <c r="N1819" i="9"/>
  <c r="R1819" i="9" s="1"/>
  <c r="I171" i="9"/>
  <c r="I117" i="9"/>
  <c r="I285" i="9"/>
  <c r="I231" i="9"/>
  <c r="J63" i="9"/>
  <c r="J60" i="9"/>
  <c r="J66" i="9"/>
  <c r="I228" i="9"/>
  <c r="I174" i="9"/>
  <c r="I304" i="9"/>
  <c r="I288" i="9"/>
  <c r="I427" i="9"/>
  <c r="I402" i="9"/>
  <c r="I399" i="9"/>
  <c r="I345" i="9"/>
  <c r="F81" i="9"/>
  <c r="R81" i="9" s="1"/>
  <c r="I772" i="9"/>
  <c r="J12" i="9"/>
  <c r="I1231" i="9"/>
  <c r="I1858" i="9"/>
  <c r="I1881" i="9"/>
  <c r="I610" i="9"/>
  <c r="I744" i="9"/>
  <c r="I861" i="9"/>
  <c r="I877" i="9"/>
  <c r="I1203" i="9"/>
  <c r="I1558" i="9"/>
  <c r="I1830" i="9"/>
  <c r="I1978" i="9"/>
  <c r="I604" i="9"/>
  <c r="I1114" i="9"/>
  <c r="I1140" i="9"/>
  <c r="I1542" i="9"/>
  <c r="I1545" i="9"/>
  <c r="I1548" i="9"/>
  <c r="I1551" i="9"/>
  <c r="O1804" i="9"/>
  <c r="I576" i="9"/>
  <c r="I886" i="9"/>
  <c r="I1086" i="9"/>
  <c r="I1237" i="9"/>
  <c r="J6" i="9"/>
  <c r="J19" i="9"/>
  <c r="I234" i="9"/>
  <c r="I573" i="9"/>
  <c r="I601" i="9"/>
  <c r="I858" i="9"/>
  <c r="I874" i="9"/>
  <c r="O1177" i="9"/>
  <c r="O1194" i="9"/>
  <c r="I1228" i="9"/>
  <c r="I1827" i="9"/>
  <c r="I1855" i="9"/>
  <c r="O150" i="9"/>
  <c r="J376" i="9"/>
  <c r="J478" i="9"/>
  <c r="I582" i="9"/>
  <c r="I586" i="9"/>
  <c r="I589" i="9"/>
  <c r="I592" i="9"/>
  <c r="I595" i="9"/>
  <c r="I598" i="9"/>
  <c r="I627" i="9"/>
  <c r="I763" i="9"/>
  <c r="I867" i="9"/>
  <c r="I871" i="9"/>
  <c r="I883" i="9"/>
  <c r="I892" i="9"/>
  <c r="I895" i="9"/>
  <c r="I1105" i="9"/>
  <c r="I1209" i="9"/>
  <c r="I1213" i="9"/>
  <c r="I1216" i="9"/>
  <c r="I1219" i="9"/>
  <c r="I1222" i="9"/>
  <c r="I1225" i="9"/>
  <c r="I1254" i="9"/>
  <c r="J1441" i="9"/>
  <c r="J1453" i="9"/>
  <c r="J1482" i="9"/>
  <c r="I1564" i="9"/>
  <c r="I1573" i="9"/>
  <c r="I1576" i="9"/>
  <c r="I1750" i="9"/>
  <c r="I1836" i="9"/>
  <c r="I1840" i="9"/>
  <c r="I1843" i="9"/>
  <c r="I1846" i="9"/>
  <c r="I1849" i="9"/>
  <c r="I1852" i="9"/>
  <c r="I1864" i="9"/>
  <c r="J1957" i="9"/>
  <c r="O549" i="9"/>
  <c r="I1200" i="9"/>
  <c r="I1555" i="9"/>
  <c r="I1567" i="9"/>
  <c r="I1726" i="9"/>
  <c r="I1861" i="9"/>
  <c r="I154" i="9"/>
  <c r="I247" i="9"/>
  <c r="J475" i="9"/>
  <c r="O550" i="9"/>
  <c r="I579" i="9"/>
  <c r="J586" i="9"/>
  <c r="J589" i="9"/>
  <c r="J592" i="9"/>
  <c r="J595" i="9"/>
  <c r="J598" i="9"/>
  <c r="I778" i="9"/>
  <c r="I864" i="9"/>
  <c r="I880" i="9"/>
  <c r="I889" i="9"/>
  <c r="O1176" i="9"/>
  <c r="O1193" i="9"/>
  <c r="I1206" i="9"/>
  <c r="J1213" i="9"/>
  <c r="J1216" i="9"/>
  <c r="J1219" i="9"/>
  <c r="J1222" i="9"/>
  <c r="I1561" i="9"/>
  <c r="I1570" i="9"/>
  <c r="I1579" i="9"/>
  <c r="J1840" i="9"/>
  <c r="J1843" i="9"/>
  <c r="J1846" i="9"/>
  <c r="J1849" i="9"/>
  <c r="J1852" i="9"/>
  <c r="J1954" i="9"/>
  <c r="P1703" i="9"/>
  <c r="R1703" i="9" s="1"/>
  <c r="V1703" i="9" s="1"/>
  <c r="P1588" i="9"/>
  <c r="R1588" i="9" s="1"/>
  <c r="V1588" i="9" s="1"/>
  <c r="P1133" i="9"/>
  <c r="R1133" i="9" s="1"/>
  <c r="V1133" i="9" s="1"/>
  <c r="P1475" i="9"/>
  <c r="R1475" i="9" s="1"/>
  <c r="V1475" i="9" s="1"/>
  <c r="P1417" i="9"/>
  <c r="P1760" i="9"/>
  <c r="R1760" i="9" s="1"/>
  <c r="V1760" i="9" s="1"/>
  <c r="P1702" i="9"/>
  <c r="R1702" i="9" s="1"/>
  <c r="V1702" i="9" s="1"/>
  <c r="P1988" i="9"/>
  <c r="R1988" i="9" s="1"/>
  <c r="V1988" i="9" s="1"/>
  <c r="P1930" i="9"/>
  <c r="R1930" i="9" s="1"/>
  <c r="V1930" i="9" s="1"/>
  <c r="O321" i="9"/>
  <c r="O340" i="9"/>
  <c r="O511" i="9"/>
  <c r="O568" i="9"/>
  <c r="O494" i="9"/>
  <c r="O835" i="9"/>
  <c r="O853" i="9"/>
  <c r="O1536" i="9"/>
  <c r="O1537" i="9"/>
  <c r="O1520" i="9"/>
  <c r="O1821" i="9"/>
  <c r="O1820" i="9"/>
  <c r="O1805" i="9"/>
  <c r="O1822" i="9"/>
  <c r="F460" i="9"/>
  <c r="R460" i="9" s="1"/>
  <c r="F134" i="9"/>
  <c r="R134" i="9" s="1"/>
  <c r="F115" i="9"/>
  <c r="F143" i="9"/>
  <c r="R143" i="9" s="1"/>
  <c r="F131" i="9"/>
  <c r="R131" i="9" s="1"/>
  <c r="F1996" i="9"/>
  <c r="F1993" i="9"/>
  <c r="F1976" i="9"/>
  <c r="F1971" i="9"/>
  <c r="R1971" i="9" s="1"/>
  <c r="V1971" i="9" s="1"/>
  <c r="F1968" i="9"/>
  <c r="R1968" i="9" s="1"/>
  <c r="V1968" i="9" s="1"/>
  <c r="F1967" i="9"/>
  <c r="R1967" i="9" s="1"/>
  <c r="V1967" i="9" s="1"/>
  <c r="F1964" i="9"/>
  <c r="R1964" i="9" s="1"/>
  <c r="V1964" i="9" s="1"/>
  <c r="F1961" i="9"/>
  <c r="R1961" i="9" s="1"/>
  <c r="V1961" i="9" s="1"/>
  <c r="F1958" i="9"/>
  <c r="R1958" i="9" s="1"/>
  <c r="V1958" i="9" s="1"/>
  <c r="F140" i="9"/>
  <c r="R140" i="9" s="1"/>
  <c r="F127" i="9"/>
  <c r="R127" i="9" s="1"/>
  <c r="F112" i="9"/>
  <c r="F137" i="9"/>
  <c r="R137" i="9" s="1"/>
  <c r="F124" i="9"/>
  <c r="R124" i="9" s="1"/>
  <c r="F1951" i="9"/>
  <c r="R1951" i="9" s="1"/>
  <c r="V1951" i="9" s="1"/>
  <c r="F1945" i="9"/>
  <c r="R1945" i="9" s="1"/>
  <c r="F1939" i="9"/>
  <c r="F1914" i="9"/>
  <c r="R1914" i="9" s="1"/>
  <c r="V1914" i="9" s="1"/>
  <c r="F1904" i="9"/>
  <c r="R1904" i="9" s="1"/>
  <c r="V1904" i="9" s="1"/>
  <c r="F1891" i="9"/>
  <c r="R1891" i="9" s="1"/>
  <c r="V1891" i="9" s="1"/>
  <c r="F1862" i="9"/>
  <c r="F1850" i="9"/>
  <c r="R1850" i="9" s="1"/>
  <c r="V1850" i="9" s="1"/>
  <c r="F1837" i="9"/>
  <c r="R1837" i="9" s="1"/>
  <c r="V1837" i="9" s="1"/>
  <c r="F1808" i="9"/>
  <c r="R1808" i="9" s="1"/>
  <c r="R1825" i="9" s="1"/>
  <c r="F1796" i="9"/>
  <c r="R1796" i="9" s="1"/>
  <c r="V1796" i="9" s="1"/>
  <c r="F1784" i="9"/>
  <c r="R1784" i="9" s="1"/>
  <c r="V1784" i="9" s="1"/>
  <c r="F1765" i="9"/>
  <c r="F1740" i="9"/>
  <c r="R1740" i="9" s="1"/>
  <c r="V1740" i="9" s="1"/>
  <c r="F1730" i="9"/>
  <c r="R1730" i="9" s="1"/>
  <c r="V1730" i="9" s="1"/>
  <c r="F1717" i="9"/>
  <c r="R1717" i="9" s="1"/>
  <c r="F1711" i="9"/>
  <c r="F1683" i="9"/>
  <c r="R1683" i="9" s="1"/>
  <c r="V1683" i="9" s="1"/>
  <c r="F1673" i="9"/>
  <c r="R1673" i="9" s="1"/>
  <c r="V1673" i="9" s="1"/>
  <c r="F1660" i="9"/>
  <c r="R1660" i="9" s="1"/>
  <c r="F1597" i="9"/>
  <c r="F1594" i="9"/>
  <c r="F1580" i="9"/>
  <c r="R1580" i="9" s="1"/>
  <c r="R1597" i="9" s="1"/>
  <c r="F1577" i="9"/>
  <c r="F1572" i="9"/>
  <c r="R1572" i="9" s="1"/>
  <c r="F1569" i="9"/>
  <c r="R1569" i="9" s="1"/>
  <c r="F1568" i="9"/>
  <c r="R1568" i="9" s="1"/>
  <c r="F1565" i="9"/>
  <c r="R1565" i="9" s="1"/>
  <c r="F1562" i="9"/>
  <c r="R1562" i="9" s="1"/>
  <c r="F1559" i="9"/>
  <c r="R1559" i="9" s="1"/>
  <c r="F1556" i="9"/>
  <c r="R1556" i="9" s="1"/>
  <c r="F1552" i="9"/>
  <c r="R1552" i="9" s="1"/>
  <c r="F1549" i="9"/>
  <c r="R1549" i="9" s="1"/>
  <c r="F1546" i="9"/>
  <c r="R1546" i="9" s="1"/>
  <c r="F1480" i="9"/>
  <c r="F1919" i="9"/>
  <c r="F1907" i="9"/>
  <c r="R1907" i="9" s="1"/>
  <c r="V1907" i="9" s="1"/>
  <c r="F1894" i="9"/>
  <c r="R1894" i="9" s="1"/>
  <c r="V1894" i="9" s="1"/>
  <c r="F1865" i="9"/>
  <c r="R1865" i="9" s="1"/>
  <c r="R1882" i="9" s="1"/>
  <c r="F1853" i="9"/>
  <c r="R1853" i="9" s="1"/>
  <c r="V1853" i="9" s="1"/>
  <c r="F1841" i="9"/>
  <c r="R1841" i="9" s="1"/>
  <c r="V1841" i="9" s="1"/>
  <c r="F1822" i="9"/>
  <c r="F1797" i="9"/>
  <c r="R1797" i="9" s="1"/>
  <c r="V1797" i="9" s="1"/>
  <c r="F1787" i="9"/>
  <c r="R1787" i="9" s="1"/>
  <c r="V1787" i="9" s="1"/>
  <c r="F1774" i="9"/>
  <c r="R1774" i="9" s="1"/>
  <c r="R1805" i="9" s="1"/>
  <c r="F1768" i="9"/>
  <c r="F1743" i="9"/>
  <c r="R1743" i="9" s="1"/>
  <c r="V1743" i="9" s="1"/>
  <c r="F1733" i="9"/>
  <c r="R1733" i="9" s="1"/>
  <c r="V1733" i="9" s="1"/>
  <c r="F1720" i="9"/>
  <c r="R1720" i="9" s="1"/>
  <c r="V1720" i="9" s="1"/>
  <c r="F1694" i="9"/>
  <c r="R1694" i="9" s="1"/>
  <c r="R1711" i="9" s="1"/>
  <c r="F1682" i="9"/>
  <c r="R1682" i="9" s="1"/>
  <c r="V1682" i="9" s="1"/>
  <c r="F1670" i="9"/>
  <c r="R1670" i="9" s="1"/>
  <c r="V1670" i="9" s="1"/>
  <c r="F1466" i="9"/>
  <c r="R1466" i="9" s="1"/>
  <c r="R1483" i="9" s="1"/>
  <c r="F1458" i="9"/>
  <c r="R1458" i="9" s="1"/>
  <c r="F1448" i="9"/>
  <c r="R1448" i="9" s="1"/>
  <c r="F1435" i="9"/>
  <c r="R1435" i="9" s="1"/>
  <c r="F1495" i="9"/>
  <c r="R1495" i="9" s="1"/>
  <c r="F1489" i="9"/>
  <c r="R1489" i="9" s="1"/>
  <c r="F1445" i="9"/>
  <c r="R1445" i="9" s="1"/>
  <c r="F1955" i="9"/>
  <c r="R1955" i="9" s="1"/>
  <c r="V1955" i="9" s="1"/>
  <c r="F1948" i="9"/>
  <c r="R1948" i="9" s="1"/>
  <c r="V1948" i="9" s="1"/>
  <c r="F1922" i="9"/>
  <c r="R1922" i="9" s="1"/>
  <c r="R1939" i="9" s="1"/>
  <c r="F1910" i="9"/>
  <c r="R1910" i="9" s="1"/>
  <c r="V1910" i="9" s="1"/>
  <c r="F1898" i="9"/>
  <c r="R1898" i="9" s="1"/>
  <c r="V1898" i="9" s="1"/>
  <c r="F1879" i="9"/>
  <c r="F1854" i="9"/>
  <c r="R1854" i="9" s="1"/>
  <c r="V1854" i="9" s="1"/>
  <c r="F1844" i="9"/>
  <c r="R1844" i="9" s="1"/>
  <c r="V1844" i="9" s="1"/>
  <c r="F1831" i="9"/>
  <c r="R1831" i="9" s="1"/>
  <c r="F1825" i="9"/>
  <c r="F1800" i="9"/>
  <c r="R1800" i="9" s="1"/>
  <c r="V1800" i="9" s="1"/>
  <c r="F1790" i="9"/>
  <c r="R1790" i="9" s="1"/>
  <c r="V1790" i="9" s="1"/>
  <c r="F1777" i="9"/>
  <c r="R1777" i="9" s="1"/>
  <c r="V1777" i="9" s="1"/>
  <c r="F1748" i="9"/>
  <c r="F1736" i="9"/>
  <c r="R1736" i="9" s="1"/>
  <c r="V1736" i="9" s="1"/>
  <c r="F1723" i="9"/>
  <c r="R1723" i="9" s="1"/>
  <c r="V1723" i="9" s="1"/>
  <c r="F1691" i="9"/>
  <c r="F1679" i="9"/>
  <c r="R1679" i="9" s="1"/>
  <c r="V1679" i="9" s="1"/>
  <c r="F1666" i="9"/>
  <c r="R1666" i="9" s="1"/>
  <c r="V1666" i="9" s="1"/>
  <c r="F1540" i="9"/>
  <c r="F1538" i="9"/>
  <c r="F1537" i="9"/>
  <c r="F1523" i="9"/>
  <c r="R1523" i="9" s="1"/>
  <c r="R1540" i="9" s="1"/>
  <c r="F1520" i="9"/>
  <c r="F1515" i="9"/>
  <c r="R1515" i="9" s="1"/>
  <c r="F1512" i="9"/>
  <c r="R1512" i="9" s="1"/>
  <c r="F1511" i="9"/>
  <c r="R1511" i="9" s="1"/>
  <c r="F1508" i="9"/>
  <c r="R1508" i="9" s="1"/>
  <c r="F1505" i="9"/>
  <c r="R1505" i="9" s="1"/>
  <c r="F1502" i="9"/>
  <c r="R1502" i="9" s="1"/>
  <c r="F1499" i="9"/>
  <c r="R1499" i="9" s="1"/>
  <c r="F1492" i="9"/>
  <c r="R1492" i="9" s="1"/>
  <c r="F1455" i="9"/>
  <c r="R1455" i="9" s="1"/>
  <c r="F1936" i="9"/>
  <c r="F1911" i="9"/>
  <c r="R1911" i="9" s="1"/>
  <c r="V1911" i="9" s="1"/>
  <c r="F1901" i="9"/>
  <c r="R1901" i="9" s="1"/>
  <c r="V1901" i="9" s="1"/>
  <c r="F1888" i="9"/>
  <c r="R1888" i="9" s="1"/>
  <c r="F1882" i="9"/>
  <c r="F1857" i="9"/>
  <c r="R1857" i="9" s="1"/>
  <c r="V1857" i="9" s="1"/>
  <c r="F1847" i="9"/>
  <c r="R1847" i="9" s="1"/>
  <c r="V1847" i="9" s="1"/>
  <c r="F1834" i="9"/>
  <c r="R1834" i="9" s="1"/>
  <c r="V1834" i="9" s="1"/>
  <c r="F1805" i="9"/>
  <c r="F1793" i="9"/>
  <c r="R1793" i="9" s="1"/>
  <c r="V1793" i="9" s="1"/>
  <c r="F1780" i="9"/>
  <c r="R1780" i="9" s="1"/>
  <c r="V1780" i="9" s="1"/>
  <c r="F1751" i="9"/>
  <c r="R1751" i="9" s="1"/>
  <c r="R1768" i="9" s="1"/>
  <c r="F1739" i="9"/>
  <c r="R1739" i="9" s="1"/>
  <c r="V1739" i="9" s="1"/>
  <c r="F1727" i="9"/>
  <c r="R1727" i="9" s="1"/>
  <c r="V1727" i="9" s="1"/>
  <c r="F1708" i="9"/>
  <c r="F1686" i="9"/>
  <c r="R1686" i="9" s="1"/>
  <c r="V1686" i="9" s="1"/>
  <c r="F1676" i="9"/>
  <c r="R1676" i="9" s="1"/>
  <c r="V1676" i="9" s="1"/>
  <c r="F1663" i="9"/>
  <c r="R1663" i="9" s="1"/>
  <c r="V1663" i="9" s="1"/>
  <c r="F1454" i="9"/>
  <c r="R1454" i="9" s="1"/>
  <c r="F1442" i="9"/>
  <c r="R1442" i="9" s="1"/>
  <c r="F1483" i="9"/>
  <c r="F1463" i="9"/>
  <c r="F1238" i="9"/>
  <c r="F1226" i="9"/>
  <c r="F1214" i="9"/>
  <c r="F1204" i="9"/>
  <c r="F1451" i="9"/>
  <c r="R1451" i="9" s="1"/>
  <c r="F1252" i="9"/>
  <c r="F1227" i="9"/>
  <c r="F1217" i="9"/>
  <c r="F1220" i="9"/>
  <c r="F1438" i="9"/>
  <c r="R1438" i="9" s="1"/>
  <c r="F1255" i="9"/>
  <c r="F1230" i="9"/>
  <c r="F1207" i="9"/>
  <c r="F1432" i="9"/>
  <c r="R1432" i="9" s="1"/>
  <c r="F1235" i="9"/>
  <c r="F1223" i="9"/>
  <c r="F1210" i="9"/>
  <c r="F1409" i="9"/>
  <c r="R1409" i="9" s="1"/>
  <c r="R1426" i="9" s="1"/>
  <c r="F1388" i="9"/>
  <c r="R1388" i="9" s="1"/>
  <c r="F1375" i="9"/>
  <c r="R1375" i="9" s="1"/>
  <c r="F1426" i="9"/>
  <c r="F1423" i="9"/>
  <c r="F1398" i="9"/>
  <c r="R1398" i="9" s="1"/>
  <c r="F1397" i="9"/>
  <c r="R1397" i="9" s="1"/>
  <c r="F1385" i="9"/>
  <c r="R1385" i="9" s="1"/>
  <c r="F1401" i="9"/>
  <c r="R1401" i="9" s="1"/>
  <c r="F1394" i="9"/>
  <c r="R1394" i="9" s="1"/>
  <c r="F1381" i="9"/>
  <c r="R1381" i="9" s="1"/>
  <c r="F1406" i="9"/>
  <c r="F1391" i="9"/>
  <c r="R1391" i="9" s="1"/>
  <c r="F1378" i="9"/>
  <c r="R1378" i="9" s="1"/>
  <c r="F1198" i="9"/>
  <c r="F1195" i="9"/>
  <c r="F1181" i="9"/>
  <c r="R1181" i="9" s="1"/>
  <c r="R1198" i="9" s="1"/>
  <c r="F1178" i="9"/>
  <c r="F1173" i="9"/>
  <c r="R1173" i="9" s="1"/>
  <c r="F1170" i="9"/>
  <c r="R1170" i="9" s="1"/>
  <c r="F1169" i="9"/>
  <c r="R1169" i="9" s="1"/>
  <c r="F1166" i="9"/>
  <c r="R1166" i="9" s="1"/>
  <c r="F1163" i="9"/>
  <c r="R1163" i="9" s="1"/>
  <c r="F1160" i="9"/>
  <c r="R1160" i="9" s="1"/>
  <c r="F1157" i="9"/>
  <c r="R1157" i="9" s="1"/>
  <c r="F1153" i="9"/>
  <c r="R1153" i="9" s="1"/>
  <c r="F1150" i="9"/>
  <c r="R1150" i="9" s="1"/>
  <c r="F1147" i="9"/>
  <c r="R1147" i="9" s="1"/>
  <c r="F1141" i="9"/>
  <c r="F1138" i="9"/>
  <c r="F1124" i="9"/>
  <c r="R1124" i="9" s="1"/>
  <c r="R1141" i="9" s="1"/>
  <c r="F1121" i="9"/>
  <c r="F1116" i="9"/>
  <c r="R1116" i="9" s="1"/>
  <c r="F1113" i="9"/>
  <c r="R1113" i="9" s="1"/>
  <c r="F1112" i="9"/>
  <c r="R1112" i="9" s="1"/>
  <c r="F1109" i="9"/>
  <c r="R1109" i="9" s="1"/>
  <c r="F1106" i="9"/>
  <c r="R1106" i="9" s="1"/>
  <c r="F1103" i="9"/>
  <c r="R1103" i="9" s="1"/>
  <c r="F1100" i="9"/>
  <c r="R1100" i="9" s="1"/>
  <c r="F1096" i="9"/>
  <c r="R1096" i="9" s="1"/>
  <c r="F893" i="9"/>
  <c r="F881" i="9"/>
  <c r="R881" i="9" s="1"/>
  <c r="F868" i="9"/>
  <c r="R868" i="9" s="1"/>
  <c r="F839" i="9"/>
  <c r="R839" i="9" s="1"/>
  <c r="R856" i="9" s="1"/>
  <c r="F827" i="9"/>
  <c r="R827" i="9" s="1"/>
  <c r="F815" i="9"/>
  <c r="R815" i="9" s="1"/>
  <c r="F796" i="9"/>
  <c r="F771" i="9"/>
  <c r="R771" i="9" s="1"/>
  <c r="F761" i="9"/>
  <c r="R761" i="9" s="1"/>
  <c r="F742" i="9"/>
  <c r="F739" i="9"/>
  <c r="F725" i="9"/>
  <c r="R725" i="9" s="1"/>
  <c r="R742" i="9" s="1"/>
  <c r="F722" i="9"/>
  <c r="F717" i="9"/>
  <c r="R717" i="9" s="1"/>
  <c r="F714" i="9"/>
  <c r="R714" i="9" s="1"/>
  <c r="F713" i="9"/>
  <c r="R713" i="9" s="1"/>
  <c r="F710" i="9"/>
  <c r="R710" i="9" s="1"/>
  <c r="F707" i="9"/>
  <c r="R707" i="9" s="1"/>
  <c r="F704" i="9"/>
  <c r="R704" i="9" s="1"/>
  <c r="F701" i="9"/>
  <c r="R701" i="9" s="1"/>
  <c r="F697" i="9"/>
  <c r="R697" i="9" s="1"/>
  <c r="F694" i="9"/>
  <c r="R694" i="9" s="1"/>
  <c r="F691" i="9"/>
  <c r="R691" i="9" s="1"/>
  <c r="F397" i="9"/>
  <c r="F1087" i="9"/>
  <c r="R1087" i="9" s="1"/>
  <c r="F896" i="9"/>
  <c r="R896" i="9" s="1"/>
  <c r="R913" i="9" s="1"/>
  <c r="F884" i="9"/>
  <c r="R884" i="9" s="1"/>
  <c r="F872" i="9"/>
  <c r="R872" i="9" s="1"/>
  <c r="F853" i="9"/>
  <c r="F828" i="9"/>
  <c r="R828" i="9" s="1"/>
  <c r="F818" i="9"/>
  <c r="R818" i="9" s="1"/>
  <c r="F805" i="9"/>
  <c r="R805" i="9" s="1"/>
  <c r="F799" i="9"/>
  <c r="F774" i="9"/>
  <c r="R774" i="9" s="1"/>
  <c r="F764" i="9"/>
  <c r="R764" i="9" s="1"/>
  <c r="F571" i="9"/>
  <c r="F568" i="9"/>
  <c r="F546" i="9"/>
  <c r="R546" i="9" s="1"/>
  <c r="F542" i="9"/>
  <c r="R542" i="9" s="1"/>
  <c r="F539" i="9"/>
  <c r="R539" i="9" s="1"/>
  <c r="F536" i="9"/>
  <c r="R536" i="9" s="1"/>
  <c r="F533" i="9"/>
  <c r="R533" i="9" s="1"/>
  <c r="F530" i="9"/>
  <c r="R530" i="9" s="1"/>
  <c r="F526" i="9"/>
  <c r="F523" i="9"/>
  <c r="R523" i="9" s="1"/>
  <c r="F520" i="9"/>
  <c r="R520" i="9" s="1"/>
  <c r="F457" i="9"/>
  <c r="F454" i="9"/>
  <c r="F440" i="9"/>
  <c r="R440" i="9" s="1"/>
  <c r="F437" i="9"/>
  <c r="F1090" i="9"/>
  <c r="R1090" i="9" s="1"/>
  <c r="F910" i="9"/>
  <c r="F885" i="9"/>
  <c r="R885" i="9" s="1"/>
  <c r="F875" i="9"/>
  <c r="R875" i="9" s="1"/>
  <c r="F862" i="9"/>
  <c r="R862" i="9" s="1"/>
  <c r="F856" i="9"/>
  <c r="F831" i="9"/>
  <c r="R831" i="9" s="1"/>
  <c r="F821" i="9"/>
  <c r="R821" i="9" s="1"/>
  <c r="F808" i="9"/>
  <c r="R808" i="9" s="1"/>
  <c r="F779" i="9"/>
  <c r="F767" i="9"/>
  <c r="R767" i="9" s="1"/>
  <c r="F754" i="9"/>
  <c r="R754" i="9" s="1"/>
  <c r="F751" i="9"/>
  <c r="R751" i="9" s="1"/>
  <c r="F748" i="9"/>
  <c r="R748" i="9" s="1"/>
  <c r="F628" i="9"/>
  <c r="F625" i="9"/>
  <c r="F611" i="9"/>
  <c r="R611" i="9" s="1"/>
  <c r="F608" i="9"/>
  <c r="F603" i="9"/>
  <c r="R603" i="9" s="1"/>
  <c r="F600" i="9"/>
  <c r="R600" i="9" s="1"/>
  <c r="F599" i="9"/>
  <c r="R599" i="9" s="1"/>
  <c r="F596" i="9"/>
  <c r="R596" i="9" s="1"/>
  <c r="F593" i="9"/>
  <c r="R593" i="9" s="1"/>
  <c r="F590" i="9"/>
  <c r="R590" i="9" s="1"/>
  <c r="F587" i="9"/>
  <c r="R587" i="9" s="1"/>
  <c r="F583" i="9"/>
  <c r="R583" i="9" s="1"/>
  <c r="F580" i="9"/>
  <c r="R580" i="9" s="1"/>
  <c r="F577" i="9"/>
  <c r="R577" i="9" s="1"/>
  <c r="F1093" i="9"/>
  <c r="R1093" i="9" s="1"/>
  <c r="F913" i="9"/>
  <c r="F888" i="9"/>
  <c r="R888" i="9" s="1"/>
  <c r="F878" i="9"/>
  <c r="R878" i="9" s="1"/>
  <c r="F865" i="9"/>
  <c r="R865" i="9" s="1"/>
  <c r="F836" i="9"/>
  <c r="F824" i="9"/>
  <c r="R824" i="9" s="1"/>
  <c r="F811" i="9"/>
  <c r="R811" i="9" s="1"/>
  <c r="F782" i="9"/>
  <c r="R782" i="9" s="1"/>
  <c r="R799" i="9" s="1"/>
  <c r="F770" i="9"/>
  <c r="R770" i="9" s="1"/>
  <c r="F758" i="9"/>
  <c r="R758" i="9" s="1"/>
  <c r="F551" i="9"/>
  <c r="F543" i="9"/>
  <c r="R543" i="9" s="1"/>
  <c r="F514" i="9"/>
  <c r="F511" i="9"/>
  <c r="F494" i="9"/>
  <c r="F489" i="9"/>
  <c r="R489" i="9" s="1"/>
  <c r="F486" i="9"/>
  <c r="R486" i="9" s="1"/>
  <c r="F485" i="9"/>
  <c r="R485" i="9" s="1"/>
  <c r="F482" i="9"/>
  <c r="R482" i="9" s="1"/>
  <c r="F479" i="9"/>
  <c r="R479" i="9" s="1"/>
  <c r="F476" i="9"/>
  <c r="R476" i="9" s="1"/>
  <c r="F473" i="9"/>
  <c r="R473" i="9" s="1"/>
  <c r="F469" i="9"/>
  <c r="R469" i="9" s="1"/>
  <c r="F466" i="9"/>
  <c r="R466" i="9" s="1"/>
  <c r="F463" i="9"/>
  <c r="R463" i="9" s="1"/>
  <c r="F425" i="9"/>
  <c r="R425" i="9" s="1"/>
  <c r="F400" i="9"/>
  <c r="F375" i="9"/>
  <c r="R375" i="9" s="1"/>
  <c r="F340" i="9"/>
  <c r="F323" i="9"/>
  <c r="F318" i="9"/>
  <c r="R318" i="9" s="1"/>
  <c r="F315" i="9"/>
  <c r="R315" i="9" s="1"/>
  <c r="F314" i="9"/>
  <c r="R314" i="9" s="1"/>
  <c r="F311" i="9"/>
  <c r="R311" i="9" s="1"/>
  <c r="F308" i="9"/>
  <c r="R308" i="9" s="1"/>
  <c r="F305" i="9"/>
  <c r="R305" i="9" s="1"/>
  <c r="F172" i="9"/>
  <c r="F119" i="9"/>
  <c r="R119" i="9" s="1"/>
  <c r="F123" i="9"/>
  <c r="F64" i="9"/>
  <c r="R64" i="9" s="1"/>
  <c r="F6" i="9"/>
  <c r="F12" i="9"/>
  <c r="F19" i="9"/>
  <c r="F25" i="9"/>
  <c r="F30" i="9"/>
  <c r="R30" i="9" s="1"/>
  <c r="F34" i="9"/>
  <c r="F54" i="9"/>
  <c r="F67" i="9"/>
  <c r="R67" i="9" s="1"/>
  <c r="F73" i="9"/>
  <c r="F80" i="9"/>
  <c r="R80" i="9" s="1"/>
  <c r="F85" i="9"/>
  <c r="F88" i="9"/>
  <c r="F90" i="9"/>
  <c r="R90" i="9" s="1"/>
  <c r="F1771" i="9"/>
  <c r="R1771" i="9" s="1"/>
  <c r="V1771" i="9" s="1"/>
  <c r="F1486" i="9"/>
  <c r="R1486" i="9" s="1"/>
  <c r="F1144" i="9"/>
  <c r="R1144" i="9" s="1"/>
  <c r="F745" i="9"/>
  <c r="R745" i="9" s="1"/>
  <c r="F403" i="9"/>
  <c r="R403" i="9" s="1"/>
  <c r="F175" i="9"/>
  <c r="R175" i="9" s="1"/>
  <c r="F326" i="9"/>
  <c r="R326" i="9" s="1"/>
  <c r="F802" i="9"/>
  <c r="R802" i="9" s="1"/>
  <c r="F497" i="9"/>
  <c r="R497" i="9" s="1"/>
  <c r="F428" i="9"/>
  <c r="R428" i="9" s="1"/>
  <c r="F379" i="9"/>
  <c r="F209" i="9"/>
  <c r="F201" i="9"/>
  <c r="R201" i="9" s="1"/>
  <c r="F197" i="9"/>
  <c r="R197" i="9" s="1"/>
  <c r="F191" i="9"/>
  <c r="R191" i="9" s="1"/>
  <c r="F184" i="9"/>
  <c r="R184" i="9" s="1"/>
  <c r="F169" i="9"/>
  <c r="F147" i="9"/>
  <c r="R147" i="9" s="1"/>
  <c r="F120" i="9"/>
  <c r="F125" i="9"/>
  <c r="R125" i="9" s="1"/>
  <c r="R128" i="9" s="1"/>
  <c r="F7" i="9"/>
  <c r="R7" i="9" s="1"/>
  <c r="F13" i="9"/>
  <c r="R13" i="9" s="1"/>
  <c r="F20" i="9"/>
  <c r="R20" i="9" s="1"/>
  <c r="F26" i="9"/>
  <c r="R26" i="9" s="1"/>
  <c r="F31" i="9"/>
  <c r="F35" i="9"/>
  <c r="R35" i="9" s="1"/>
  <c r="F55" i="9"/>
  <c r="F69" i="9"/>
  <c r="F77" i="9"/>
  <c r="R77" i="9" s="1"/>
  <c r="F82" i="9"/>
  <c r="F91" i="9"/>
  <c r="F94" i="9"/>
  <c r="F1942" i="9"/>
  <c r="R1942" i="9" s="1"/>
  <c r="V1942" i="9" s="1"/>
  <c r="F1714" i="9"/>
  <c r="R1714" i="9" s="1"/>
  <c r="V1714" i="9" s="1"/>
  <c r="F1429" i="9"/>
  <c r="R1429" i="9" s="1"/>
  <c r="F688" i="9"/>
  <c r="R688" i="9" s="1"/>
  <c r="F346" i="9"/>
  <c r="R346" i="9" s="1"/>
  <c r="F61" i="9"/>
  <c r="R61" i="9" s="1"/>
  <c r="F1979" i="9"/>
  <c r="R1979" i="9" s="1"/>
  <c r="F269" i="9"/>
  <c r="R269" i="9" s="1"/>
  <c r="F1828" i="9"/>
  <c r="R1828" i="9" s="1"/>
  <c r="V1828" i="9" s="1"/>
  <c r="F155" i="9"/>
  <c r="R155" i="9" s="1"/>
  <c r="F429" i="9"/>
  <c r="R429" i="9" s="1"/>
  <c r="F383" i="9"/>
  <c r="R383" i="9" s="1"/>
  <c r="F286" i="9"/>
  <c r="F229" i="9"/>
  <c r="F121" i="9"/>
  <c r="R121" i="9" s="1"/>
  <c r="F126" i="9"/>
  <c r="F178" i="9"/>
  <c r="R178" i="9" s="1"/>
  <c r="F9" i="9"/>
  <c r="F16" i="9"/>
  <c r="F22" i="9"/>
  <c r="F28" i="9"/>
  <c r="F32" i="9"/>
  <c r="R32" i="9" s="1"/>
  <c r="F37" i="9"/>
  <c r="F66" i="9"/>
  <c r="F74" i="9"/>
  <c r="R74" i="9" s="1"/>
  <c r="F79" i="9"/>
  <c r="F86" i="9"/>
  <c r="R86" i="9" s="1"/>
  <c r="F89" i="9"/>
  <c r="R89" i="9" s="1"/>
  <c r="F95" i="9"/>
  <c r="F1885" i="9"/>
  <c r="R1885" i="9" s="1"/>
  <c r="V1885" i="9" s="1"/>
  <c r="F1657" i="9"/>
  <c r="R1657" i="9" s="1"/>
  <c r="V1657" i="9" s="1"/>
  <c r="F1372" i="9"/>
  <c r="R1372" i="9" s="1"/>
  <c r="F859" i="9"/>
  <c r="R859" i="9" s="1"/>
  <c r="F574" i="9"/>
  <c r="R574" i="9" s="1"/>
  <c r="F289" i="9"/>
  <c r="R289" i="9" s="1"/>
  <c r="F554" i="9"/>
  <c r="R554" i="9" s="1"/>
  <c r="F212" i="9"/>
  <c r="R212" i="9" s="1"/>
  <c r="F83" i="9"/>
  <c r="R83" i="9" s="1"/>
  <c r="F92" i="9"/>
  <c r="R92" i="9" s="1"/>
  <c r="F1201" i="9"/>
  <c r="F517" i="9"/>
  <c r="R517" i="9" s="1"/>
  <c r="F432" i="9"/>
  <c r="R432" i="9" s="1"/>
  <c r="F422" i="9"/>
  <c r="R422" i="9" s="1"/>
  <c r="F419" i="9"/>
  <c r="R419" i="9" s="1"/>
  <c r="F416" i="9"/>
  <c r="R416" i="9" s="1"/>
  <c r="F412" i="9"/>
  <c r="R412" i="9" s="1"/>
  <c r="F409" i="9"/>
  <c r="R409" i="9" s="1"/>
  <c r="F406" i="9"/>
  <c r="R406" i="9" s="1"/>
  <c r="F372" i="9"/>
  <c r="R372" i="9" s="1"/>
  <c r="F371" i="9"/>
  <c r="R371" i="9" s="1"/>
  <c r="F368" i="9"/>
  <c r="R368" i="9" s="1"/>
  <c r="F365" i="9"/>
  <c r="R365" i="9" s="1"/>
  <c r="F362" i="9"/>
  <c r="R362" i="9" s="1"/>
  <c r="F359" i="9"/>
  <c r="R359" i="9" s="1"/>
  <c r="F355" i="9"/>
  <c r="R355" i="9" s="1"/>
  <c r="F352" i="9"/>
  <c r="R352" i="9" s="1"/>
  <c r="F349" i="9"/>
  <c r="R349" i="9" s="1"/>
  <c r="F302" i="9"/>
  <c r="R302" i="9" s="1"/>
  <c r="F298" i="9"/>
  <c r="R298" i="9" s="1"/>
  <c r="F295" i="9"/>
  <c r="R295" i="9" s="1"/>
  <c r="F292" i="9"/>
  <c r="R292" i="9" s="1"/>
  <c r="R323" i="9" s="1"/>
  <c r="F283" i="9"/>
  <c r="F266" i="9"/>
  <c r="F261" i="9"/>
  <c r="R261" i="9" s="1"/>
  <c r="F258" i="9"/>
  <c r="R258" i="9" s="1"/>
  <c r="F257" i="9"/>
  <c r="R257" i="9" s="1"/>
  <c r="F254" i="9"/>
  <c r="R254" i="9" s="1"/>
  <c r="F251" i="9"/>
  <c r="R251" i="9" s="1"/>
  <c r="F248" i="9"/>
  <c r="R248" i="9" s="1"/>
  <c r="F245" i="9"/>
  <c r="R245" i="9" s="1"/>
  <c r="F241" i="9"/>
  <c r="R241" i="9" s="1"/>
  <c r="F238" i="9"/>
  <c r="R238" i="9" s="1"/>
  <c r="F235" i="9"/>
  <c r="R235" i="9" s="1"/>
  <c r="F226" i="9"/>
  <c r="F204" i="9"/>
  <c r="R204" i="9" s="1"/>
  <c r="F200" i="9"/>
  <c r="R200" i="9" s="1"/>
  <c r="F194" i="9"/>
  <c r="R194" i="9" s="1"/>
  <c r="F188" i="9"/>
  <c r="R188" i="9" s="1"/>
  <c r="F181" i="9"/>
  <c r="R181" i="9" s="1"/>
  <c r="F152" i="9"/>
  <c r="F144" i="9"/>
  <c r="R144" i="9" s="1"/>
  <c r="F118" i="9"/>
  <c r="R118" i="9" s="1"/>
  <c r="F122" i="9"/>
  <c r="R122" i="9" s="1"/>
  <c r="F4" i="9"/>
  <c r="R4" i="9" s="1"/>
  <c r="F10" i="9"/>
  <c r="R10" i="9" s="1"/>
  <c r="F17" i="9"/>
  <c r="R17" i="9" s="1"/>
  <c r="F23" i="9"/>
  <c r="R23" i="9" s="1"/>
  <c r="F29" i="9"/>
  <c r="R29" i="9" s="1"/>
  <c r="F33" i="9"/>
  <c r="R33" i="9" s="1"/>
  <c r="F38" i="9"/>
  <c r="F70" i="9"/>
  <c r="R70" i="9" s="1"/>
  <c r="F76" i="9"/>
  <c r="F87" i="9"/>
  <c r="R87" i="9" s="1"/>
  <c r="F1543" i="9"/>
  <c r="R1543" i="9" s="1"/>
  <c r="F232" i="9"/>
  <c r="R232" i="9" s="1"/>
  <c r="O379" i="9"/>
  <c r="O454" i="9"/>
  <c r="O323" i="9"/>
  <c r="O397" i="9"/>
  <c r="O1252" i="9"/>
  <c r="O1235" i="9"/>
  <c r="O1178" i="9"/>
  <c r="O1594" i="9"/>
  <c r="O1577" i="9"/>
  <c r="O1879" i="9"/>
  <c r="O1862" i="9"/>
  <c r="P904" i="9"/>
  <c r="R904" i="9" s="1"/>
  <c r="V904" i="9" s="1"/>
  <c r="P1418" i="9"/>
  <c r="R1418" i="9" s="1"/>
  <c r="V1418" i="9" s="1"/>
  <c r="P1246" i="9"/>
  <c r="R1246" i="9" s="1"/>
  <c r="V1246" i="9" s="1"/>
  <c r="P1931" i="9"/>
  <c r="R1931" i="9" s="1"/>
  <c r="V1931" i="9" s="1"/>
  <c r="P1873" i="9"/>
  <c r="R1873" i="9" s="1"/>
  <c r="V1873" i="9" s="1"/>
  <c r="P905" i="9"/>
  <c r="R905" i="9" s="1"/>
  <c r="V905" i="9" s="1"/>
  <c r="P847" i="9"/>
  <c r="R847" i="9" s="1"/>
  <c r="V847" i="9" s="1"/>
  <c r="P1247" i="9"/>
  <c r="R1247" i="9" s="1"/>
  <c r="V1247" i="9" s="1"/>
  <c r="P1189" i="9"/>
  <c r="R1189" i="9" s="1"/>
  <c r="V1189" i="9" s="1"/>
  <c r="P1589" i="9"/>
  <c r="R1589" i="9" s="1"/>
  <c r="V1589" i="9" s="1"/>
  <c r="P1531" i="9"/>
  <c r="R1531" i="9" s="1"/>
  <c r="V1531" i="9" s="1"/>
  <c r="P1874" i="9"/>
  <c r="R1874" i="9" s="1"/>
  <c r="V1874" i="9" s="1"/>
  <c r="P1816" i="9"/>
  <c r="R1816" i="9" s="1"/>
  <c r="V1816" i="9" s="1"/>
  <c r="F41" i="9"/>
  <c r="R41" i="9" s="1"/>
  <c r="R58" i="9" s="1"/>
  <c r="F1715" i="9"/>
  <c r="R1715" i="9" s="1"/>
  <c r="V1715" i="9" s="1"/>
  <c r="I1371" i="9"/>
  <c r="O53" i="9"/>
  <c r="O224" i="9"/>
  <c r="O263" i="9"/>
  <c r="O738" i="9"/>
  <c r="O608" i="9"/>
  <c r="O722" i="9"/>
  <c r="O739" i="9"/>
  <c r="O1689" i="9"/>
  <c r="O1708" i="9"/>
  <c r="O1691" i="9"/>
  <c r="O1917" i="9"/>
  <c r="O1919" i="9"/>
  <c r="P848" i="9"/>
  <c r="R848" i="9" s="1"/>
  <c r="V848" i="9" s="1"/>
  <c r="P790" i="9"/>
  <c r="R790" i="9" s="1"/>
  <c r="V790" i="9" s="1"/>
  <c r="P1190" i="9"/>
  <c r="R1190" i="9" s="1"/>
  <c r="V1190" i="9" s="1"/>
  <c r="P1132" i="9"/>
  <c r="R1132" i="9" s="1"/>
  <c r="V1132" i="9" s="1"/>
  <c r="P1532" i="9"/>
  <c r="R1532" i="9" s="1"/>
  <c r="V1532" i="9" s="1"/>
  <c r="P1474" i="9"/>
  <c r="R1474" i="9" s="1"/>
  <c r="V1474" i="9" s="1"/>
  <c r="P1817" i="9"/>
  <c r="R1817" i="9" s="1"/>
  <c r="V1817" i="9" s="1"/>
  <c r="P1759" i="9"/>
  <c r="R1759" i="9" s="1"/>
  <c r="V1759" i="9" s="1"/>
  <c r="F98" i="9"/>
  <c r="R98" i="9" s="1"/>
  <c r="O111" i="9"/>
  <c r="O55" i="9"/>
  <c r="O38" i="9"/>
  <c r="O281" i="9"/>
  <c r="O266" i="9"/>
  <c r="O209" i="9"/>
  <c r="O226" i="9"/>
  <c r="O510" i="9"/>
  <c r="O437" i="9"/>
  <c r="O777" i="9"/>
  <c r="O794" i="9"/>
  <c r="O796" i="9"/>
  <c r="O795" i="9"/>
  <c r="O1137" i="9"/>
  <c r="O1138" i="9"/>
  <c r="O1121" i="9"/>
  <c r="O1478" i="9"/>
  <c r="O1480" i="9"/>
  <c r="O1463" i="9"/>
  <c r="O1423" i="9"/>
  <c r="O1764" i="9"/>
  <c r="O1765" i="9"/>
  <c r="O1748" i="9"/>
  <c r="O1935" i="9"/>
  <c r="O1936" i="9"/>
  <c r="O1976" i="9"/>
  <c r="X35" i="7"/>
  <c r="W35" i="7"/>
  <c r="R219" i="9"/>
  <c r="V222" i="9"/>
  <c r="R105" i="9"/>
  <c r="V108" i="9"/>
  <c r="R48" i="9"/>
  <c r="R162" i="9"/>
  <c r="V165" i="9"/>
  <c r="R35" i="7"/>
  <c r="V35" i="7"/>
  <c r="I35" i="7"/>
  <c r="M35" i="7"/>
  <c r="S35" i="7"/>
  <c r="R1530" i="9"/>
  <c r="V1533" i="9"/>
  <c r="V335" i="9"/>
  <c r="R276" i="9"/>
  <c r="V279" i="9"/>
  <c r="J183" i="9"/>
  <c r="J190" i="9"/>
  <c r="J228" i="9"/>
  <c r="J319" i="9"/>
  <c r="J180" i="9"/>
  <c r="J187" i="9"/>
  <c r="J288" i="9"/>
  <c r="I715" i="9"/>
  <c r="I724" i="9"/>
  <c r="I177" i="9"/>
  <c r="I180" i="9"/>
  <c r="I183" i="9"/>
  <c r="I211" i="9"/>
  <c r="I202" i="9"/>
  <c r="I205" i="9"/>
  <c r="I187" i="9"/>
  <c r="I190" i="9"/>
  <c r="I193" i="9"/>
  <c r="I196" i="9"/>
  <c r="I199" i="9"/>
  <c r="I208" i="9"/>
  <c r="J16" i="9"/>
  <c r="J28" i="9"/>
  <c r="J34" i="9"/>
  <c r="J37" i="9"/>
  <c r="I244" i="9"/>
  <c r="I424" i="9"/>
  <c r="I814" i="9"/>
  <c r="I838" i="9"/>
  <c r="I1171" i="9"/>
  <c r="I1399" i="9"/>
  <c r="I1408" i="9"/>
  <c r="I1659" i="9"/>
  <c r="J117" i="9"/>
  <c r="P5" i="15"/>
  <c r="J237" i="9"/>
  <c r="P7" i="15"/>
  <c r="P11" i="15"/>
  <c r="P15" i="15"/>
  <c r="P17" i="15"/>
  <c r="P19" i="15"/>
  <c r="P21" i="15"/>
  <c r="P23" i="15"/>
  <c r="P25" i="15"/>
  <c r="P27" i="15"/>
  <c r="J1773" i="9"/>
  <c r="P29" i="15"/>
  <c r="P31" i="15"/>
  <c r="J3" i="9"/>
  <c r="J9" i="9"/>
  <c r="J25" i="9"/>
  <c r="I262" i="9"/>
  <c r="I405" i="9"/>
  <c r="I436" i="9"/>
  <c r="I706" i="9"/>
  <c r="I807" i="9"/>
  <c r="I826" i="9"/>
  <c r="I855" i="9"/>
  <c r="I1893" i="9"/>
  <c r="I301" i="9"/>
  <c r="I342" i="9"/>
  <c r="I348" i="9"/>
  <c r="I361" i="9"/>
  <c r="I373" i="9"/>
  <c r="I358" i="9"/>
  <c r="I370" i="9"/>
  <c r="I382" i="9"/>
  <c r="I351" i="9"/>
  <c r="I364" i="9"/>
  <c r="I376" i="9"/>
  <c r="I354" i="9"/>
  <c r="I367" i="9"/>
  <c r="I380" i="9"/>
  <c r="P2" i="15"/>
  <c r="J22" i="9"/>
  <c r="J31" i="9"/>
  <c r="I433" i="9"/>
  <c r="I687" i="9"/>
  <c r="I1162" i="9"/>
  <c r="P6" i="15"/>
  <c r="P8" i="15"/>
  <c r="P10" i="15"/>
  <c r="P14" i="15"/>
  <c r="P16" i="15"/>
  <c r="P18" i="15"/>
  <c r="P20" i="15"/>
  <c r="P22" i="15"/>
  <c r="P24" i="15"/>
  <c r="P26" i="15"/>
  <c r="P28" i="15"/>
  <c r="P30" i="15"/>
  <c r="P32" i="15"/>
  <c r="F59" i="9"/>
  <c r="R59" i="9" s="1"/>
  <c r="F56" i="9"/>
  <c r="F21" i="9"/>
  <c r="R21" i="9" s="1"/>
  <c r="F57" i="9"/>
  <c r="F14" i="9"/>
  <c r="F18" i="9"/>
  <c r="R18" i="9" s="1"/>
  <c r="F27" i="9"/>
  <c r="R27" i="9" s="1"/>
  <c r="F5" i="9"/>
  <c r="R5" i="9" s="1"/>
  <c r="R36" i="9" s="1"/>
  <c r="F8" i="9"/>
  <c r="R8" i="9" s="1"/>
  <c r="F58" i="9"/>
  <c r="F15" i="9"/>
  <c r="R15" i="9" s="1"/>
  <c r="F24" i="9"/>
  <c r="R24" i="9" s="1"/>
  <c r="F36" i="9"/>
  <c r="F3" i="9"/>
  <c r="BK20" i="8"/>
  <c r="AP23" i="8"/>
  <c r="AR23" i="8" s="1"/>
  <c r="O264" i="9"/>
  <c r="O1136" i="9"/>
  <c r="O282" i="9"/>
  <c r="O493" i="9"/>
  <c r="AG53" i="11"/>
  <c r="O492" i="9"/>
  <c r="O1479" i="9"/>
  <c r="F398" i="9"/>
  <c r="F111" i="9"/>
  <c r="F63" i="9"/>
  <c r="F68" i="9"/>
  <c r="R68" i="9" s="1"/>
  <c r="F75" i="9"/>
  <c r="R75" i="9" s="1"/>
  <c r="F100" i="9"/>
  <c r="R100" i="9" s="1"/>
  <c r="I291" i="9"/>
  <c r="I310" i="9"/>
  <c r="O322" i="9"/>
  <c r="O338" i="9"/>
  <c r="I750" i="9"/>
  <c r="I769" i="9"/>
  <c r="I798" i="9"/>
  <c r="O852" i="9"/>
  <c r="I1092" i="9"/>
  <c r="I1111" i="9"/>
  <c r="I1120" i="9"/>
  <c r="I1456" i="9"/>
  <c r="I1713" i="9"/>
  <c r="I1732" i="9"/>
  <c r="I1741" i="9"/>
  <c r="I1969" i="9"/>
  <c r="I319" i="9"/>
  <c r="I1434" i="9"/>
  <c r="I1444" i="9"/>
  <c r="I1450" i="9"/>
  <c r="I1722" i="9"/>
  <c r="I1767" i="9"/>
  <c r="I1947" i="9"/>
  <c r="I1957" i="9"/>
  <c r="I1963" i="9"/>
  <c r="F60" i="9"/>
  <c r="F65" i="9"/>
  <c r="R65" i="9" s="1"/>
  <c r="F72" i="9"/>
  <c r="R72" i="9" s="1"/>
  <c r="I294" i="9"/>
  <c r="I313" i="9"/>
  <c r="I325" i="9"/>
  <c r="I753" i="9"/>
  <c r="I1095" i="9"/>
  <c r="I1428" i="9"/>
  <c r="I1459" i="9"/>
  <c r="I1465" i="9"/>
  <c r="I1482" i="9"/>
  <c r="O1518" i="9"/>
  <c r="I1716" i="9"/>
  <c r="I1735" i="9"/>
  <c r="I1744" i="9"/>
  <c r="I1941" i="9"/>
  <c r="I1972" i="9"/>
  <c r="AG56" i="11"/>
  <c r="AG64" i="11"/>
  <c r="I757" i="9"/>
  <c r="I1099" i="9"/>
  <c r="I1123" i="9"/>
  <c r="I1437" i="9"/>
  <c r="O1535" i="9"/>
  <c r="I1950" i="9"/>
  <c r="BK26" i="8"/>
  <c r="F71" i="9"/>
  <c r="F78" i="9"/>
  <c r="R78" i="9" s="1"/>
  <c r="F110" i="9"/>
  <c r="I307" i="9"/>
  <c r="I316" i="9"/>
  <c r="I747" i="9"/>
  <c r="I766" i="9"/>
  <c r="O834" i="9"/>
  <c r="I1089" i="9"/>
  <c r="I1108" i="9"/>
  <c r="I1117" i="9"/>
  <c r="I1441" i="9"/>
  <c r="I1447" i="9"/>
  <c r="I1453" i="9"/>
  <c r="O1519" i="9"/>
  <c r="I1729" i="9"/>
  <c r="I1954" i="9"/>
  <c r="I1960" i="9"/>
  <c r="I1966" i="9"/>
  <c r="BK25" i="8"/>
  <c r="F62" i="9"/>
  <c r="R62" i="9" s="1"/>
  <c r="F93" i="9"/>
  <c r="F99" i="9"/>
  <c r="R99" i="9" s="1"/>
  <c r="I297" i="9"/>
  <c r="I322" i="9"/>
  <c r="I775" i="9"/>
  <c r="I781" i="9"/>
  <c r="O851" i="9"/>
  <c r="I1431" i="9"/>
  <c r="I1719" i="9"/>
  <c r="I1738" i="9"/>
  <c r="I1944" i="9"/>
  <c r="I1975" i="9"/>
  <c r="F84" i="9"/>
  <c r="R84" i="9" s="1"/>
  <c r="AZ11" i="8"/>
  <c r="BK21" i="8"/>
  <c r="BK32" i="8"/>
  <c r="AG50" i="11"/>
  <c r="BK28" i="8"/>
  <c r="F53" i="9"/>
  <c r="F43" i="9"/>
  <c r="R43" i="9" s="1"/>
  <c r="F2" i="9"/>
  <c r="R2" i="9" s="1"/>
  <c r="F252" i="9"/>
  <c r="R252" i="9" s="1"/>
  <c r="BK2" i="8"/>
  <c r="O110" i="9"/>
  <c r="O566" i="9"/>
  <c r="O1461" i="9"/>
  <c r="O1462" i="9"/>
  <c r="O778" i="9"/>
  <c r="O1120" i="9"/>
  <c r="O1747" i="9"/>
  <c r="O1974" i="9"/>
  <c r="O1975" i="9"/>
  <c r="AG61" i="11"/>
  <c r="AT17" i="8"/>
  <c r="AZ17" i="8" s="1"/>
  <c r="BA17" i="8" s="1"/>
  <c r="BC17" i="8" s="1"/>
  <c r="J17" i="8" s="1"/>
  <c r="K17" i="8" s="1"/>
  <c r="AP20" i="8"/>
  <c r="AR20" i="8" s="1"/>
  <c r="BA20" i="8" s="1"/>
  <c r="BC20" i="8" s="1"/>
  <c r="J20" i="8" s="1"/>
  <c r="K20" i="8" s="1"/>
  <c r="AT28" i="8"/>
  <c r="AZ28" i="8" s="1"/>
  <c r="BA28" i="8" s="1"/>
  <c r="BC28" i="8" s="1"/>
  <c r="J28" i="8" s="1"/>
  <c r="K28" i="8" s="1"/>
  <c r="O93" i="9"/>
  <c r="O95" i="9"/>
  <c r="O265" i="9"/>
  <c r="O1119" i="9"/>
  <c r="O1746" i="9"/>
  <c r="F259" i="9"/>
  <c r="BK13" i="8"/>
  <c r="O37" i="9"/>
  <c r="O54" i="9"/>
  <c r="I126" i="9"/>
  <c r="F130" i="9"/>
  <c r="I139" i="9"/>
  <c r="I142" i="9"/>
  <c r="O225" i="9"/>
  <c r="F246" i="9"/>
  <c r="R246" i="9" s="1"/>
  <c r="I259" i="9"/>
  <c r="I265" i="9"/>
  <c r="I421" i="9"/>
  <c r="I430" i="9"/>
  <c r="I696" i="9"/>
  <c r="I703" i="9"/>
  <c r="O721" i="9"/>
  <c r="I804" i="9"/>
  <c r="I823" i="9"/>
  <c r="I1152" i="9"/>
  <c r="I1159" i="9"/>
  <c r="I1501" i="9"/>
  <c r="I1783" i="9"/>
  <c r="F11" i="9"/>
  <c r="R11" i="9" s="1"/>
  <c r="F42" i="9"/>
  <c r="I120" i="9"/>
  <c r="I123" i="9"/>
  <c r="F128" i="9"/>
  <c r="I133" i="9"/>
  <c r="I136" i="9"/>
  <c r="I148" i="9"/>
  <c r="F151" i="9"/>
  <c r="F167" i="9"/>
  <c r="I256" i="9"/>
  <c r="F264" i="9"/>
  <c r="I268" i="9"/>
  <c r="I411" i="9"/>
  <c r="I418" i="9"/>
  <c r="I439" i="9"/>
  <c r="I456" i="9"/>
  <c r="O509" i="9"/>
  <c r="I693" i="9"/>
  <c r="I700" i="9"/>
  <c r="I712" i="9"/>
  <c r="O720" i="9"/>
  <c r="I801" i="9"/>
  <c r="I820" i="9"/>
  <c r="I829" i="9"/>
  <c r="I1149" i="9"/>
  <c r="I1156" i="9"/>
  <c r="I1168" i="9"/>
  <c r="I1390" i="9"/>
  <c r="I1773" i="9"/>
  <c r="I1776" i="9"/>
  <c r="AG43" i="11"/>
  <c r="BK8" i="8"/>
  <c r="I130" i="9"/>
  <c r="F135" i="9"/>
  <c r="R135" i="9" s="1"/>
  <c r="F142" i="9"/>
  <c r="I145" i="9"/>
  <c r="I151" i="9"/>
  <c r="I237" i="9"/>
  <c r="I240" i="9"/>
  <c r="I250" i="9"/>
  <c r="I253" i="9"/>
  <c r="I408" i="9"/>
  <c r="I415" i="9"/>
  <c r="O435" i="9"/>
  <c r="I690" i="9"/>
  <c r="I709" i="9"/>
  <c r="I718" i="9"/>
  <c r="I721" i="9"/>
  <c r="I810" i="9"/>
  <c r="I817" i="9"/>
  <c r="I832" i="9"/>
  <c r="I1146" i="9"/>
  <c r="I1165" i="9"/>
  <c r="I1174" i="9"/>
  <c r="AG39" i="11"/>
  <c r="CC13" i="8"/>
  <c r="CC12" i="8"/>
  <c r="BK10" i="8"/>
  <c r="AT14" i="8"/>
  <c r="AZ14" i="8" s="1"/>
  <c r="BA14" i="8" s="1"/>
  <c r="BC14" i="8" s="1"/>
  <c r="J14" i="8" s="1"/>
  <c r="K14" i="8" s="1"/>
  <c r="BK24" i="8"/>
  <c r="AT29" i="8"/>
  <c r="AZ29" i="8" s="1"/>
  <c r="BA29" i="8" s="1"/>
  <c r="BC29" i="8" s="1"/>
  <c r="J29" i="8" s="1"/>
  <c r="K29" i="8" s="1"/>
  <c r="AG57" i="11"/>
  <c r="AG60" i="11"/>
  <c r="AG68" i="11"/>
  <c r="AP27" i="8"/>
  <c r="AR27" i="8" s="1"/>
  <c r="BK34" i="8"/>
  <c r="AG46" i="11"/>
  <c r="AG65" i="11"/>
  <c r="AG67" i="11"/>
  <c r="F148" i="9"/>
  <c r="BA3" i="8"/>
  <c r="BC3" i="8" s="1"/>
  <c r="J3" i="8" s="1"/>
  <c r="K3" i="8" s="1"/>
  <c r="AP7" i="8"/>
  <c r="AR7" i="8" s="1"/>
  <c r="AU10" i="8"/>
  <c r="CC10" i="8"/>
  <c r="AP13" i="8"/>
  <c r="AR13" i="8" s="1"/>
  <c r="BA13" i="8" s="1"/>
  <c r="BC13" i="8" s="1"/>
  <c r="J13" i="8" s="1"/>
  <c r="K13" i="8" s="1"/>
  <c r="BK16" i="8"/>
  <c r="BK17" i="8"/>
  <c r="AP19" i="8"/>
  <c r="AR19" i="8" s="1"/>
  <c r="AP24" i="8"/>
  <c r="AR24" i="8" s="1"/>
  <c r="BA24" i="8" s="1"/>
  <c r="BC24" i="8" s="1"/>
  <c r="J24" i="8" s="1"/>
  <c r="K24" i="8" s="1"/>
  <c r="AT25" i="8"/>
  <c r="AZ25" i="8" s="1"/>
  <c r="BA25" i="8" s="1"/>
  <c r="BC25" i="8" s="1"/>
  <c r="J25" i="8" s="1"/>
  <c r="K25" i="8" s="1"/>
  <c r="BK29" i="8"/>
  <c r="BK30" i="8"/>
  <c r="AP31" i="8"/>
  <c r="AR31" i="8" s="1"/>
  <c r="F1684" i="9"/>
  <c r="AR68" i="11"/>
  <c r="AZ7" i="8"/>
  <c r="AU9" i="8"/>
  <c r="J325" i="9"/>
  <c r="J297" i="9"/>
  <c r="J294" i="9"/>
  <c r="J291" i="9"/>
  <c r="J342" i="9"/>
  <c r="J322" i="9"/>
  <c r="J313" i="9"/>
  <c r="J310" i="9"/>
  <c r="J307" i="9"/>
  <c r="J304" i="9"/>
  <c r="J301" i="9"/>
  <c r="J382" i="9"/>
  <c r="J354" i="9"/>
  <c r="J351" i="9"/>
  <c r="J348" i="9"/>
  <c r="J345" i="9"/>
  <c r="J399" i="9"/>
  <c r="J380" i="9"/>
  <c r="J370" i="9"/>
  <c r="J367" i="9"/>
  <c r="J364" i="9"/>
  <c r="J361" i="9"/>
  <c r="J358" i="9"/>
  <c r="J490" i="9"/>
  <c r="J487" i="9"/>
  <c r="J496" i="9"/>
  <c r="J468" i="9"/>
  <c r="J465" i="9"/>
  <c r="J462" i="9"/>
  <c r="J459" i="9"/>
  <c r="J513" i="9"/>
  <c r="J604" i="9"/>
  <c r="J601" i="9"/>
  <c r="J610" i="9"/>
  <c r="J582" i="9"/>
  <c r="J579" i="9"/>
  <c r="J576" i="9"/>
  <c r="J573" i="9"/>
  <c r="J781" i="9"/>
  <c r="J753" i="9"/>
  <c r="J750" i="9"/>
  <c r="J747" i="9"/>
  <c r="J744" i="9"/>
  <c r="J778" i="9"/>
  <c r="J769" i="9"/>
  <c r="J766" i="9"/>
  <c r="J763" i="9"/>
  <c r="J760" i="9"/>
  <c r="J757" i="9"/>
  <c r="J912" i="9"/>
  <c r="J892" i="9"/>
  <c r="J883" i="9"/>
  <c r="J880" i="9"/>
  <c r="J877" i="9"/>
  <c r="J874" i="9"/>
  <c r="J871" i="9"/>
  <c r="J889" i="9"/>
  <c r="J886" i="9"/>
  <c r="J895" i="9"/>
  <c r="J867" i="9"/>
  <c r="J864" i="9"/>
  <c r="J861" i="9"/>
  <c r="J858" i="9"/>
  <c r="J1140" i="9"/>
  <c r="J1120" i="9"/>
  <c r="J1111" i="9"/>
  <c r="J1108" i="9"/>
  <c r="J1105" i="9"/>
  <c r="J1102" i="9"/>
  <c r="J1099" i="9"/>
  <c r="J1117" i="9"/>
  <c r="J1114" i="9"/>
  <c r="J1123" i="9"/>
  <c r="J1095" i="9"/>
  <c r="J1092" i="9"/>
  <c r="J1089" i="9"/>
  <c r="J1086" i="9"/>
  <c r="J1231" i="9"/>
  <c r="J1228" i="9"/>
  <c r="J1254" i="9"/>
  <c r="J1237" i="9"/>
  <c r="J1209" i="9"/>
  <c r="J1206" i="9"/>
  <c r="J1203" i="9"/>
  <c r="J1200" i="9"/>
  <c r="J1459" i="9"/>
  <c r="J1456" i="9"/>
  <c r="J1465" i="9"/>
  <c r="J1437" i="9"/>
  <c r="J1434" i="9"/>
  <c r="J1431" i="9"/>
  <c r="J1428" i="9"/>
  <c r="J1596" i="9"/>
  <c r="J1576" i="9"/>
  <c r="J1567" i="9"/>
  <c r="J1564" i="9"/>
  <c r="J1561" i="9"/>
  <c r="J1558" i="9"/>
  <c r="J1555" i="9"/>
  <c r="J1573" i="9"/>
  <c r="J1570" i="9"/>
  <c r="J1747" i="9"/>
  <c r="J1738" i="9"/>
  <c r="J1735" i="9"/>
  <c r="J1732" i="9"/>
  <c r="J1729" i="9"/>
  <c r="J1726" i="9"/>
  <c r="J1744" i="9"/>
  <c r="J1741" i="9"/>
  <c r="J1767" i="9"/>
  <c r="J1750" i="9"/>
  <c r="J1722" i="9"/>
  <c r="J1719" i="9"/>
  <c r="J1716" i="9"/>
  <c r="J1713" i="9"/>
  <c r="J1881" i="9"/>
  <c r="J1858" i="9"/>
  <c r="J1855" i="9"/>
  <c r="J1861" i="9"/>
  <c r="J1836" i="9"/>
  <c r="J1833" i="9"/>
  <c r="J1830" i="9"/>
  <c r="J1827" i="9"/>
  <c r="J1995" i="9"/>
  <c r="J1972" i="9"/>
  <c r="J1969" i="9"/>
  <c r="J1950" i="9"/>
  <c r="J1947" i="9"/>
  <c r="J1944" i="9"/>
  <c r="J1941" i="9"/>
  <c r="J1978" i="9"/>
  <c r="O396" i="9"/>
  <c r="O380" i="9"/>
  <c r="O378" i="9"/>
  <c r="O452" i="9"/>
  <c r="O395" i="9"/>
  <c r="O737" i="9"/>
  <c r="O623" i="9"/>
  <c r="O607" i="9"/>
  <c r="O606" i="9"/>
  <c r="O908" i="9"/>
  <c r="O909" i="9"/>
  <c r="O892" i="9"/>
  <c r="O891" i="9"/>
  <c r="O1250" i="9"/>
  <c r="O1234" i="9"/>
  <c r="O1233" i="9"/>
  <c r="O1593" i="9"/>
  <c r="O1592" i="9"/>
  <c r="O1878" i="9"/>
  <c r="O1860" i="9"/>
  <c r="O1992" i="9"/>
  <c r="O1991" i="9"/>
  <c r="O1877" i="9"/>
  <c r="AZ2" i="8"/>
  <c r="BK14" i="8"/>
  <c r="AP16" i="8"/>
  <c r="AR16" i="8" s="1"/>
  <c r="BK19" i="8"/>
  <c r="AT21" i="8"/>
  <c r="AU21" i="8" s="1"/>
  <c r="AZ27" i="8"/>
  <c r="AT32" i="8"/>
  <c r="AZ32" i="8" s="1"/>
  <c r="BA32" i="8" s="1"/>
  <c r="BC32" i="8" s="1"/>
  <c r="J32" i="8" s="1"/>
  <c r="K32" i="8" s="1"/>
  <c r="AG42" i="11"/>
  <c r="AG49" i="11"/>
  <c r="AG51" i="11"/>
  <c r="AG52" i="11"/>
  <c r="F527" i="9"/>
  <c r="F471" i="9"/>
  <c r="R471" i="9" s="1"/>
  <c r="AG45" i="11"/>
  <c r="AU3" i="8"/>
  <c r="BK31" i="8"/>
  <c r="BK35" i="8"/>
  <c r="F117" i="9"/>
  <c r="F133" i="9"/>
  <c r="F138" i="9"/>
  <c r="R138" i="9" s="1"/>
  <c r="F150" i="9"/>
  <c r="F157" i="9"/>
  <c r="R157" i="9" s="1"/>
  <c r="F173" i="9"/>
  <c r="R173" i="9" s="1"/>
  <c r="F244" i="9"/>
  <c r="F250" i="9"/>
  <c r="F256" i="9"/>
  <c r="F521" i="9"/>
  <c r="R521" i="9" s="1"/>
  <c r="R524" i="9" s="1"/>
  <c r="F864" i="9"/>
  <c r="F1824" i="9"/>
  <c r="F1991" i="9"/>
  <c r="F1937" i="9"/>
  <c r="F1763" i="9"/>
  <c r="F1764" i="9"/>
  <c r="F1821" i="9"/>
  <c r="F1934" i="9"/>
  <c r="F1877" i="9"/>
  <c r="F1823" i="9"/>
  <c r="F1820" i="9"/>
  <c r="F1935" i="9"/>
  <c r="F1545" i="9"/>
  <c r="AT5" i="8"/>
  <c r="AZ5" i="8" s="1"/>
  <c r="BA5" i="8" s="1"/>
  <c r="BC5" i="8" s="1"/>
  <c r="J5" i="8" s="1"/>
  <c r="K5" i="8" s="1"/>
  <c r="AU6" i="8"/>
  <c r="BK12" i="8"/>
  <c r="AZ16" i="8"/>
  <c r="AZ19" i="8"/>
  <c r="AP2" i="8"/>
  <c r="AR2" i="8" s="1"/>
  <c r="BK5" i="8"/>
  <c r="BK6" i="8"/>
  <c r="AP9" i="8"/>
  <c r="AR9" i="8" s="1"/>
  <c r="BA9" i="8" s="1"/>
  <c r="BC9" i="8" s="1"/>
  <c r="J9" i="8" s="1"/>
  <c r="K9" i="8" s="1"/>
  <c r="AP11" i="8"/>
  <c r="AR11" i="8" s="1"/>
  <c r="AP12" i="8"/>
  <c r="AR12" i="8" s="1"/>
  <c r="BK15" i="8"/>
  <c r="BK18" i="8"/>
  <c r="BK22" i="8"/>
  <c r="BK23" i="8"/>
  <c r="BK27" i="8"/>
  <c r="AT33" i="8"/>
  <c r="AU33" i="8" s="1"/>
  <c r="AP35" i="8"/>
  <c r="AR35" i="8" s="1"/>
  <c r="F129" i="9"/>
  <c r="R129" i="9" s="1"/>
  <c r="F136" i="9"/>
  <c r="F141" i="9"/>
  <c r="R141" i="9" s="1"/>
  <c r="F146" i="9"/>
  <c r="R146" i="9" s="1"/>
  <c r="F171" i="9"/>
  <c r="F185" i="9"/>
  <c r="F242" i="9"/>
  <c r="F287" i="9"/>
  <c r="R287" i="9" s="1"/>
  <c r="F370" i="9"/>
  <c r="F515" i="9"/>
  <c r="R515" i="9" s="1"/>
  <c r="F1878" i="9"/>
  <c r="BK3" i="8"/>
  <c r="BK4" i="8"/>
  <c r="BK33" i="8"/>
  <c r="AZ35" i="8"/>
  <c r="CC35" i="8"/>
  <c r="F116" i="9"/>
  <c r="R116" i="9" s="1"/>
  <c r="F132" i="9"/>
  <c r="R132" i="9" s="1"/>
  <c r="F139" i="9"/>
  <c r="F145" i="9"/>
  <c r="F149" i="9"/>
  <c r="R149" i="9" s="1"/>
  <c r="F156" i="9"/>
  <c r="R156" i="9" s="1"/>
  <c r="F168" i="9"/>
  <c r="F260" i="9"/>
  <c r="R260" i="9" s="1"/>
  <c r="F265" i="9"/>
  <c r="F285" i="9"/>
  <c r="F299" i="9"/>
  <c r="F431" i="9"/>
  <c r="R431" i="9" s="1"/>
  <c r="I1197" i="9"/>
  <c r="I1177" i="9"/>
  <c r="I1387" i="9"/>
  <c r="I1380" i="9"/>
  <c r="I1405" i="9"/>
  <c r="I1402" i="9"/>
  <c r="I1393" i="9"/>
  <c r="I1374" i="9"/>
  <c r="I1425" i="9"/>
  <c r="I1396" i="9"/>
  <c r="I1384" i="9"/>
  <c r="I1377" i="9"/>
  <c r="I1510" i="9"/>
  <c r="I1498" i="9"/>
  <c r="I1491" i="9"/>
  <c r="I1539" i="9"/>
  <c r="I1522" i="9"/>
  <c r="I1513" i="9"/>
  <c r="I1504" i="9"/>
  <c r="I1485" i="9"/>
  <c r="I1519" i="9"/>
  <c r="I1516" i="9"/>
  <c r="I1507" i="9"/>
  <c r="I1488" i="9"/>
  <c r="I1690" i="9"/>
  <c r="I1687" i="9"/>
  <c r="I1675" i="9"/>
  <c r="I1656" i="9"/>
  <c r="I1681" i="9"/>
  <c r="I1669" i="9"/>
  <c r="I1662" i="9"/>
  <c r="I1710" i="9"/>
  <c r="I1693" i="9"/>
  <c r="I1684" i="9"/>
  <c r="I1672" i="9"/>
  <c r="I1665" i="9"/>
  <c r="I1804" i="9"/>
  <c r="I1801" i="9"/>
  <c r="I1792" i="9"/>
  <c r="I1770" i="9"/>
  <c r="I1786" i="9"/>
  <c r="I1779" i="9"/>
  <c r="I1824" i="9"/>
  <c r="I1807" i="9"/>
  <c r="I1798" i="9"/>
  <c r="I1789" i="9"/>
  <c r="I1938" i="9"/>
  <c r="I1909" i="9"/>
  <c r="I1897" i="9"/>
  <c r="I1890" i="9"/>
  <c r="I1912" i="9"/>
  <c r="I1903" i="9"/>
  <c r="I1884" i="9"/>
  <c r="I1921" i="9"/>
  <c r="I1918" i="9"/>
  <c r="I1915" i="9"/>
  <c r="I1906" i="9"/>
  <c r="I1887" i="9"/>
  <c r="O1422" i="9"/>
  <c r="O1405" i="9"/>
  <c r="O1421" i="9"/>
  <c r="O1404" i="9"/>
  <c r="O1706" i="9"/>
  <c r="O1707" i="9"/>
  <c r="O1690" i="9"/>
  <c r="F1992" i="9"/>
  <c r="AG41" i="11"/>
  <c r="AG44" i="11"/>
  <c r="AG47" i="11"/>
  <c r="AG48" i="11"/>
  <c r="O1763" i="9"/>
  <c r="O1934" i="9"/>
  <c r="AG40" i="11"/>
  <c r="AG55" i="11"/>
  <c r="AG59" i="11"/>
  <c r="AG63" i="11"/>
  <c r="F179" i="9"/>
  <c r="R179" i="9" s="1"/>
  <c r="AG54" i="11"/>
  <c r="AG58" i="11"/>
  <c r="AG62" i="11"/>
  <c r="AG66" i="11"/>
  <c r="I33" i="7"/>
  <c r="E35" i="7"/>
  <c r="J35" i="7"/>
  <c r="R618" i="9"/>
  <c r="R1929" i="9"/>
  <c r="V1929" i="9" s="1"/>
  <c r="T35" i="7"/>
  <c r="N35" i="7"/>
  <c r="V1928" i="9"/>
  <c r="R1926" i="9"/>
  <c r="V1926" i="9" s="1"/>
  <c r="R158" i="9"/>
  <c r="R732" i="9"/>
  <c r="E34" i="7"/>
  <c r="R159" i="9"/>
  <c r="E37" i="7"/>
  <c r="O35" i="7"/>
  <c r="R1416" i="9"/>
  <c r="C35" i="7"/>
  <c r="R1188" i="9"/>
  <c r="R102" i="9"/>
  <c r="R101" i="9"/>
  <c r="U35" i="7"/>
  <c r="Y35" i="7"/>
  <c r="I34" i="7"/>
  <c r="Q35" i="7"/>
  <c r="R45" i="9"/>
  <c r="R44" i="9"/>
  <c r="AB275" i="9"/>
  <c r="G35" i="7"/>
  <c r="H39" i="7"/>
  <c r="R272" i="9"/>
  <c r="R273" i="9"/>
  <c r="F35" i="7"/>
  <c r="H208" i="9"/>
  <c r="H207" i="9"/>
  <c r="H378" i="9"/>
  <c r="H380" i="9"/>
  <c r="R333" i="9"/>
  <c r="R390" i="9"/>
  <c r="F1972" i="9"/>
  <c r="F1970" i="9"/>
  <c r="R1970" i="9" s="1"/>
  <c r="V1970" i="9" s="1"/>
  <c r="F1966" i="9"/>
  <c r="F1965" i="9"/>
  <c r="R1965" i="9" s="1"/>
  <c r="V1965" i="9" s="1"/>
  <c r="F1981" i="9"/>
  <c r="R1981" i="9" s="1"/>
  <c r="V1981" i="9" s="1"/>
  <c r="F1980" i="9"/>
  <c r="R1980" i="9" s="1"/>
  <c r="V1980" i="9" s="1"/>
  <c r="F1975" i="9"/>
  <c r="F1893" i="9"/>
  <c r="F1889" i="9"/>
  <c r="R1889" i="9" s="1"/>
  <c r="V1889" i="9" s="1"/>
  <c r="F1887" i="9"/>
  <c r="F1883" i="9"/>
  <c r="R1883" i="9" s="1"/>
  <c r="V1883" i="9" s="1"/>
  <c r="F1881" i="9"/>
  <c r="F1995" i="9"/>
  <c r="F1994" i="9"/>
  <c r="F1977" i="9"/>
  <c r="F1974" i="9"/>
  <c r="F1973" i="9"/>
  <c r="R1973" i="9" s="1"/>
  <c r="V1973" i="9" s="1"/>
  <c r="F1969" i="9"/>
  <c r="F1963" i="9"/>
  <c r="F1962" i="9"/>
  <c r="R1962" i="9" s="1"/>
  <c r="V1962" i="9" s="1"/>
  <c r="F1957" i="9"/>
  <c r="F1956" i="9"/>
  <c r="R1956" i="9" s="1"/>
  <c r="V1956" i="9" s="1"/>
  <c r="F1952" i="9"/>
  <c r="F1960" i="9"/>
  <c r="F1953" i="9"/>
  <c r="R1953" i="9" s="1"/>
  <c r="V1953" i="9" s="1"/>
  <c r="F1921" i="9"/>
  <c r="F1920" i="9"/>
  <c r="F1918" i="9"/>
  <c r="F1916" i="9"/>
  <c r="R1916" i="9" s="1"/>
  <c r="V1916" i="9" s="1"/>
  <c r="F1913" i="9"/>
  <c r="R1913" i="9" s="1"/>
  <c r="V1913" i="9" s="1"/>
  <c r="F1909" i="9"/>
  <c r="F1906" i="9"/>
  <c r="F1902" i="9"/>
  <c r="R1902" i="9" s="1"/>
  <c r="V1902" i="9" s="1"/>
  <c r="F1899" i="9"/>
  <c r="R1899" i="9" s="1"/>
  <c r="V1899" i="9" s="1"/>
  <c r="F1895" i="9"/>
  <c r="F1892" i="9"/>
  <c r="R1892" i="9" s="1"/>
  <c r="F1880" i="9"/>
  <c r="F1836" i="9"/>
  <c r="F1832" i="9"/>
  <c r="R1832" i="9" s="1"/>
  <c r="V1832" i="9" s="1"/>
  <c r="F1830" i="9"/>
  <c r="F1826" i="9"/>
  <c r="R1826" i="9" s="1"/>
  <c r="V1826" i="9" s="1"/>
  <c r="F1778" i="9"/>
  <c r="R1778" i="9" s="1"/>
  <c r="F1776" i="9"/>
  <c r="F1772" i="9"/>
  <c r="R1772" i="9" s="1"/>
  <c r="F1770" i="9"/>
  <c r="F1721" i="9"/>
  <c r="R1721" i="9" s="1"/>
  <c r="F1719" i="9"/>
  <c r="F1713" i="9"/>
  <c r="F1978" i="9"/>
  <c r="F1924" i="9"/>
  <c r="R1924" i="9" s="1"/>
  <c r="V1924" i="9" s="1"/>
  <c r="F1908" i="9"/>
  <c r="R1908" i="9" s="1"/>
  <c r="V1908" i="9" s="1"/>
  <c r="F1905" i="9"/>
  <c r="R1905" i="9" s="1"/>
  <c r="V1905" i="9" s="1"/>
  <c r="F1884" i="9"/>
  <c r="F1867" i="9"/>
  <c r="R1867" i="9" s="1"/>
  <c r="V1867" i="9" s="1"/>
  <c r="F1863" i="9"/>
  <c r="R1863" i="9" s="1"/>
  <c r="F1859" i="9"/>
  <c r="R1859" i="9" s="1"/>
  <c r="V1859" i="9" s="1"/>
  <c r="F1858" i="9"/>
  <c r="F1851" i="9"/>
  <c r="R1851" i="9" s="1"/>
  <c r="V1851" i="9" s="1"/>
  <c r="F1849" i="9"/>
  <c r="F1845" i="9"/>
  <c r="R1845" i="9" s="1"/>
  <c r="V1845" i="9" s="1"/>
  <c r="F1843" i="9"/>
  <c r="F1839" i="9"/>
  <c r="R1839" i="9" s="1"/>
  <c r="V1839" i="9" s="1"/>
  <c r="F1809" i="9"/>
  <c r="F1807" i="9"/>
  <c r="F1804" i="9"/>
  <c r="F1803" i="9"/>
  <c r="F1799" i="9"/>
  <c r="R1799" i="9" s="1"/>
  <c r="V1799" i="9" s="1"/>
  <c r="F1798" i="9"/>
  <c r="F1795" i="9"/>
  <c r="F1791" i="9"/>
  <c r="R1791" i="9" s="1"/>
  <c r="V1791" i="9" s="1"/>
  <c r="F1789" i="9"/>
  <c r="F1785" i="9"/>
  <c r="R1785" i="9" s="1"/>
  <c r="V1785" i="9" s="1"/>
  <c r="F1783" i="9"/>
  <c r="F1781" i="9"/>
  <c r="F1766" i="9"/>
  <c r="F1752" i="9"/>
  <c r="R1752" i="9" s="1"/>
  <c r="V1752" i="9" s="1"/>
  <c r="F1750" i="9"/>
  <c r="F1747" i="9"/>
  <c r="F1746" i="9"/>
  <c r="F1742" i="9"/>
  <c r="R1742" i="9" s="1"/>
  <c r="V1742" i="9" s="1"/>
  <c r="F1741" i="9"/>
  <c r="F1959" i="9"/>
  <c r="R1959" i="9" s="1"/>
  <c r="V1959" i="9" s="1"/>
  <c r="F1954" i="9"/>
  <c r="F1923" i="9"/>
  <c r="R1923" i="9" s="1"/>
  <c r="V1923" i="9" s="1"/>
  <c r="F1912" i="9"/>
  <c r="F1897" i="9"/>
  <c r="F1886" i="9"/>
  <c r="R1886" i="9" s="1"/>
  <c r="F1835" i="9"/>
  <c r="R1835" i="9" s="1"/>
  <c r="F1833" i="9"/>
  <c r="F1829" i="9"/>
  <c r="R1829" i="9" s="1"/>
  <c r="R1860" i="9" s="1"/>
  <c r="F1827" i="9"/>
  <c r="F1779" i="9"/>
  <c r="F1775" i="9"/>
  <c r="R1775" i="9" s="1"/>
  <c r="V1775" i="9" s="1"/>
  <c r="F1773" i="9"/>
  <c r="F1769" i="9"/>
  <c r="R1769" i="9" s="1"/>
  <c r="F1917" i="9"/>
  <c r="F1900" i="9"/>
  <c r="F1861" i="9"/>
  <c r="F1852" i="9"/>
  <c r="F1840" i="9"/>
  <c r="F1838" i="9"/>
  <c r="F1794" i="9"/>
  <c r="R1794" i="9" s="1"/>
  <c r="V1794" i="9" s="1"/>
  <c r="F1792" i="9"/>
  <c r="F1788" i="9"/>
  <c r="R1788" i="9" s="1"/>
  <c r="V1788" i="9" s="1"/>
  <c r="F1786" i="9"/>
  <c r="F1782" i="9"/>
  <c r="R1782" i="9" s="1"/>
  <c r="V1782" i="9" s="1"/>
  <c r="F1753" i="9"/>
  <c r="R1753" i="9" s="1"/>
  <c r="V1753" i="9" s="1"/>
  <c r="F1745" i="9"/>
  <c r="R1745" i="9" s="1"/>
  <c r="V1745" i="9" s="1"/>
  <c r="F1738" i="9"/>
  <c r="F1737" i="9"/>
  <c r="R1737" i="9" s="1"/>
  <c r="V1737" i="9" s="1"/>
  <c r="F1732" i="9"/>
  <c r="F1731" i="9"/>
  <c r="R1731" i="9" s="1"/>
  <c r="V1731" i="9" s="1"/>
  <c r="F1726" i="9"/>
  <c r="F1725" i="9"/>
  <c r="R1725" i="9" s="1"/>
  <c r="V1725" i="9" s="1"/>
  <c r="F1716" i="9"/>
  <c r="F1712" i="9"/>
  <c r="R1712" i="9" s="1"/>
  <c r="V1712" i="9" s="1"/>
  <c r="F1707" i="9"/>
  <c r="F1696" i="9"/>
  <c r="R1696" i="9" s="1"/>
  <c r="V1696" i="9" s="1"/>
  <c r="F1692" i="9"/>
  <c r="R1692" i="9" s="1"/>
  <c r="F1688" i="9"/>
  <c r="R1688" i="9" s="1"/>
  <c r="V1688" i="9" s="1"/>
  <c r="F1687" i="9"/>
  <c r="F1680" i="9"/>
  <c r="R1680" i="9" s="1"/>
  <c r="V1680" i="9" s="1"/>
  <c r="F1678" i="9"/>
  <c r="F1674" i="9"/>
  <c r="R1674" i="9" s="1"/>
  <c r="V1674" i="9" s="1"/>
  <c r="F1672" i="9"/>
  <c r="F1668" i="9"/>
  <c r="R1668" i="9" s="1"/>
  <c r="V1668" i="9" s="1"/>
  <c r="F1596" i="9"/>
  <c r="F1592" i="9"/>
  <c r="F1582" i="9"/>
  <c r="R1582" i="9" s="1"/>
  <c r="F1578" i="9"/>
  <c r="R1578" i="9" s="1"/>
  <c r="F1574" i="9"/>
  <c r="R1574" i="9" s="1"/>
  <c r="F1573" i="9"/>
  <c r="F1566" i="9"/>
  <c r="R1566" i="9" s="1"/>
  <c r="F1564" i="9"/>
  <c r="F1560" i="9"/>
  <c r="R1560" i="9" s="1"/>
  <c r="F1558" i="9"/>
  <c r="F1554" i="9"/>
  <c r="R1554" i="9" s="1"/>
  <c r="F1539" i="9"/>
  <c r="F1535" i="9"/>
  <c r="F1915" i="9"/>
  <c r="F1860" i="9"/>
  <c r="F1848" i="9"/>
  <c r="R1848" i="9" s="1"/>
  <c r="V1848" i="9" s="1"/>
  <c r="F1802" i="9"/>
  <c r="F1801" i="9"/>
  <c r="F1749" i="9"/>
  <c r="R1749" i="9" s="1"/>
  <c r="R1766" i="9" s="1"/>
  <c r="F1744" i="9"/>
  <c r="F1718" i="9"/>
  <c r="R1718" i="9" s="1"/>
  <c r="V1718" i="9" s="1"/>
  <c r="F1710" i="9"/>
  <c r="F1695" i="9"/>
  <c r="R1695" i="9" s="1"/>
  <c r="V1695" i="9" s="1"/>
  <c r="F1664" i="9"/>
  <c r="R1664" i="9" s="1"/>
  <c r="F1662" i="9"/>
  <c r="F1658" i="9"/>
  <c r="R1658" i="9" s="1"/>
  <c r="F1656" i="9"/>
  <c r="F1593" i="9"/>
  <c r="F1550" i="9"/>
  <c r="R1550" i="9" s="1"/>
  <c r="F1548" i="9"/>
  <c r="F1544" i="9"/>
  <c r="R1544" i="9" s="1"/>
  <c r="F1542" i="9"/>
  <c r="F1536" i="9"/>
  <c r="F1493" i="9"/>
  <c r="R1493" i="9" s="1"/>
  <c r="F1491" i="9"/>
  <c r="F1487" i="9"/>
  <c r="R1487" i="9" s="1"/>
  <c r="F1485" i="9"/>
  <c r="F1479" i="9"/>
  <c r="F1436" i="9"/>
  <c r="R1436" i="9" s="1"/>
  <c r="F1434" i="9"/>
  <c r="F1430" i="9"/>
  <c r="R1430" i="9" s="1"/>
  <c r="F1428" i="9"/>
  <c r="F1380" i="9"/>
  <c r="F1376" i="9"/>
  <c r="R1376" i="9" s="1"/>
  <c r="F1374" i="9"/>
  <c r="F1370" i="9"/>
  <c r="R1370" i="9" s="1"/>
  <c r="F1254" i="9"/>
  <c r="F1251" i="9"/>
  <c r="F1866" i="9"/>
  <c r="R1866" i="9" s="1"/>
  <c r="V1866" i="9" s="1"/>
  <c r="F1856" i="9"/>
  <c r="R1856" i="9" s="1"/>
  <c r="V1856" i="9" s="1"/>
  <c r="F1846" i="9"/>
  <c r="F1767" i="9"/>
  <c r="F1903" i="9"/>
  <c r="F1896" i="9"/>
  <c r="R1896" i="9" s="1"/>
  <c r="V1896" i="9" s="1"/>
  <c r="F1890" i="9"/>
  <c r="F1855" i="9"/>
  <c r="F1842" i="9"/>
  <c r="R1842" i="9" s="1"/>
  <c r="V1842" i="9" s="1"/>
  <c r="F1728" i="9"/>
  <c r="R1728" i="9" s="1"/>
  <c r="V1728" i="9" s="1"/>
  <c r="F1724" i="9"/>
  <c r="F1693" i="9"/>
  <c r="F1677" i="9"/>
  <c r="R1677" i="9" s="1"/>
  <c r="V1677" i="9" s="1"/>
  <c r="F1659" i="9"/>
  <c r="F1655" i="9"/>
  <c r="R1655" i="9" s="1"/>
  <c r="V1655" i="9" s="1"/>
  <c r="F1575" i="9"/>
  <c r="F1571" i="9"/>
  <c r="R1571" i="9" s="1"/>
  <c r="F1567" i="9"/>
  <c r="F1563" i="9"/>
  <c r="R1563" i="9" s="1"/>
  <c r="F1555" i="9"/>
  <c r="F1516" i="9"/>
  <c r="F1513" i="9"/>
  <c r="F1509" i="9"/>
  <c r="R1509" i="9" s="1"/>
  <c r="F1490" i="9"/>
  <c r="R1490" i="9" s="1"/>
  <c r="F1468" i="9"/>
  <c r="R1468" i="9" s="1"/>
  <c r="F1465" i="9"/>
  <c r="F1460" i="9"/>
  <c r="R1460" i="9" s="1"/>
  <c r="F1457" i="9"/>
  <c r="R1457" i="9" s="1"/>
  <c r="F1431" i="9"/>
  <c r="F1410" i="9"/>
  <c r="R1410" i="9" s="1"/>
  <c r="F1395" i="9"/>
  <c r="R1395" i="9" s="1"/>
  <c r="F1392" i="9"/>
  <c r="R1392" i="9" s="1"/>
  <c r="F1864" i="9"/>
  <c r="F1810" i="9"/>
  <c r="R1810" i="9" s="1"/>
  <c r="F1729" i="9"/>
  <c r="F1690" i="9"/>
  <c r="F1685" i="9"/>
  <c r="R1685" i="9" s="1"/>
  <c r="V1685" i="9" s="1"/>
  <c r="F1681" i="9"/>
  <c r="F1671" i="9"/>
  <c r="R1671" i="9" s="1"/>
  <c r="V1671" i="9" s="1"/>
  <c r="F1667" i="9"/>
  <c r="F1579" i="9"/>
  <c r="F1551" i="9"/>
  <c r="F1547" i="9"/>
  <c r="R1547" i="9" s="1"/>
  <c r="F1518" i="9"/>
  <c r="F1514" i="9"/>
  <c r="R1514" i="9" s="1"/>
  <c r="F1501" i="9"/>
  <c r="F1498" i="9"/>
  <c r="F1494" i="9"/>
  <c r="F1467" i="9"/>
  <c r="R1467" i="9" s="1"/>
  <c r="F1464" i="9"/>
  <c r="R1464" i="9" s="1"/>
  <c r="F1462" i="9"/>
  <c r="F1433" i="9"/>
  <c r="R1433" i="9" s="1"/>
  <c r="F1425" i="9"/>
  <c r="F1424" i="9"/>
  <c r="F1421" i="9"/>
  <c r="F1399" i="9"/>
  <c r="F1384" i="9"/>
  <c r="F1373" i="9"/>
  <c r="R1373" i="9" s="1"/>
  <c r="F1806" i="9"/>
  <c r="R1806" i="9" s="1"/>
  <c r="F1734" i="9"/>
  <c r="R1734" i="9" s="1"/>
  <c r="V1734" i="9" s="1"/>
  <c r="F1722" i="9"/>
  <c r="F1709" i="9"/>
  <c r="F1706" i="9"/>
  <c r="F1689" i="9"/>
  <c r="F1675" i="9"/>
  <c r="F1595" i="9"/>
  <c r="F1570" i="9"/>
  <c r="F1561" i="9"/>
  <c r="F1557" i="9"/>
  <c r="R1557" i="9" s="1"/>
  <c r="F1525" i="9"/>
  <c r="R1525" i="9" s="1"/>
  <c r="F1522" i="9"/>
  <c r="F1517" i="9"/>
  <c r="R1517" i="9" s="1"/>
  <c r="F1507" i="9"/>
  <c r="F1504" i="9"/>
  <c r="F1500" i="9"/>
  <c r="R1500" i="9" s="1"/>
  <c r="F1497" i="9"/>
  <c r="R1497" i="9" s="1"/>
  <c r="F1484" i="9"/>
  <c r="R1484" i="9" s="1"/>
  <c r="F1482" i="9"/>
  <c r="F1478" i="9"/>
  <c r="F1453" i="9"/>
  <c r="F1450" i="9"/>
  <c r="F1447" i="9"/>
  <c r="F1444" i="9"/>
  <c r="F1441" i="9"/>
  <c r="F1437" i="9"/>
  <c r="F1408" i="9"/>
  <c r="F1404" i="9"/>
  <c r="F1402" i="9"/>
  <c r="F1735" i="9"/>
  <c r="F1669" i="9"/>
  <c r="F1524" i="9"/>
  <c r="R1524" i="9" s="1"/>
  <c r="F1422" i="9"/>
  <c r="F1400" i="9"/>
  <c r="R1400" i="9" s="1"/>
  <c r="F1389" i="9"/>
  <c r="R1389" i="9" s="1"/>
  <c r="F1386" i="9"/>
  <c r="R1386" i="9" s="1"/>
  <c r="F1382" i="9"/>
  <c r="F1240" i="9"/>
  <c r="F1237" i="9"/>
  <c r="F1232" i="9"/>
  <c r="F1229" i="9"/>
  <c r="F1215" i="9"/>
  <c r="F1213" i="9"/>
  <c r="F1193" i="9"/>
  <c r="F1183" i="9"/>
  <c r="R1183" i="9" s="1"/>
  <c r="V1183" i="9" s="1"/>
  <c r="F1179" i="9"/>
  <c r="R1179" i="9" s="1"/>
  <c r="F1175" i="9"/>
  <c r="R1175" i="9" s="1"/>
  <c r="F1174" i="9"/>
  <c r="F1167" i="9"/>
  <c r="R1167" i="9" s="1"/>
  <c r="F1165" i="9"/>
  <c r="F1161" i="9"/>
  <c r="R1161" i="9" s="1"/>
  <c r="F1159" i="9"/>
  <c r="F1155" i="9"/>
  <c r="R1155" i="9" s="1"/>
  <c r="F1139" i="9"/>
  <c r="F1125" i="9"/>
  <c r="R1125" i="9" s="1"/>
  <c r="F1123" i="9"/>
  <c r="F1120" i="9"/>
  <c r="F1119" i="9"/>
  <c r="F1115" i="9"/>
  <c r="R1115" i="9" s="1"/>
  <c r="F1114" i="9"/>
  <c r="F1111" i="9"/>
  <c r="F1107" i="9"/>
  <c r="R1107" i="9" s="1"/>
  <c r="F1105" i="9"/>
  <c r="F1101" i="9"/>
  <c r="R1101" i="9" s="1"/>
  <c r="F1099" i="9"/>
  <c r="F1097" i="9"/>
  <c r="F911" i="9"/>
  <c r="F897" i="9"/>
  <c r="R897" i="9" s="1"/>
  <c r="F895" i="9"/>
  <c r="F892" i="9"/>
  <c r="F891" i="9"/>
  <c r="F887" i="9"/>
  <c r="R887" i="9" s="1"/>
  <c r="F886" i="9"/>
  <c r="F883" i="9"/>
  <c r="F879" i="9"/>
  <c r="R879" i="9" s="1"/>
  <c r="F877" i="9"/>
  <c r="F873" i="9"/>
  <c r="R873" i="9" s="1"/>
  <c r="F871" i="9"/>
  <c r="F869" i="9"/>
  <c r="F851" i="9"/>
  <c r="F841" i="9"/>
  <c r="R841" i="9" s="1"/>
  <c r="F837" i="9"/>
  <c r="R837" i="9" s="1"/>
  <c r="F833" i="9"/>
  <c r="R833" i="9" s="1"/>
  <c r="F832" i="9"/>
  <c r="F829" i="9"/>
  <c r="F826" i="9"/>
  <c r="F822" i="9"/>
  <c r="R822" i="9" s="1"/>
  <c r="F1661" i="9"/>
  <c r="R1661" i="9" s="1"/>
  <c r="V1661" i="9" s="1"/>
  <c r="F1581" i="9"/>
  <c r="R1581" i="9" s="1"/>
  <c r="F1506" i="9"/>
  <c r="R1506" i="9" s="1"/>
  <c r="F1481" i="9"/>
  <c r="F1461" i="9"/>
  <c r="F1456" i="9"/>
  <c r="F1449" i="9"/>
  <c r="R1449" i="9" s="1"/>
  <c r="F1443" i="9"/>
  <c r="R1443" i="9" s="1"/>
  <c r="F1427" i="9"/>
  <c r="R1427" i="9" s="1"/>
  <c r="F1407" i="9"/>
  <c r="R1407" i="9" s="1"/>
  <c r="F1405" i="9"/>
  <c r="F1390" i="9"/>
  <c r="F1387" i="9"/>
  <c r="F1379" i="9"/>
  <c r="R1379" i="9" s="1"/>
  <c r="R1382" i="9" s="1"/>
  <c r="F1371" i="9"/>
  <c r="F1239" i="9"/>
  <c r="F1236" i="9"/>
  <c r="F1234" i="9"/>
  <c r="F1209" i="9"/>
  <c r="F1205" i="9"/>
  <c r="F1203" i="9"/>
  <c r="F1199" i="9"/>
  <c r="F1197" i="9"/>
  <c r="F1194" i="9"/>
  <c r="F1151" i="9"/>
  <c r="R1151" i="9" s="1"/>
  <c r="F1149" i="9"/>
  <c r="F1145" i="9"/>
  <c r="R1145" i="9" s="1"/>
  <c r="F1143" i="9"/>
  <c r="F1095" i="9"/>
  <c r="F1091" i="9"/>
  <c r="R1091" i="9" s="1"/>
  <c r="F1089" i="9"/>
  <c r="F1085" i="9"/>
  <c r="R1085" i="9" s="1"/>
  <c r="F867" i="9"/>
  <c r="F863" i="9"/>
  <c r="R863" i="9" s="1"/>
  <c r="F861" i="9"/>
  <c r="F857" i="9"/>
  <c r="R857" i="9" s="1"/>
  <c r="F855" i="9"/>
  <c r="F852" i="9"/>
  <c r="F830" i="9"/>
  <c r="R830" i="9" s="1"/>
  <c r="F810" i="9"/>
  <c r="F806" i="9"/>
  <c r="R806" i="9" s="1"/>
  <c r="F804" i="9"/>
  <c r="F800" i="9"/>
  <c r="R800" i="9" s="1"/>
  <c r="F783" i="9"/>
  <c r="R783" i="9" s="1"/>
  <c r="F781" i="9"/>
  <c r="F778" i="9"/>
  <c r="F777" i="9"/>
  <c r="F773" i="9"/>
  <c r="R773" i="9" s="1"/>
  <c r="F772" i="9"/>
  <c r="F1541" i="9"/>
  <c r="R1541" i="9" s="1"/>
  <c r="F1521" i="9"/>
  <c r="R1521" i="9" s="1"/>
  <c r="F1519" i="9"/>
  <c r="F1510" i="9"/>
  <c r="F1411" i="9"/>
  <c r="R1411" i="9" s="1"/>
  <c r="F1403" i="9"/>
  <c r="R1403" i="9" s="1"/>
  <c r="F1393" i="9"/>
  <c r="F1250" i="9"/>
  <c r="F1225" i="9"/>
  <c r="F1222" i="9"/>
  <c r="F1219" i="9"/>
  <c r="F1216" i="9"/>
  <c r="F1212" i="9"/>
  <c r="F1196" i="9"/>
  <c r="F1182" i="9"/>
  <c r="R1182" i="9" s="1"/>
  <c r="V1182" i="9" s="1"/>
  <c r="F1180" i="9"/>
  <c r="F1177" i="9"/>
  <c r="F1176" i="9"/>
  <c r="F1172" i="9"/>
  <c r="R1172" i="9" s="1"/>
  <c r="F1171" i="9"/>
  <c r="F1168" i="9"/>
  <c r="F1164" i="9"/>
  <c r="R1164" i="9" s="1"/>
  <c r="F1162" i="9"/>
  <c r="F1158" i="9"/>
  <c r="R1158" i="9" s="1"/>
  <c r="F1156" i="9"/>
  <c r="F1136" i="9"/>
  <c r="F1126" i="9"/>
  <c r="R1126" i="9" s="1"/>
  <c r="F1122" i="9"/>
  <c r="R1122" i="9" s="1"/>
  <c r="F1118" i="9"/>
  <c r="R1118" i="9" s="1"/>
  <c r="F1117" i="9"/>
  <c r="F1110" i="9"/>
  <c r="R1110" i="9" s="1"/>
  <c r="F1108" i="9"/>
  <c r="F1104" i="9"/>
  <c r="R1104" i="9" s="1"/>
  <c r="F1102" i="9"/>
  <c r="F1098" i="9"/>
  <c r="R1098" i="9" s="1"/>
  <c r="F908" i="9"/>
  <c r="F898" i="9"/>
  <c r="R898" i="9" s="1"/>
  <c r="F894" i="9"/>
  <c r="R894" i="9" s="1"/>
  <c r="F890" i="9"/>
  <c r="R890" i="9" s="1"/>
  <c r="F889" i="9"/>
  <c r="F882" i="9"/>
  <c r="R882" i="9" s="1"/>
  <c r="F880" i="9"/>
  <c r="F876" i="9"/>
  <c r="R876" i="9" s="1"/>
  <c r="F874" i="9"/>
  <c r="F870" i="9"/>
  <c r="R870" i="9" s="1"/>
  <c r="F854" i="9"/>
  <c r="F840" i="9"/>
  <c r="R840" i="9" s="1"/>
  <c r="F838" i="9"/>
  <c r="F835" i="9"/>
  <c r="F834" i="9"/>
  <c r="F825" i="9"/>
  <c r="R825" i="9" s="1"/>
  <c r="F823" i="9"/>
  <c r="F819" i="9"/>
  <c r="R819" i="9" s="1"/>
  <c r="F817" i="9"/>
  <c r="F813" i="9"/>
  <c r="R813" i="9" s="1"/>
  <c r="F1488" i="9"/>
  <c r="F1452" i="9"/>
  <c r="R1452" i="9" s="1"/>
  <c r="F1440" i="9"/>
  <c r="R1440" i="9" s="1"/>
  <c r="F1233" i="9"/>
  <c r="F1228" i="9"/>
  <c r="F1221" i="9"/>
  <c r="F1200" i="9"/>
  <c r="F1137" i="9"/>
  <c r="F1086" i="9"/>
  <c r="F860" i="9"/>
  <c r="R860" i="9" s="1"/>
  <c r="F809" i="9"/>
  <c r="R809" i="9" s="1"/>
  <c r="F795" i="9"/>
  <c r="F780" i="9"/>
  <c r="R780" i="9" s="1"/>
  <c r="F769" i="9"/>
  <c r="F765" i="9"/>
  <c r="R765" i="9" s="1"/>
  <c r="F763" i="9"/>
  <c r="F759" i="9"/>
  <c r="R759" i="9" s="1"/>
  <c r="F757" i="9"/>
  <c r="F755" i="9"/>
  <c r="F737" i="9"/>
  <c r="F727" i="9"/>
  <c r="R727" i="9" s="1"/>
  <c r="F723" i="9"/>
  <c r="R723" i="9" s="1"/>
  <c r="F719" i="9"/>
  <c r="R719" i="9" s="1"/>
  <c r="F718" i="9"/>
  <c r="F711" i="9"/>
  <c r="R711" i="9" s="1"/>
  <c r="F709" i="9"/>
  <c r="F705" i="9"/>
  <c r="R705" i="9" s="1"/>
  <c r="F703" i="9"/>
  <c r="F699" i="9"/>
  <c r="R699" i="9" s="1"/>
  <c r="F627" i="9"/>
  <c r="F623" i="9"/>
  <c r="F613" i="9"/>
  <c r="R613" i="9" s="1"/>
  <c r="F609" i="9"/>
  <c r="R609" i="9" s="1"/>
  <c r="F605" i="9"/>
  <c r="R605" i="9" s="1"/>
  <c r="F604" i="9"/>
  <c r="F597" i="9"/>
  <c r="R597" i="9" s="1"/>
  <c r="F595" i="9"/>
  <c r="F591" i="9"/>
  <c r="R591" i="9" s="1"/>
  <c r="F589" i="9"/>
  <c r="F585" i="9"/>
  <c r="R585" i="9" s="1"/>
  <c r="F570" i="9"/>
  <c r="F566" i="9"/>
  <c r="F556" i="9"/>
  <c r="R556" i="9" s="1"/>
  <c r="F552" i="9"/>
  <c r="R552" i="9" s="1"/>
  <c r="F548" i="9"/>
  <c r="R548" i="9" s="1"/>
  <c r="F547" i="9"/>
  <c r="F540" i="9"/>
  <c r="R540" i="9" s="1"/>
  <c r="F538" i="9"/>
  <c r="F534" i="9"/>
  <c r="R534" i="9" s="1"/>
  <c r="F532" i="9"/>
  <c r="F528" i="9"/>
  <c r="R528" i="9" s="1"/>
  <c r="F512" i="9"/>
  <c r="F498" i="9"/>
  <c r="R498" i="9" s="1"/>
  <c r="F496" i="9"/>
  <c r="F493" i="9"/>
  <c r="F492" i="9"/>
  <c r="F488" i="9"/>
  <c r="R488" i="9" s="1"/>
  <c r="F487" i="9"/>
  <c r="F484" i="9"/>
  <c r="F480" i="9"/>
  <c r="R480" i="9" s="1"/>
  <c r="F478" i="9"/>
  <c r="F474" i="9"/>
  <c r="R474" i="9" s="1"/>
  <c r="F472" i="9"/>
  <c r="F470" i="9"/>
  <c r="F1665" i="9"/>
  <c r="F1503" i="9"/>
  <c r="R1503" i="9" s="1"/>
  <c r="F1208" i="9"/>
  <c r="F1094" i="9"/>
  <c r="R1094" i="9" s="1"/>
  <c r="F912" i="9"/>
  <c r="F858" i="9"/>
  <c r="F820" i="9"/>
  <c r="F816" i="9"/>
  <c r="R816" i="9" s="1"/>
  <c r="F801" i="9"/>
  <c r="F798" i="9"/>
  <c r="F784" i="9"/>
  <c r="R784" i="9" s="1"/>
  <c r="F753" i="9"/>
  <c r="F749" i="9"/>
  <c r="R749" i="9" s="1"/>
  <c r="F747" i="9"/>
  <c r="F743" i="9"/>
  <c r="R743" i="9" s="1"/>
  <c r="F741" i="9"/>
  <c r="F738" i="9"/>
  <c r="F695" i="9"/>
  <c r="R695" i="9" s="1"/>
  <c r="F693" i="9"/>
  <c r="F689" i="9"/>
  <c r="R689" i="9" s="1"/>
  <c r="F687" i="9"/>
  <c r="F624" i="9"/>
  <c r="F581" i="9"/>
  <c r="R581" i="9" s="1"/>
  <c r="F579" i="9"/>
  <c r="F575" i="9"/>
  <c r="R575" i="9" s="1"/>
  <c r="F573" i="9"/>
  <c r="F567" i="9"/>
  <c r="F524" i="9"/>
  <c r="F522" i="9"/>
  <c r="F518" i="9"/>
  <c r="R518" i="9" s="1"/>
  <c r="F516" i="9"/>
  <c r="F468" i="9"/>
  <c r="F464" i="9"/>
  <c r="R464" i="9" s="1"/>
  <c r="F462" i="9"/>
  <c r="F458" i="9"/>
  <c r="R458" i="9" s="1"/>
  <c r="F456" i="9"/>
  <c r="F453" i="9"/>
  <c r="F410" i="9"/>
  <c r="R410" i="9" s="1"/>
  <c r="F408" i="9"/>
  <c r="F404" i="9"/>
  <c r="R404" i="9" s="1"/>
  <c r="F402" i="9"/>
  <c r="F385" i="9"/>
  <c r="R385" i="9" s="1"/>
  <c r="F381" i="9"/>
  <c r="R381" i="9" s="1"/>
  <c r="F377" i="9"/>
  <c r="R377" i="9" s="1"/>
  <c r="F376" i="9"/>
  <c r="F369" i="9"/>
  <c r="R369" i="9" s="1"/>
  <c r="F367" i="9"/>
  <c r="F363" i="9"/>
  <c r="R363" i="9" s="1"/>
  <c r="F361" i="9"/>
  <c r="F357" i="9"/>
  <c r="R357" i="9" s="1"/>
  <c r="F341" i="9"/>
  <c r="F1576" i="9"/>
  <c r="F1446" i="9"/>
  <c r="R1446" i="9" s="1"/>
  <c r="F1396" i="9"/>
  <c r="F1383" i="9"/>
  <c r="R1383" i="9" s="1"/>
  <c r="F1253" i="9"/>
  <c r="F1231" i="9"/>
  <c r="F1224" i="9"/>
  <c r="F1218" i="9"/>
  <c r="F1206" i="9"/>
  <c r="F1152" i="9"/>
  <c r="F1148" i="9"/>
  <c r="R1148" i="9" s="1"/>
  <c r="F1146" i="9"/>
  <c r="F1142" i="9"/>
  <c r="R1142" i="9" s="1"/>
  <c r="F1092" i="9"/>
  <c r="F909" i="9"/>
  <c r="F866" i="9"/>
  <c r="R866" i="9" s="1"/>
  <c r="F814" i="9"/>
  <c r="F812" i="9"/>
  <c r="F803" i="9"/>
  <c r="R803" i="9" s="1"/>
  <c r="F797" i="9"/>
  <c r="F794" i="9"/>
  <c r="F775" i="9"/>
  <c r="F768" i="9"/>
  <c r="R768" i="9" s="1"/>
  <c r="F766" i="9"/>
  <c r="F762" i="9"/>
  <c r="R762" i="9" s="1"/>
  <c r="F760" i="9"/>
  <c r="F756" i="9"/>
  <c r="R756" i="9" s="1"/>
  <c r="F740" i="9"/>
  <c r="F726" i="9"/>
  <c r="R726" i="9" s="1"/>
  <c r="F724" i="9"/>
  <c r="F721" i="9"/>
  <c r="F720" i="9"/>
  <c r="F716" i="9"/>
  <c r="R716" i="9" s="1"/>
  <c r="F715" i="9"/>
  <c r="F712" i="9"/>
  <c r="F708" i="9"/>
  <c r="R708" i="9" s="1"/>
  <c r="F706" i="9"/>
  <c r="F702" i="9"/>
  <c r="R702" i="9" s="1"/>
  <c r="F700" i="9"/>
  <c r="F626" i="9"/>
  <c r="F612" i="9"/>
  <c r="R612" i="9" s="1"/>
  <c r="F610" i="9"/>
  <c r="F607" i="9"/>
  <c r="F606" i="9"/>
  <c r="F602" i="9"/>
  <c r="R602" i="9" s="1"/>
  <c r="F601" i="9"/>
  <c r="F598" i="9"/>
  <c r="F594" i="9"/>
  <c r="R594" i="9" s="1"/>
  <c r="F592" i="9"/>
  <c r="F588" i="9"/>
  <c r="R588" i="9" s="1"/>
  <c r="F586" i="9"/>
  <c r="F569" i="9"/>
  <c r="F555" i="9"/>
  <c r="R555" i="9" s="1"/>
  <c r="F553" i="9"/>
  <c r="F550" i="9"/>
  <c r="F549" i="9"/>
  <c r="F545" i="9"/>
  <c r="R545" i="9" s="1"/>
  <c r="F544" i="9"/>
  <c r="F541" i="9"/>
  <c r="F537" i="9"/>
  <c r="R537" i="9" s="1"/>
  <c r="F535" i="9"/>
  <c r="F531" i="9"/>
  <c r="R531" i="9" s="1"/>
  <c r="F529" i="9"/>
  <c r="F509" i="9"/>
  <c r="F499" i="9"/>
  <c r="R499" i="9" s="1"/>
  <c r="F495" i="9"/>
  <c r="R495" i="9" s="1"/>
  <c r="F491" i="9"/>
  <c r="R491" i="9" s="1"/>
  <c r="F490" i="9"/>
  <c r="F483" i="9"/>
  <c r="R483" i="9" s="1"/>
  <c r="F481" i="9"/>
  <c r="F807" i="9"/>
  <c r="F744" i="9"/>
  <c r="F582" i="9"/>
  <c r="F513" i="9"/>
  <c r="F442" i="9"/>
  <c r="R442" i="9" s="1"/>
  <c r="F439" i="9"/>
  <c r="F434" i="9"/>
  <c r="R434" i="9" s="1"/>
  <c r="F424" i="9"/>
  <c r="F421" i="9"/>
  <c r="F417" i="9"/>
  <c r="R417" i="9" s="1"/>
  <c r="F414" i="9"/>
  <c r="R414" i="9" s="1"/>
  <c r="F401" i="9"/>
  <c r="R401" i="9" s="1"/>
  <c r="F373" i="9"/>
  <c r="F360" i="9"/>
  <c r="R360" i="9" s="1"/>
  <c r="F328" i="9"/>
  <c r="R328" i="9" s="1"/>
  <c r="F324" i="9"/>
  <c r="R324" i="9" s="1"/>
  <c r="F320" i="9"/>
  <c r="R320" i="9" s="1"/>
  <c r="F319" i="9"/>
  <c r="F312" i="9"/>
  <c r="R312" i="9" s="1"/>
  <c r="F310" i="9"/>
  <c r="F306" i="9"/>
  <c r="R306" i="9" s="1"/>
  <c r="F304" i="9"/>
  <c r="F300" i="9"/>
  <c r="R300" i="9" s="1"/>
  <c r="F284" i="9"/>
  <c r="F240" i="9"/>
  <c r="F236" i="9"/>
  <c r="R236" i="9" s="1"/>
  <c r="F234" i="9"/>
  <c r="F230" i="9"/>
  <c r="R230" i="9" s="1"/>
  <c r="F210" i="9"/>
  <c r="R210" i="9" s="1"/>
  <c r="F170" i="9"/>
  <c r="F113" i="9"/>
  <c r="F40" i="9"/>
  <c r="R40" i="9" s="1"/>
  <c r="R57" i="9" s="1"/>
  <c r="F1459" i="9"/>
  <c r="F1140" i="9"/>
  <c r="F752" i="9"/>
  <c r="R752" i="9" s="1"/>
  <c r="F578" i="9"/>
  <c r="R578" i="9" s="1"/>
  <c r="F510" i="9"/>
  <c r="F477" i="9"/>
  <c r="R477" i="9" s="1"/>
  <c r="F467" i="9"/>
  <c r="R467" i="9" s="1"/>
  <c r="F459" i="9"/>
  <c r="F441" i="9"/>
  <c r="R441" i="9" s="1"/>
  <c r="F438" i="9"/>
  <c r="R438" i="9" s="1"/>
  <c r="F436" i="9"/>
  <c r="F427" i="9"/>
  <c r="F423" i="9"/>
  <c r="R423" i="9" s="1"/>
  <c r="F420" i="9"/>
  <c r="R420" i="9" s="1"/>
  <c r="F405" i="9"/>
  <c r="F396" i="9"/>
  <c r="F374" i="9"/>
  <c r="R374" i="9" s="1"/>
  <c r="F364" i="9"/>
  <c r="F354" i="9"/>
  <c r="F351" i="9"/>
  <c r="F348" i="9"/>
  <c r="F345" i="9"/>
  <c r="F342" i="9"/>
  <c r="F296" i="9"/>
  <c r="R296" i="9" s="1"/>
  <c r="F294" i="9"/>
  <c r="F290" i="9"/>
  <c r="R290" i="9" s="1"/>
  <c r="F288" i="9"/>
  <c r="F271" i="9"/>
  <c r="R271" i="9" s="1"/>
  <c r="F267" i="9"/>
  <c r="R267" i="9" s="1"/>
  <c r="F263" i="9"/>
  <c r="F262" i="9"/>
  <c r="F255" i="9"/>
  <c r="R255" i="9" s="1"/>
  <c r="F253" i="9"/>
  <c r="F249" i="9"/>
  <c r="R249" i="9" s="1"/>
  <c r="F247" i="9"/>
  <c r="F243" i="9"/>
  <c r="R243" i="9" s="1"/>
  <c r="F228" i="9"/>
  <c r="F153" i="9"/>
  <c r="R153" i="9" s="1"/>
  <c r="F96" i="9"/>
  <c r="R96" i="9" s="1"/>
  <c r="F776" i="9"/>
  <c r="R776" i="9" s="1"/>
  <c r="F750" i="9"/>
  <c r="F696" i="9"/>
  <c r="F692" i="9"/>
  <c r="R692" i="9" s="1"/>
  <c r="F690" i="9"/>
  <c r="F686" i="9"/>
  <c r="R686" i="9" s="1"/>
  <c r="F576" i="9"/>
  <c r="F461" i="9"/>
  <c r="R461" i="9" s="1"/>
  <c r="F452" i="9"/>
  <c r="F433" i="9"/>
  <c r="F430" i="9"/>
  <c r="F426" i="9"/>
  <c r="R426" i="9" s="1"/>
  <c r="F407" i="9"/>
  <c r="R407" i="9" s="1"/>
  <c r="F382" i="9"/>
  <c r="F378" i="9"/>
  <c r="F366" i="9"/>
  <c r="R366" i="9" s="1"/>
  <c r="F353" i="9"/>
  <c r="R353" i="9" s="1"/>
  <c r="F350" i="9"/>
  <c r="R350" i="9" s="1"/>
  <c r="F347" i="9"/>
  <c r="R347" i="9" s="1"/>
  <c r="F344" i="9"/>
  <c r="R344" i="9" s="1"/>
  <c r="F338" i="9"/>
  <c r="F327" i="9"/>
  <c r="R327" i="9" s="1"/>
  <c r="F325" i="9"/>
  <c r="F322" i="9"/>
  <c r="F321" i="9"/>
  <c r="F317" i="9"/>
  <c r="R317" i="9" s="1"/>
  <c r="F316" i="9"/>
  <c r="F313" i="9"/>
  <c r="F309" i="9"/>
  <c r="R309" i="9" s="1"/>
  <c r="F307" i="9"/>
  <c r="F303" i="9"/>
  <c r="R303" i="9" s="1"/>
  <c r="F301" i="9"/>
  <c r="F281" i="9"/>
  <c r="F239" i="9"/>
  <c r="R239" i="9" s="1"/>
  <c r="F237" i="9"/>
  <c r="F233" i="9"/>
  <c r="R233" i="9" s="1"/>
  <c r="F231" i="9"/>
  <c r="F211" i="9"/>
  <c r="F114" i="9"/>
  <c r="F39" i="9"/>
  <c r="R39" i="9" s="1"/>
  <c r="AR47" i="11"/>
  <c r="AR48" i="11"/>
  <c r="R903" i="9"/>
  <c r="R1473" i="9"/>
  <c r="R1758" i="9"/>
  <c r="V1758" i="9" s="1"/>
  <c r="J268" i="9"/>
  <c r="J265" i="9"/>
  <c r="J259" i="9"/>
  <c r="J256" i="9"/>
  <c r="J250" i="9"/>
  <c r="J244" i="9"/>
  <c r="J285" i="9"/>
  <c r="J240" i="9"/>
  <c r="J234" i="9"/>
  <c r="J262" i="9"/>
  <c r="J253" i="9"/>
  <c r="J247" i="9"/>
  <c r="J525" i="9"/>
  <c r="J570" i="9"/>
  <c r="J547" i="9"/>
  <c r="J538" i="9"/>
  <c r="J532" i="9"/>
  <c r="J522" i="9"/>
  <c r="J516" i="9"/>
  <c r="J529" i="9"/>
  <c r="J553" i="9"/>
  <c r="J550" i="9"/>
  <c r="J535" i="9"/>
  <c r="J544" i="9"/>
  <c r="J541" i="9"/>
  <c r="J1539" i="9"/>
  <c r="J1516" i="9"/>
  <c r="J1507" i="9"/>
  <c r="J1501" i="9"/>
  <c r="J1510" i="9"/>
  <c r="J1488" i="9"/>
  <c r="J1519" i="9"/>
  <c r="J1513" i="9"/>
  <c r="J1491" i="9"/>
  <c r="J1498" i="9"/>
  <c r="J1494" i="9"/>
  <c r="J1522" i="9"/>
  <c r="J1485" i="9"/>
  <c r="J1504" i="9"/>
  <c r="J1801" i="9"/>
  <c r="J1792" i="9"/>
  <c r="J1786" i="9"/>
  <c r="J1824" i="9"/>
  <c r="J1776" i="9"/>
  <c r="J1770" i="9"/>
  <c r="J1807" i="9"/>
  <c r="J1804" i="9"/>
  <c r="J1798" i="9"/>
  <c r="J1795" i="9"/>
  <c r="J1789" i="9"/>
  <c r="J1783" i="9"/>
  <c r="J1779" i="9"/>
  <c r="K35" i="7"/>
  <c r="P35" i="7"/>
  <c r="AT4" i="8"/>
  <c r="H265" i="9"/>
  <c r="H264" i="9"/>
  <c r="AP8" i="8"/>
  <c r="AR8" i="8" s="1"/>
  <c r="BA8" i="8" s="1"/>
  <c r="BC8" i="8" s="1"/>
  <c r="J8" i="8" s="1"/>
  <c r="K8" i="8" s="1"/>
  <c r="BK9" i="8"/>
  <c r="F501" i="9"/>
  <c r="F502" i="9"/>
  <c r="R502" i="9" s="1"/>
  <c r="AT18" i="8"/>
  <c r="AP18" i="8"/>
  <c r="AR18" i="8" s="1"/>
  <c r="F900" i="9"/>
  <c r="F901" i="9"/>
  <c r="R901" i="9" s="1"/>
  <c r="F1128" i="9"/>
  <c r="F1129" i="9"/>
  <c r="R1129" i="9" s="1"/>
  <c r="H1177" i="9"/>
  <c r="H1176" i="9"/>
  <c r="AZ23" i="8"/>
  <c r="F1414" i="9"/>
  <c r="R1414" i="9" s="1"/>
  <c r="F1413" i="9"/>
  <c r="AT26" i="8"/>
  <c r="AP26" i="8"/>
  <c r="AR26" i="8" s="1"/>
  <c r="F1585" i="9"/>
  <c r="R1585" i="9" s="1"/>
  <c r="F1584" i="9"/>
  <c r="F1756" i="9"/>
  <c r="R1756" i="9" s="1"/>
  <c r="F1755" i="9"/>
  <c r="AZ31" i="8"/>
  <c r="V1927" i="9"/>
  <c r="R1925" i="9"/>
  <c r="V1925" i="9" s="1"/>
  <c r="AT34" i="8"/>
  <c r="AP34" i="8"/>
  <c r="AR34" i="8" s="1"/>
  <c r="F177" i="9"/>
  <c r="F227" i="9"/>
  <c r="J231" i="9"/>
  <c r="F291" i="9"/>
  <c r="F399" i="9"/>
  <c r="F411" i="9"/>
  <c r="F415" i="9"/>
  <c r="F519" i="9"/>
  <c r="F525" i="9"/>
  <c r="F746" i="9"/>
  <c r="R746" i="9" s="1"/>
  <c r="F1202" i="9"/>
  <c r="F1377" i="9"/>
  <c r="R789" i="9"/>
  <c r="R1245" i="9"/>
  <c r="R1986" i="9"/>
  <c r="V1986" i="9" s="1"/>
  <c r="J154" i="9"/>
  <c r="J151" i="9"/>
  <c r="J145" i="9"/>
  <c r="J142" i="9"/>
  <c r="J136" i="9"/>
  <c r="J130" i="9"/>
  <c r="J171" i="9"/>
  <c r="J126" i="9"/>
  <c r="J120" i="9"/>
  <c r="J148" i="9"/>
  <c r="J139" i="9"/>
  <c r="J133" i="9"/>
  <c r="J433" i="9"/>
  <c r="J424" i="9"/>
  <c r="J418" i="9"/>
  <c r="J415" i="9"/>
  <c r="J411" i="9"/>
  <c r="J439" i="9"/>
  <c r="J421" i="9"/>
  <c r="J402" i="9"/>
  <c r="J456" i="9"/>
  <c r="J427" i="9"/>
  <c r="J405" i="9"/>
  <c r="J696" i="9"/>
  <c r="J690" i="9"/>
  <c r="J718" i="9"/>
  <c r="J709" i="9"/>
  <c r="J703" i="9"/>
  <c r="J693" i="9"/>
  <c r="J687" i="9"/>
  <c r="J724" i="9"/>
  <c r="J721" i="9"/>
  <c r="J706" i="9"/>
  <c r="J741" i="9"/>
  <c r="J715" i="9"/>
  <c r="J712" i="9"/>
  <c r="J1152" i="9"/>
  <c r="J1146" i="9"/>
  <c r="J1174" i="9"/>
  <c r="J1165" i="9"/>
  <c r="J1159" i="9"/>
  <c r="J1149" i="9"/>
  <c r="J1143" i="9"/>
  <c r="J1180" i="9"/>
  <c r="J1177" i="9"/>
  <c r="J1162" i="9"/>
  <c r="J1197" i="9"/>
  <c r="J1171" i="9"/>
  <c r="J1168" i="9"/>
  <c r="J1921" i="9"/>
  <c r="J1918" i="9"/>
  <c r="J1912" i="9"/>
  <c r="J1909" i="9"/>
  <c r="J1903" i="9"/>
  <c r="J1897" i="9"/>
  <c r="J1938" i="9"/>
  <c r="J1915" i="9"/>
  <c r="J1900" i="9"/>
  <c r="J1890" i="9"/>
  <c r="J1906" i="9"/>
  <c r="J1893" i="9"/>
  <c r="J1884" i="9"/>
  <c r="J1887" i="9"/>
  <c r="R216" i="9"/>
  <c r="R215" i="9"/>
  <c r="AU8" i="8"/>
  <c r="H322" i="9"/>
  <c r="H321" i="9"/>
  <c r="F388" i="9"/>
  <c r="F387" i="9"/>
  <c r="F386" i="9"/>
  <c r="R386" i="9" s="1"/>
  <c r="AT15" i="8"/>
  <c r="AP15" i="8"/>
  <c r="AR15" i="8" s="1"/>
  <c r="F730" i="9"/>
  <c r="R730" i="9" s="1"/>
  <c r="F729" i="9"/>
  <c r="D35" i="7"/>
  <c r="F293" i="9"/>
  <c r="R293" i="9" s="1"/>
  <c r="F339" i="9"/>
  <c r="F358" i="9"/>
  <c r="F384" i="9"/>
  <c r="R384" i="9" s="1"/>
  <c r="F395" i="9"/>
  <c r="F413" i="9"/>
  <c r="F418" i="9"/>
  <c r="F455" i="9"/>
  <c r="F465" i="9"/>
  <c r="F572" i="9"/>
  <c r="R572" i="9" s="1"/>
  <c r="F584" i="9"/>
  <c r="V331" i="9"/>
  <c r="R330" i="9"/>
  <c r="R329" i="9"/>
  <c r="F559" i="9"/>
  <c r="R559" i="9" s="1"/>
  <c r="F558" i="9"/>
  <c r="H607" i="9"/>
  <c r="H606" i="9"/>
  <c r="R504" i="9"/>
  <c r="F214" i="9"/>
  <c r="R214" i="9" s="1"/>
  <c r="F206" i="9"/>
  <c r="R206" i="9" s="1"/>
  <c r="F205" i="9"/>
  <c r="F198" i="9"/>
  <c r="R198" i="9" s="1"/>
  <c r="F196" i="9"/>
  <c r="F192" i="9"/>
  <c r="R192" i="9" s="1"/>
  <c r="F190" i="9"/>
  <c r="F186" i="9"/>
  <c r="R186" i="9" s="1"/>
  <c r="F224" i="9"/>
  <c r="F182" i="9"/>
  <c r="R182" i="9" s="1"/>
  <c r="F180" i="9"/>
  <c r="F176" i="9"/>
  <c r="R176" i="9" s="1"/>
  <c r="F174" i="9"/>
  <c r="F225" i="9"/>
  <c r="F213" i="9"/>
  <c r="R213" i="9" s="1"/>
  <c r="F208" i="9"/>
  <c r="F207" i="9"/>
  <c r="F203" i="9"/>
  <c r="R203" i="9" s="1"/>
  <c r="F202" i="9"/>
  <c r="F199" i="9"/>
  <c r="F195" i="9"/>
  <c r="R195" i="9" s="1"/>
  <c r="F193" i="9"/>
  <c r="F189" i="9"/>
  <c r="R189" i="9" s="1"/>
  <c r="F187" i="9"/>
  <c r="R561" i="9"/>
  <c r="R1131" i="9"/>
  <c r="R1587" i="9"/>
  <c r="R1872" i="9"/>
  <c r="V1872" i="9" s="1"/>
  <c r="J97" i="9"/>
  <c r="J95" i="9"/>
  <c r="J88" i="9"/>
  <c r="J85" i="9"/>
  <c r="J79" i="9"/>
  <c r="J73" i="9"/>
  <c r="J69" i="9"/>
  <c r="J91" i="9"/>
  <c r="J82" i="9"/>
  <c r="J76" i="9"/>
  <c r="J832" i="9"/>
  <c r="J829" i="9"/>
  <c r="J826" i="9"/>
  <c r="J820" i="9"/>
  <c r="J814" i="9"/>
  <c r="J810" i="9"/>
  <c r="J823" i="9"/>
  <c r="J807" i="9"/>
  <c r="J838" i="9"/>
  <c r="J835" i="9"/>
  <c r="J855" i="9"/>
  <c r="J801" i="9"/>
  <c r="J817" i="9"/>
  <c r="J804" i="9"/>
  <c r="J1425" i="9"/>
  <c r="J1408" i="9"/>
  <c r="J1405" i="9"/>
  <c r="J1399" i="9"/>
  <c r="J1396" i="9"/>
  <c r="J1390" i="9"/>
  <c r="J1384" i="9"/>
  <c r="J1393" i="9"/>
  <c r="J1380" i="9"/>
  <c r="J1377" i="9"/>
  <c r="J1374" i="9"/>
  <c r="J1387" i="9"/>
  <c r="J1371" i="9"/>
  <c r="J1402" i="9"/>
  <c r="J1693" i="9"/>
  <c r="J1665" i="9"/>
  <c r="J1659" i="9"/>
  <c r="J1687" i="9"/>
  <c r="J1678" i="9"/>
  <c r="J1672" i="9"/>
  <c r="J1710" i="9"/>
  <c r="J1684" i="9"/>
  <c r="J1669" i="9"/>
  <c r="J1662" i="9"/>
  <c r="J1681" i="9"/>
  <c r="J1656" i="9"/>
  <c r="J1690" i="9"/>
  <c r="J1675" i="9"/>
  <c r="H151" i="9"/>
  <c r="H150" i="9"/>
  <c r="AP6" i="8"/>
  <c r="AR6" i="8" s="1"/>
  <c r="BA6" i="8" s="1"/>
  <c r="BC6" i="8" s="1"/>
  <c r="J6" i="8" s="1"/>
  <c r="K6" i="8" s="1"/>
  <c r="BK7" i="8"/>
  <c r="AP10" i="8"/>
  <c r="AR10" i="8" s="1"/>
  <c r="BA10" i="8" s="1"/>
  <c r="BC10" i="8" s="1"/>
  <c r="J10" i="8" s="1"/>
  <c r="K10" i="8" s="1"/>
  <c r="BK11" i="8"/>
  <c r="F445" i="9"/>
  <c r="R445" i="9" s="1"/>
  <c r="F444" i="9"/>
  <c r="AZ12" i="8"/>
  <c r="F785" i="9"/>
  <c r="F787" i="9"/>
  <c r="R787" i="9" s="1"/>
  <c r="F786" i="9"/>
  <c r="H835" i="9"/>
  <c r="H834" i="9"/>
  <c r="AT22" i="8"/>
  <c r="AP22" i="8"/>
  <c r="AR22" i="8" s="1"/>
  <c r="F1243" i="9"/>
  <c r="F1242" i="9"/>
  <c r="F1471" i="9"/>
  <c r="R1471" i="9" s="1"/>
  <c r="F1470" i="9"/>
  <c r="H1518" i="9"/>
  <c r="F1699" i="9"/>
  <c r="R1699" i="9" s="1"/>
  <c r="F1698" i="9"/>
  <c r="AT30" i="8"/>
  <c r="AP30" i="8"/>
  <c r="AR30" i="8" s="1"/>
  <c r="F1870" i="9"/>
  <c r="R1870" i="9" s="1"/>
  <c r="F1869" i="9"/>
  <c r="F1868" i="9"/>
  <c r="F1984" i="9"/>
  <c r="R1984" i="9" s="1"/>
  <c r="F1983" i="9"/>
  <c r="F97" i="9"/>
  <c r="J114" i="9"/>
  <c r="J123" i="9"/>
  <c r="F154" i="9"/>
  <c r="F183" i="9"/>
  <c r="F268" i="9"/>
  <c r="F270" i="9"/>
  <c r="R270" i="9" s="1"/>
  <c r="F282" i="9"/>
  <c r="F297" i="9"/>
  <c r="F356" i="9"/>
  <c r="F380" i="9"/>
  <c r="J408" i="9"/>
  <c r="J430" i="9"/>
  <c r="F435" i="9"/>
  <c r="F475" i="9"/>
  <c r="J700" i="9"/>
  <c r="F1088" i="9"/>
  <c r="R1088" i="9" s="1"/>
  <c r="J1156" i="9"/>
  <c r="H550" i="9"/>
  <c r="H549" i="9"/>
  <c r="H778" i="9"/>
  <c r="H777" i="9"/>
  <c r="H1462" i="9"/>
  <c r="H1461" i="9"/>
  <c r="H1747" i="9"/>
  <c r="H1746" i="9"/>
  <c r="H492" i="9"/>
  <c r="F698" i="9"/>
  <c r="R846" i="9"/>
  <c r="H1120" i="9"/>
  <c r="AU13" i="8"/>
  <c r="AU20" i="8"/>
  <c r="H1404" i="9"/>
  <c r="H1405" i="9"/>
  <c r="AU24" i="8"/>
  <c r="H1690" i="9"/>
  <c r="H1689" i="9"/>
  <c r="H1917" i="9"/>
  <c r="H1918" i="9"/>
  <c r="R447" i="9"/>
  <c r="H436" i="9"/>
  <c r="H435" i="9"/>
  <c r="F616" i="9"/>
  <c r="R616" i="9" s="1"/>
  <c r="F615" i="9"/>
  <c r="H721" i="9"/>
  <c r="H720" i="9"/>
  <c r="F844" i="9"/>
  <c r="R844" i="9" s="1"/>
  <c r="F843" i="9"/>
  <c r="H892" i="9"/>
  <c r="H891" i="9"/>
  <c r="F1186" i="9"/>
  <c r="R1186" i="9" s="1"/>
  <c r="F1185" i="9"/>
  <c r="H1234" i="9"/>
  <c r="H1233" i="9"/>
  <c r="F1528" i="9"/>
  <c r="R1528" i="9" s="1"/>
  <c r="F1527" i="9"/>
  <c r="H1576" i="9"/>
  <c r="H1575" i="9"/>
  <c r="F1812" i="9"/>
  <c r="F1811" i="9"/>
  <c r="R1811" i="9" s="1"/>
  <c r="V1811" i="9" s="1"/>
  <c r="F1813" i="9"/>
  <c r="R1813" i="9" s="1"/>
  <c r="F1154" i="9"/>
  <c r="F1211" i="9"/>
  <c r="F1496" i="9"/>
  <c r="F1439" i="9"/>
  <c r="F1553" i="9"/>
  <c r="R1701" i="9"/>
  <c r="V1701" i="9" s="1"/>
  <c r="R1815" i="9"/>
  <c r="V1815" i="9" s="1"/>
  <c r="AR45" i="11"/>
  <c r="AR44" i="11"/>
  <c r="F1950" i="9"/>
  <c r="F1946" i="9"/>
  <c r="R1946" i="9" s="1"/>
  <c r="V1946" i="9" s="1"/>
  <c r="F1944" i="9"/>
  <c r="F1940" i="9"/>
  <c r="R1940" i="9" s="1"/>
  <c r="V1940" i="9" s="1"/>
  <c r="F1938" i="9"/>
  <c r="F1949" i="9"/>
  <c r="R1949" i="9" s="1"/>
  <c r="F1947" i="9"/>
  <c r="F1943" i="9"/>
  <c r="R1943" i="9" s="1"/>
  <c r="F1941" i="9"/>
  <c r="AZ33" i="8" l="1"/>
  <c r="BA33" i="8" s="1"/>
  <c r="BC33" i="8" s="1"/>
  <c r="J33" i="8" s="1"/>
  <c r="K33" i="8" s="1"/>
  <c r="AU5" i="8"/>
  <c r="C39" i="7"/>
  <c r="BA31" i="8"/>
  <c r="BC31" i="8" s="1"/>
  <c r="J31" i="8" s="1"/>
  <c r="K31" i="8" s="1"/>
  <c r="AU28" i="8"/>
  <c r="AU14" i="8"/>
  <c r="I475" i="9"/>
  <c r="R475" i="9" s="1"/>
  <c r="BA23" i="8"/>
  <c r="BC23" i="8" s="1"/>
  <c r="J23" i="8" s="1"/>
  <c r="K23" i="8" s="1"/>
  <c r="AZ21" i="8"/>
  <c r="BA21" i="8" s="1"/>
  <c r="BC21" i="8" s="1"/>
  <c r="J21" i="8" s="1"/>
  <c r="K21" i="8" s="1"/>
  <c r="AU29" i="8"/>
  <c r="I490" i="9"/>
  <c r="R490" i="9" s="1"/>
  <c r="I459" i="9"/>
  <c r="R459" i="9" s="1"/>
  <c r="I472" i="9"/>
  <c r="R472" i="9" s="1"/>
  <c r="R263" i="9"/>
  <c r="I481" i="9"/>
  <c r="R481" i="9" s="1"/>
  <c r="I493" i="9"/>
  <c r="I529" i="9"/>
  <c r="R529" i="9" s="1"/>
  <c r="P13" i="15"/>
  <c r="I550" i="9"/>
  <c r="F39" i="7"/>
  <c r="I484" i="9"/>
  <c r="R484" i="9" s="1"/>
  <c r="I468" i="9"/>
  <c r="R468" i="9" s="1"/>
  <c r="I465" i="9"/>
  <c r="R465" i="9" s="1"/>
  <c r="I478" i="9"/>
  <c r="R478" i="9" s="1"/>
  <c r="I513" i="9"/>
  <c r="I462" i="9"/>
  <c r="R462" i="9" s="1"/>
  <c r="R493" i="9" s="1"/>
  <c r="P12" i="15"/>
  <c r="BA27" i="8"/>
  <c r="BC27" i="8" s="1"/>
  <c r="J27" i="8" s="1"/>
  <c r="K27" i="8" s="1"/>
  <c r="J37" i="7"/>
  <c r="K37" i="7"/>
  <c r="N39" i="7"/>
  <c r="I535" i="9"/>
  <c r="R535" i="9" s="1"/>
  <c r="AA1761" i="9"/>
  <c r="AA1989" i="9"/>
  <c r="AA1134" i="9"/>
  <c r="AA507" i="9"/>
  <c r="AA52" i="9"/>
  <c r="AA493" i="9"/>
  <c r="AA208" i="9"/>
  <c r="AA51" i="9"/>
  <c r="AA736" i="9"/>
  <c r="AA834" i="9"/>
  <c r="AA563" i="9"/>
  <c r="AA207" i="9"/>
  <c r="AA607" i="9"/>
  <c r="AA12" i="9"/>
  <c r="AA506" i="9"/>
  <c r="AA849" i="9"/>
  <c r="AA446" i="9"/>
  <c r="AA151" i="9"/>
  <c r="AA892" i="9"/>
  <c r="AA1590" i="9"/>
  <c r="AA906" i="9"/>
  <c r="AA393" i="9"/>
  <c r="AA891" i="9"/>
  <c r="AA392" i="9"/>
  <c r="AA95" i="9"/>
  <c r="AA565" i="9"/>
  <c r="AA777" i="9"/>
  <c r="AA492" i="9"/>
  <c r="AA564" i="9"/>
  <c r="AA449" i="9"/>
  <c r="AA508" i="9"/>
  <c r="AA221" i="9"/>
  <c r="AA735" i="9"/>
  <c r="AA550" i="9"/>
  <c r="AA107" i="9"/>
  <c r="AA791" i="9"/>
  <c r="AA1476" i="9"/>
  <c r="AA792" i="9"/>
  <c r="AA280" i="9"/>
  <c r="AA835" i="9"/>
  <c r="AA321" i="9"/>
  <c r="AA50" i="9"/>
  <c r="AA451" i="9"/>
  <c r="AA734" i="9"/>
  <c r="AA380" i="9"/>
  <c r="AA223" i="9"/>
  <c r="AA93" i="9"/>
  <c r="AA720" i="9"/>
  <c r="AA150" i="9"/>
  <c r="AA1419" i="9"/>
  <c r="AA450" i="9"/>
  <c r="AA378" i="9"/>
  <c r="AA622" i="9"/>
  <c r="AA549" i="9"/>
  <c r="AA1248" i="9"/>
  <c r="AA621" i="9"/>
  <c r="AA166" i="9"/>
  <c r="AA778" i="9"/>
  <c r="AA278" i="9"/>
  <c r="AA721" i="9"/>
  <c r="AA332" i="9"/>
  <c r="AA337" i="9"/>
  <c r="AA620" i="9"/>
  <c r="AA265" i="9"/>
  <c r="AA109" i="9"/>
  <c r="AA37" i="9"/>
  <c r="AA606" i="9"/>
  <c r="AA36" i="9"/>
  <c r="AA1191" i="9"/>
  <c r="AA336" i="9"/>
  <c r="AA264" i="9"/>
  <c r="AA394" i="9"/>
  <c r="AA322" i="9"/>
  <c r="W1183" i="9"/>
  <c r="Y1183" i="9" s="1"/>
  <c r="Y1734" i="9"/>
  <c r="W1734" i="9"/>
  <c r="Y1848" i="9"/>
  <c r="W1848" i="9"/>
  <c r="Y1668" i="9"/>
  <c r="W1668" i="9"/>
  <c r="Y1680" i="9"/>
  <c r="W1680" i="9"/>
  <c r="Y1696" i="9"/>
  <c r="W1696" i="9"/>
  <c r="Y1725" i="9"/>
  <c r="AA1725" i="9" s="1"/>
  <c r="W1725" i="9"/>
  <c r="Y1737" i="9"/>
  <c r="AA1737" i="9" s="1"/>
  <c r="W1737" i="9"/>
  <c r="Y1782" i="9"/>
  <c r="W1782" i="9"/>
  <c r="Y1794" i="9"/>
  <c r="W1794" i="9"/>
  <c r="Y1959" i="9"/>
  <c r="AA1959" i="9" s="1"/>
  <c r="W1959" i="9"/>
  <c r="Y1791" i="9"/>
  <c r="W1791" i="9"/>
  <c r="Y1839" i="9"/>
  <c r="W1839" i="9"/>
  <c r="Y1851" i="9"/>
  <c r="W1851" i="9"/>
  <c r="Y1867" i="9"/>
  <c r="W1867" i="9"/>
  <c r="Y1924" i="9"/>
  <c r="W1924" i="9"/>
  <c r="Y1899" i="9"/>
  <c r="W1899" i="9"/>
  <c r="Y1913" i="9"/>
  <c r="W1913" i="9"/>
  <c r="Y1956" i="9"/>
  <c r="W1956" i="9"/>
  <c r="Y1980" i="9"/>
  <c r="W1980" i="9"/>
  <c r="Y1970" i="9"/>
  <c r="W1970" i="9"/>
  <c r="Y1926" i="9"/>
  <c r="W1926" i="9"/>
  <c r="Y1929" i="9"/>
  <c r="W1929" i="9"/>
  <c r="W1533" i="9"/>
  <c r="Y1533" i="9" s="1"/>
  <c r="W165" i="9"/>
  <c r="Y165" i="9" s="1"/>
  <c r="W108" i="9"/>
  <c r="Y108" i="9" s="1"/>
  <c r="D38" i="7" s="1"/>
  <c r="Y1759" i="9"/>
  <c r="W1759" i="9"/>
  <c r="W1132" i="9"/>
  <c r="Y1132" i="9" s="1"/>
  <c r="Y1874" i="9"/>
  <c r="W1874" i="9"/>
  <c r="W1247" i="9"/>
  <c r="Y1247" i="9" s="1"/>
  <c r="Y1931" i="9"/>
  <c r="W1931" i="9"/>
  <c r="W409" i="9"/>
  <c r="Y409" i="9" s="1"/>
  <c r="W422" i="9"/>
  <c r="Y422" i="9" s="1"/>
  <c r="Y1657" i="9"/>
  <c r="W1657" i="9"/>
  <c r="W429" i="9"/>
  <c r="Y429" i="9" s="1"/>
  <c r="Y1663" i="9"/>
  <c r="W1663" i="9"/>
  <c r="Y1727" i="9"/>
  <c r="AA1727" i="9" s="1"/>
  <c r="W1727" i="9"/>
  <c r="Y1793" i="9"/>
  <c r="W1793" i="9"/>
  <c r="Y1857" i="9"/>
  <c r="W1857" i="9"/>
  <c r="Y1911" i="9"/>
  <c r="W1911" i="9"/>
  <c r="Y1666" i="9"/>
  <c r="W1666" i="9"/>
  <c r="Y1736" i="9"/>
  <c r="W1736" i="9"/>
  <c r="Y1800" i="9"/>
  <c r="W1800" i="9"/>
  <c r="Y1854" i="9"/>
  <c r="W1854" i="9"/>
  <c r="Y1894" i="9"/>
  <c r="W1894" i="9"/>
  <c r="Y1683" i="9"/>
  <c r="W1683" i="9"/>
  <c r="Y1740" i="9"/>
  <c r="W1740" i="9"/>
  <c r="Y1891" i="9"/>
  <c r="W1891" i="9"/>
  <c r="Y1961" i="9"/>
  <c r="W1961" i="9"/>
  <c r="Y1971" i="9"/>
  <c r="W1971" i="9"/>
  <c r="Y1988" i="9"/>
  <c r="W1988" i="9"/>
  <c r="W1475" i="9"/>
  <c r="Y1475" i="9" s="1"/>
  <c r="W1591" i="9"/>
  <c r="Y1591" i="9" s="1"/>
  <c r="W907" i="9"/>
  <c r="Y907" i="9" s="1"/>
  <c r="W331" i="9"/>
  <c r="Y331" i="9" s="1"/>
  <c r="H34" i="7" s="1"/>
  <c r="Y1927" i="9"/>
  <c r="W1927" i="9"/>
  <c r="Y1940" i="9"/>
  <c r="W1940" i="9"/>
  <c r="Y1758" i="9"/>
  <c r="W1758" i="9"/>
  <c r="W420" i="9"/>
  <c r="Y420" i="9" s="1"/>
  <c r="Y1661" i="9"/>
  <c r="W1661" i="9"/>
  <c r="Y1671" i="9"/>
  <c r="W1671" i="9"/>
  <c r="Y1655" i="9"/>
  <c r="AA1655" i="9" s="1"/>
  <c r="W1655" i="9"/>
  <c r="Y1695" i="9"/>
  <c r="W1695" i="9"/>
  <c r="Y1775" i="9"/>
  <c r="W1775" i="9"/>
  <c r="Y1826" i="9"/>
  <c r="W1826" i="9"/>
  <c r="Y1902" i="9"/>
  <c r="AA1902" i="9" s="1"/>
  <c r="W1902" i="9"/>
  <c r="Y1916" i="9"/>
  <c r="W1916" i="9"/>
  <c r="Y1953" i="9"/>
  <c r="AA1953" i="9" s="1"/>
  <c r="W1953" i="9"/>
  <c r="Y1973" i="9"/>
  <c r="W1973" i="9"/>
  <c r="Y1889" i="9"/>
  <c r="AA1889" i="9" s="1"/>
  <c r="W1889" i="9"/>
  <c r="Y1981" i="9"/>
  <c r="W1981" i="9"/>
  <c r="Y1928" i="9"/>
  <c r="W1928" i="9"/>
  <c r="W279" i="9"/>
  <c r="Y279" i="9" s="1"/>
  <c r="Y1817" i="9"/>
  <c r="W1817" i="9"/>
  <c r="W1190" i="9"/>
  <c r="Y1190" i="9" s="1"/>
  <c r="Y1715" i="9"/>
  <c r="W1715" i="9"/>
  <c r="W1531" i="9"/>
  <c r="Y1531" i="9" s="1"/>
  <c r="W847" i="9"/>
  <c r="Y847" i="9" s="1"/>
  <c r="W1246" i="9"/>
  <c r="Y1246" i="9" s="1"/>
  <c r="W412" i="9"/>
  <c r="Y412" i="9" s="1"/>
  <c r="W432" i="9"/>
  <c r="Y432" i="9" s="1"/>
  <c r="Y1885" i="9"/>
  <c r="W1885" i="9"/>
  <c r="Y1714" i="9"/>
  <c r="W1714" i="9"/>
  <c r="W428" i="9"/>
  <c r="Y428" i="9" s="1"/>
  <c r="Y1676" i="9"/>
  <c r="W1676" i="9"/>
  <c r="Y1739" i="9"/>
  <c r="W1739" i="9"/>
  <c r="Y1679" i="9"/>
  <c r="W1679" i="9"/>
  <c r="Y1948" i="9"/>
  <c r="W1948" i="9"/>
  <c r="Y1720" i="9"/>
  <c r="W1720" i="9"/>
  <c r="Y1841" i="9"/>
  <c r="W1841" i="9"/>
  <c r="Y1907" i="9"/>
  <c r="W1907" i="9"/>
  <c r="Y1837" i="9"/>
  <c r="W1837" i="9"/>
  <c r="Y1904" i="9"/>
  <c r="W1904" i="9"/>
  <c r="Y1951" i="9"/>
  <c r="W1951" i="9"/>
  <c r="Y1964" i="9"/>
  <c r="W1964" i="9"/>
  <c r="Y1702" i="9"/>
  <c r="W1702" i="9"/>
  <c r="W1133" i="9"/>
  <c r="Y1133" i="9" s="1"/>
  <c r="Y1705" i="9"/>
  <c r="W1705" i="9"/>
  <c r="W1192" i="9"/>
  <c r="Y1192" i="9" s="1"/>
  <c r="W1477" i="9"/>
  <c r="Y1477" i="9" s="1"/>
  <c r="W793" i="9"/>
  <c r="Y793" i="9" s="1"/>
  <c r="Y1701" i="9"/>
  <c r="W1701" i="9"/>
  <c r="W442" i="9"/>
  <c r="Y442" i="9" s="1"/>
  <c r="Y1986" i="9"/>
  <c r="W1986" i="9"/>
  <c r="W407" i="9"/>
  <c r="Y407" i="9" s="1"/>
  <c r="W423" i="9"/>
  <c r="Y423" i="9" s="1"/>
  <c r="W441" i="9"/>
  <c r="Y441" i="9" s="1"/>
  <c r="W414" i="9"/>
  <c r="Y414" i="9" s="1"/>
  <c r="W434" i="9"/>
  <c r="Y434" i="9" s="1"/>
  <c r="W1182" i="9"/>
  <c r="Y1182" i="9" s="1"/>
  <c r="Y1728" i="9"/>
  <c r="W1728" i="9"/>
  <c r="Y1896" i="9"/>
  <c r="W1896" i="9"/>
  <c r="Y1856" i="9"/>
  <c r="W1856" i="9"/>
  <c r="Y1674" i="9"/>
  <c r="W1674" i="9"/>
  <c r="Y1688" i="9"/>
  <c r="W1688" i="9"/>
  <c r="Y1712" i="9"/>
  <c r="W1712" i="9"/>
  <c r="Y1731" i="9"/>
  <c r="AA1731" i="9" s="1"/>
  <c r="W1731" i="9"/>
  <c r="Y1745" i="9"/>
  <c r="W1745" i="9"/>
  <c r="Y1788" i="9"/>
  <c r="W1788" i="9"/>
  <c r="Y1923" i="9"/>
  <c r="W1923" i="9"/>
  <c r="Y1742" i="9"/>
  <c r="AA1742" i="9" s="1"/>
  <c r="W1742" i="9"/>
  <c r="Y1752" i="9"/>
  <c r="W1752" i="9"/>
  <c r="Y1785" i="9"/>
  <c r="W1785" i="9"/>
  <c r="Y1845" i="9"/>
  <c r="W1845" i="9"/>
  <c r="Y1859" i="9"/>
  <c r="AA1859" i="9" s="1"/>
  <c r="W1859" i="9"/>
  <c r="Y1905" i="9"/>
  <c r="W1905" i="9"/>
  <c r="Y1962" i="9"/>
  <c r="W1962" i="9"/>
  <c r="Y1965" i="9"/>
  <c r="W1965" i="9"/>
  <c r="W431" i="9"/>
  <c r="Y431" i="9" s="1"/>
  <c r="W222" i="9"/>
  <c r="Y222" i="9" s="1"/>
  <c r="W1474" i="9"/>
  <c r="Y1474" i="9" s="1"/>
  <c r="W790" i="9"/>
  <c r="Y790" i="9" s="1"/>
  <c r="W1589" i="9"/>
  <c r="Y1589" i="9" s="1"/>
  <c r="W905" i="9"/>
  <c r="Y905" i="9" s="1"/>
  <c r="W1418" i="9"/>
  <c r="Y1418" i="9" s="1"/>
  <c r="W416" i="9"/>
  <c r="Y416" i="9" s="1"/>
  <c r="Y1828" i="9"/>
  <c r="W1828" i="9"/>
  <c r="Y1942" i="9"/>
  <c r="W1942" i="9"/>
  <c r="W403" i="9"/>
  <c r="Y403" i="9" s="1"/>
  <c r="Y1771" i="9"/>
  <c r="W1771" i="9"/>
  <c r="W425" i="9"/>
  <c r="Y425" i="9" s="1"/>
  <c r="Y1686" i="9"/>
  <c r="W1686" i="9"/>
  <c r="Y1834" i="9"/>
  <c r="W1834" i="9"/>
  <c r="Y1777" i="9"/>
  <c r="W1777" i="9"/>
  <c r="Y1898" i="9"/>
  <c r="W1898" i="9"/>
  <c r="Y1955" i="9"/>
  <c r="W1955" i="9"/>
  <c r="Y1670" i="9"/>
  <c r="W1670" i="9"/>
  <c r="Y1733" i="9"/>
  <c r="W1733" i="9"/>
  <c r="Y1787" i="9"/>
  <c r="W1787" i="9"/>
  <c r="Y1853" i="9"/>
  <c r="W1853" i="9"/>
  <c r="Y1784" i="9"/>
  <c r="W1784" i="9"/>
  <c r="Y1850" i="9"/>
  <c r="W1850" i="9"/>
  <c r="Y1914" i="9"/>
  <c r="W1914" i="9"/>
  <c r="Y1967" i="9"/>
  <c r="W1967" i="9"/>
  <c r="Y1760" i="9"/>
  <c r="W1760" i="9"/>
  <c r="W1588" i="9"/>
  <c r="Y1588" i="9" s="1"/>
  <c r="Y1762" i="9"/>
  <c r="W1762" i="9"/>
  <c r="W850" i="9"/>
  <c r="Y850" i="9" s="1"/>
  <c r="Y1876" i="9"/>
  <c r="W1876" i="9"/>
  <c r="W1249" i="9"/>
  <c r="Y1249" i="9" s="1"/>
  <c r="W14" i="9"/>
  <c r="Y14" i="9" s="1"/>
  <c r="Y1946" i="9"/>
  <c r="AA1946" i="9" s="1"/>
  <c r="W1946" i="9"/>
  <c r="Y1815" i="9"/>
  <c r="W1815" i="9"/>
  <c r="Y1811" i="9"/>
  <c r="W1811" i="9"/>
  <c r="Y1872" i="9"/>
  <c r="W1872" i="9"/>
  <c r="Y1925" i="9"/>
  <c r="AA1925" i="9" s="1"/>
  <c r="W1925" i="9"/>
  <c r="W426" i="9"/>
  <c r="Y426" i="9" s="1"/>
  <c r="W417" i="9"/>
  <c r="Y417" i="9" s="1"/>
  <c r="Y1685" i="9"/>
  <c r="W1685" i="9"/>
  <c r="Y1677" i="9"/>
  <c r="W1677" i="9"/>
  <c r="Y1842" i="9"/>
  <c r="AA1842" i="9" s="1"/>
  <c r="W1842" i="9"/>
  <c r="Y1866" i="9"/>
  <c r="W1866" i="9"/>
  <c r="Y1718" i="9"/>
  <c r="AA1718" i="9" s="1"/>
  <c r="W1718" i="9"/>
  <c r="Y1753" i="9"/>
  <c r="W1753" i="9"/>
  <c r="Y1799" i="9"/>
  <c r="AA1799" i="9" s="1"/>
  <c r="W1799" i="9"/>
  <c r="Y1908" i="9"/>
  <c r="W1908" i="9"/>
  <c r="Y1832" i="9"/>
  <c r="W1832" i="9"/>
  <c r="Y1883" i="9"/>
  <c r="W1883" i="9"/>
  <c r="W335" i="9"/>
  <c r="Y335" i="9" s="1"/>
  <c r="W1532" i="9"/>
  <c r="Y1532" i="9" s="1"/>
  <c r="W848" i="9"/>
  <c r="Y848" i="9" s="1"/>
  <c r="Y1816" i="9"/>
  <c r="W1816" i="9"/>
  <c r="W1189" i="9"/>
  <c r="Y1189" i="9" s="1"/>
  <c r="Y1873" i="9"/>
  <c r="W1873" i="9"/>
  <c r="W904" i="9"/>
  <c r="Y904" i="9" s="1"/>
  <c r="W419" i="9"/>
  <c r="Y419" i="9" s="1"/>
  <c r="Y1780" i="9"/>
  <c r="W1780" i="9"/>
  <c r="Y1847" i="9"/>
  <c r="W1847" i="9"/>
  <c r="Y1901" i="9"/>
  <c r="W1901" i="9"/>
  <c r="Y1723" i="9"/>
  <c r="W1723" i="9"/>
  <c r="Y1790" i="9"/>
  <c r="W1790" i="9"/>
  <c r="Y1844" i="9"/>
  <c r="W1844" i="9"/>
  <c r="Y1910" i="9"/>
  <c r="W1910" i="9"/>
  <c r="Y1682" i="9"/>
  <c r="W1682" i="9"/>
  <c r="Y1743" i="9"/>
  <c r="W1743" i="9"/>
  <c r="Y1797" i="9"/>
  <c r="W1797" i="9"/>
  <c r="Y1673" i="9"/>
  <c r="W1673" i="9"/>
  <c r="Y1730" i="9"/>
  <c r="W1730" i="9"/>
  <c r="Y1796" i="9"/>
  <c r="W1796" i="9"/>
  <c r="Y1958" i="9"/>
  <c r="W1958" i="9"/>
  <c r="Y1968" i="9"/>
  <c r="W1968" i="9"/>
  <c r="Y1930" i="9"/>
  <c r="W1930" i="9"/>
  <c r="Y1703" i="9"/>
  <c r="W1703" i="9"/>
  <c r="W1534" i="9"/>
  <c r="Y1534" i="9" s="1"/>
  <c r="Y1933" i="9"/>
  <c r="W1933" i="9"/>
  <c r="W1135" i="9"/>
  <c r="Y1135" i="9" s="1"/>
  <c r="P3" i="15"/>
  <c r="I487" i="9"/>
  <c r="R487" i="9" s="1"/>
  <c r="R853" i="9"/>
  <c r="V853" i="9" s="1"/>
  <c r="BA11" i="8"/>
  <c r="BC11" i="8" s="1"/>
  <c r="J11" i="8" s="1"/>
  <c r="K11" i="8" s="1"/>
  <c r="I522" i="9"/>
  <c r="R522" i="9" s="1"/>
  <c r="I532" i="9"/>
  <c r="R532" i="9" s="1"/>
  <c r="I516" i="9"/>
  <c r="R516" i="9" s="1"/>
  <c r="I547" i="9"/>
  <c r="R547" i="9" s="1"/>
  <c r="I570" i="9"/>
  <c r="I525" i="9"/>
  <c r="I553" i="9"/>
  <c r="R553" i="9" s="1"/>
  <c r="R567" i="9" s="1"/>
  <c r="I519" i="9"/>
  <c r="R519" i="9" s="1"/>
  <c r="R550" i="9" s="1"/>
  <c r="I541" i="9"/>
  <c r="R541" i="9" s="1"/>
  <c r="I544" i="9"/>
  <c r="R544" i="9" s="1"/>
  <c r="R1822" i="9"/>
  <c r="V1822" i="9" s="1"/>
  <c r="R53" i="9"/>
  <c r="V53" i="9" s="1"/>
  <c r="R1545" i="9"/>
  <c r="R1576" i="9" s="1"/>
  <c r="R63" i="9"/>
  <c r="R95" i="9" s="1"/>
  <c r="BA7" i="8"/>
  <c r="BC7" i="8" s="1"/>
  <c r="J7" i="8" s="1"/>
  <c r="K7" i="8" s="1"/>
  <c r="AU32" i="8"/>
  <c r="AU25" i="8"/>
  <c r="V1420" i="9"/>
  <c r="R1417" i="9"/>
  <c r="V1417" i="9" s="1"/>
  <c r="R39" i="7"/>
  <c r="R1877" i="9"/>
  <c r="V1877" i="9" s="1"/>
  <c r="R1880" i="9"/>
  <c r="V1880" i="9" s="1"/>
  <c r="I540" i="24"/>
  <c r="J540" i="24" s="1"/>
  <c r="R589" i="9"/>
  <c r="R1864" i="9"/>
  <c r="R1881" i="9" s="1"/>
  <c r="V1881" i="9" s="1"/>
  <c r="R1423" i="9"/>
  <c r="V1423" i="9" s="1"/>
  <c r="R112" i="9"/>
  <c r="V112" i="9" s="1"/>
  <c r="R226" i="9"/>
  <c r="V226" i="9" s="1"/>
  <c r="R6" i="9"/>
  <c r="R37" i="9" s="1"/>
  <c r="V1772" i="9"/>
  <c r="R1803" i="9"/>
  <c r="V1774" i="9"/>
  <c r="V1825" i="9"/>
  <c r="I416" i="24"/>
  <c r="J416" i="24" s="1"/>
  <c r="R772" i="9"/>
  <c r="R1579" i="9"/>
  <c r="R1593" i="9" s="1"/>
  <c r="V1593" i="9" s="1"/>
  <c r="R1846" i="9"/>
  <c r="V1846" i="9" s="1"/>
  <c r="R910" i="9"/>
  <c r="V910" i="9" s="1"/>
  <c r="R592" i="9"/>
  <c r="R1548" i="9"/>
  <c r="R1708" i="9"/>
  <c r="V1708" i="9" s="1"/>
  <c r="R1936" i="9"/>
  <c r="V1936" i="9" s="1"/>
  <c r="R625" i="9"/>
  <c r="V625" i="9" s="1"/>
  <c r="R1195" i="9"/>
  <c r="V1195" i="9" s="1"/>
  <c r="R568" i="9"/>
  <c r="V568" i="9" s="1"/>
  <c r="R397" i="9"/>
  <c r="V397" i="9" s="1"/>
  <c r="R1480" i="9"/>
  <c r="V1480" i="9" s="1"/>
  <c r="R169" i="9"/>
  <c r="V169" i="9" s="1"/>
  <c r="R796" i="9"/>
  <c r="V796" i="9" s="1"/>
  <c r="R511" i="9"/>
  <c r="V511" i="9" s="1"/>
  <c r="R739" i="9"/>
  <c r="V739" i="9" s="1"/>
  <c r="R1594" i="9"/>
  <c r="V1594" i="9" s="1"/>
  <c r="R54" i="9"/>
  <c r="V54" i="9" s="1"/>
  <c r="R283" i="9"/>
  <c r="V283" i="9" s="1"/>
  <c r="R340" i="9"/>
  <c r="V340" i="9" s="1"/>
  <c r="R1138" i="9"/>
  <c r="V1138" i="9" s="1"/>
  <c r="R1537" i="9"/>
  <c r="V1537" i="9" s="1"/>
  <c r="R1879" i="9"/>
  <c r="V1879" i="9" s="1"/>
  <c r="R1765" i="9"/>
  <c r="V1765" i="9" s="1"/>
  <c r="R1252" i="9"/>
  <c r="V1252" i="9" s="1"/>
  <c r="R1993" i="9"/>
  <c r="V1993" i="9" s="1"/>
  <c r="R16" i="9"/>
  <c r="R19" i="9"/>
  <c r="R37" i="7"/>
  <c r="R31" i="9"/>
  <c r="R25" i="9"/>
  <c r="R595" i="9"/>
  <c r="BA35" i="8"/>
  <c r="BC35" i="8" s="1"/>
  <c r="J35" i="8" s="1"/>
  <c r="K35" i="8" s="1"/>
  <c r="BA19" i="8"/>
  <c r="BC19" i="8" s="1"/>
  <c r="J19" i="8" s="1"/>
  <c r="K19" i="8" s="1"/>
  <c r="R22" i="9"/>
  <c r="R34" i="9"/>
  <c r="R1551" i="9"/>
  <c r="R1840" i="9"/>
  <c r="V1840" i="9" s="1"/>
  <c r="I332" i="24"/>
  <c r="J332" i="24" s="1"/>
  <c r="R1849" i="9"/>
  <c r="V1849" i="9" s="1"/>
  <c r="AU17" i="8"/>
  <c r="R1852" i="9"/>
  <c r="V1852" i="9" s="1"/>
  <c r="R55" i="9"/>
  <c r="R586" i="9"/>
  <c r="R598" i="9"/>
  <c r="R1542" i="9"/>
  <c r="R1843" i="9"/>
  <c r="V1843" i="9" s="1"/>
  <c r="R28" i="9"/>
  <c r="I213" i="24"/>
  <c r="J213" i="24" s="1"/>
  <c r="R266" i="9"/>
  <c r="R172" i="9"/>
  <c r="R343" i="9"/>
  <c r="R94" i="9"/>
  <c r="R628" i="9"/>
  <c r="R893" i="9"/>
  <c r="R551" i="9"/>
  <c r="R1463" i="9"/>
  <c r="V1751" i="9"/>
  <c r="V1768" i="9"/>
  <c r="V1888" i="9"/>
  <c r="R1919" i="9"/>
  <c r="V1919" i="9" s="1"/>
  <c r="V1831" i="9"/>
  <c r="R1862" i="9"/>
  <c r="V1862" i="9" s="1"/>
  <c r="V1660" i="9"/>
  <c r="R1691" i="9"/>
  <c r="V1691" i="9" s="1"/>
  <c r="R1748" i="9"/>
  <c r="V1748" i="9" s="1"/>
  <c r="V1717" i="9"/>
  <c r="R229" i="9"/>
  <c r="R209" i="9"/>
  <c r="R608" i="9"/>
  <c r="R454" i="9"/>
  <c r="R457" i="9"/>
  <c r="R526" i="9"/>
  <c r="R1178" i="9"/>
  <c r="V1882" i="9"/>
  <c r="V1865" i="9"/>
  <c r="R115" i="9"/>
  <c r="R437" i="9"/>
  <c r="R571" i="9"/>
  <c r="R400" i="9"/>
  <c r="R286" i="9"/>
  <c r="R38" i="9"/>
  <c r="R514" i="9"/>
  <c r="R836" i="9"/>
  <c r="R722" i="9"/>
  <c r="R1406" i="9"/>
  <c r="V1922" i="9"/>
  <c r="V1939" i="9"/>
  <c r="R1520" i="9"/>
  <c r="V1694" i="9"/>
  <c r="V1711" i="9"/>
  <c r="R1577" i="9"/>
  <c r="V1808" i="9"/>
  <c r="V1945" i="9"/>
  <c r="R1976" i="9"/>
  <c r="R152" i="9"/>
  <c r="V1979" i="9"/>
  <c r="R494" i="9"/>
  <c r="R779" i="9"/>
  <c r="R1121" i="9"/>
  <c r="E32" i="7"/>
  <c r="R205" i="9"/>
  <c r="E12" i="7"/>
  <c r="E5" i="7"/>
  <c r="D25" i="7"/>
  <c r="E25" i="7"/>
  <c r="E7" i="7"/>
  <c r="E33" i="7"/>
  <c r="J12" i="7"/>
  <c r="C12" i="7"/>
  <c r="I398" i="24"/>
  <c r="J398" i="24" s="1"/>
  <c r="I544" i="24"/>
  <c r="J544" i="24" s="1"/>
  <c r="V846" i="9"/>
  <c r="I377" i="24"/>
  <c r="J377" i="24" s="1"/>
  <c r="I439" i="24"/>
  <c r="J439" i="24" s="1"/>
  <c r="I462" i="24"/>
  <c r="J462" i="24" s="1"/>
  <c r="R851" i="9"/>
  <c r="V851" i="9" s="1"/>
  <c r="R174" i="9"/>
  <c r="I331" i="24" s="1"/>
  <c r="J331" i="24" s="1"/>
  <c r="R193" i="9"/>
  <c r="I350" i="24" s="1"/>
  <c r="J350" i="24" s="1"/>
  <c r="R211" i="9"/>
  <c r="R225" i="9" s="1"/>
  <c r="R190" i="9"/>
  <c r="R202" i="9"/>
  <c r="R180" i="9"/>
  <c r="R196" i="9"/>
  <c r="R187" i="9"/>
  <c r="R199" i="9"/>
  <c r="R373" i="9"/>
  <c r="R3" i="9"/>
  <c r="R177" i="9"/>
  <c r="R208" i="9" s="1"/>
  <c r="R183" i="9"/>
  <c r="R376" i="9"/>
  <c r="D3" i="7"/>
  <c r="R367" i="9"/>
  <c r="R604" i="9"/>
  <c r="C36" i="7"/>
  <c r="C37" i="7"/>
  <c r="R120" i="9"/>
  <c r="R358" i="9"/>
  <c r="R348" i="9"/>
  <c r="R582" i="9"/>
  <c r="R763" i="9"/>
  <c r="R66" i="9"/>
  <c r="R145" i="9"/>
  <c r="R301" i="9"/>
  <c r="R744" i="9"/>
  <c r="R9" i="9"/>
  <c r="R12" i="9"/>
  <c r="R126" i="9"/>
  <c r="R256" i="9"/>
  <c r="R288" i="9"/>
  <c r="R858" i="9"/>
  <c r="R1567" i="9"/>
  <c r="R1827" i="9"/>
  <c r="V1827" i="9" s="1"/>
  <c r="R874" i="9"/>
  <c r="R781" i="9"/>
  <c r="R798" i="9" s="1"/>
  <c r="R1555" i="9"/>
  <c r="R1966" i="9"/>
  <c r="V1966" i="9" s="1"/>
  <c r="R1456" i="9"/>
  <c r="R895" i="9"/>
  <c r="R909" i="9" s="1"/>
  <c r="R1726" i="9"/>
  <c r="V1726" i="9" s="1"/>
  <c r="R1750" i="9"/>
  <c r="V1750" i="9" s="1"/>
  <c r="R85" i="9"/>
  <c r="R1441" i="9"/>
  <c r="R1738" i="9"/>
  <c r="V1738" i="9" s="1"/>
  <c r="R319" i="9"/>
  <c r="R1117" i="9"/>
  <c r="R1450" i="9"/>
  <c r="R1957" i="9"/>
  <c r="V1957" i="9" s="1"/>
  <c r="R60" i="9"/>
  <c r="R130" i="9"/>
  <c r="R382" i="9"/>
  <c r="R345" i="9"/>
  <c r="R310" i="9"/>
  <c r="R760" i="9"/>
  <c r="R1092" i="9"/>
  <c r="R867" i="9"/>
  <c r="R1089" i="9"/>
  <c r="R1120" i="9" s="1"/>
  <c r="R76" i="9"/>
  <c r="R291" i="9"/>
  <c r="R294" i="9"/>
  <c r="R579" i="9"/>
  <c r="R753" i="9"/>
  <c r="R1105" i="9"/>
  <c r="R1978" i="9"/>
  <c r="V1978" i="9" s="1"/>
  <c r="R1947" i="9"/>
  <c r="V1947" i="9" s="1"/>
  <c r="R757" i="9"/>
  <c r="R316" i="9"/>
  <c r="R354" i="9"/>
  <c r="V356" i="9" s="1"/>
  <c r="R1944" i="9"/>
  <c r="R1975" i="9" s="1"/>
  <c r="R1995" i="9" s="1"/>
  <c r="R237" i="9"/>
  <c r="R325" i="9"/>
  <c r="R576" i="9"/>
  <c r="R601" i="9"/>
  <c r="R1086" i="9"/>
  <c r="R889" i="9"/>
  <c r="R1123" i="9"/>
  <c r="R1140" i="9" s="1"/>
  <c r="R1570" i="9"/>
  <c r="R307" i="9"/>
  <c r="R750" i="9"/>
  <c r="R364" i="9"/>
  <c r="R123" i="9"/>
  <c r="R136" i="9"/>
  <c r="R1684" i="9"/>
  <c r="V1684" i="9" s="1"/>
  <c r="R259" i="9"/>
  <c r="R69" i="9"/>
  <c r="R88" i="9"/>
  <c r="R148" i="9"/>
  <c r="R769" i="9"/>
  <c r="R1453" i="9"/>
  <c r="R1561" i="9"/>
  <c r="R1954" i="9"/>
  <c r="V1954" i="9" s="1"/>
  <c r="R1960" i="9"/>
  <c r="V1960" i="9" s="1"/>
  <c r="R250" i="9"/>
  <c r="R1108" i="9"/>
  <c r="R1444" i="9"/>
  <c r="R82" i="9"/>
  <c r="R775" i="9"/>
  <c r="R361" i="9"/>
  <c r="R91" i="9"/>
  <c r="R1447" i="9"/>
  <c r="R1833" i="9"/>
  <c r="V1833" i="9" s="1"/>
  <c r="R1741" i="9"/>
  <c r="V1741" i="9" s="1"/>
  <c r="R1858" i="9"/>
  <c r="V1858" i="9" s="1"/>
  <c r="R73" i="9"/>
  <c r="R610" i="9"/>
  <c r="R1941" i="9"/>
  <c r="V1941" i="9" s="1"/>
  <c r="R1950" i="9"/>
  <c r="V1950" i="9" s="1"/>
  <c r="R297" i="9"/>
  <c r="R79" i="9"/>
  <c r="R133" i="9"/>
  <c r="R142" i="9"/>
  <c r="R1459" i="9"/>
  <c r="D14" i="7"/>
  <c r="R139" i="9"/>
  <c r="R313" i="9"/>
  <c r="R351" i="9"/>
  <c r="R304" i="9"/>
  <c r="R766" i="9"/>
  <c r="R880" i="9"/>
  <c r="R1102" i="9"/>
  <c r="R861" i="9"/>
  <c r="R1095" i="9"/>
  <c r="R877" i="9"/>
  <c r="R1431" i="9"/>
  <c r="R1558" i="9"/>
  <c r="R1972" i="9"/>
  <c r="V1972" i="9" s="1"/>
  <c r="I455" i="24"/>
  <c r="J455" i="24" s="1"/>
  <c r="I538" i="24"/>
  <c r="J538" i="24" s="1"/>
  <c r="I607" i="24"/>
  <c r="J607" i="24" s="1"/>
  <c r="I414" i="24"/>
  <c r="J414" i="24" s="1"/>
  <c r="I457" i="24"/>
  <c r="J457" i="24" s="1"/>
  <c r="I458" i="24"/>
  <c r="J458" i="24" s="1"/>
  <c r="I427" i="24"/>
  <c r="J427" i="24" s="1"/>
  <c r="I436" i="24"/>
  <c r="J436" i="24" s="1"/>
  <c r="I484" i="24"/>
  <c r="J484" i="24" s="1"/>
  <c r="I384" i="24"/>
  <c r="J384" i="24" s="1"/>
  <c r="I395" i="24"/>
  <c r="J395" i="24" s="1"/>
  <c r="I394" i="24"/>
  <c r="J394" i="24" s="1"/>
  <c r="I551" i="24"/>
  <c r="J551" i="24" s="1"/>
  <c r="I497" i="24"/>
  <c r="J497" i="24" s="1"/>
  <c r="I302" i="24"/>
  <c r="J302" i="24" s="1"/>
  <c r="I442" i="24"/>
  <c r="J442" i="24" s="1"/>
  <c r="I566" i="24"/>
  <c r="J566" i="24" s="1"/>
  <c r="I718" i="24"/>
  <c r="J718" i="24" s="1"/>
  <c r="I469" i="24"/>
  <c r="J469" i="24" s="1"/>
  <c r="I478" i="24"/>
  <c r="J478" i="24" s="1"/>
  <c r="I800" i="24"/>
  <c r="J800" i="24" s="1"/>
  <c r="I330" i="24"/>
  <c r="J330" i="24" s="1"/>
  <c r="R1735" i="9"/>
  <c r="V1735" i="9" s="1"/>
  <c r="R1437" i="9"/>
  <c r="R1722" i="9"/>
  <c r="V1722" i="9" s="1"/>
  <c r="R1428" i="9"/>
  <c r="R1573" i="9"/>
  <c r="R871" i="9"/>
  <c r="R883" i="9"/>
  <c r="R1114" i="9"/>
  <c r="R1744" i="9"/>
  <c r="V1744" i="9" s="1"/>
  <c r="R1564" i="9"/>
  <c r="R1773" i="9"/>
  <c r="R1963" i="9"/>
  <c r="V1963" i="9" s="1"/>
  <c r="R1465" i="9"/>
  <c r="R1479" i="9" s="1"/>
  <c r="BA16" i="8"/>
  <c r="BC16" i="8" s="1"/>
  <c r="J16" i="8" s="1"/>
  <c r="K16" i="8" s="1"/>
  <c r="R864" i="9"/>
  <c r="R97" i="9"/>
  <c r="R111" i="9" s="1"/>
  <c r="R93" i="9"/>
  <c r="R1713" i="9"/>
  <c r="V1713" i="9" s="1"/>
  <c r="R1732" i="9"/>
  <c r="V1732" i="9" s="1"/>
  <c r="R1719" i="9"/>
  <c r="V1719" i="9" s="1"/>
  <c r="R1836" i="9"/>
  <c r="V1836" i="9" s="1"/>
  <c r="R573" i="9"/>
  <c r="R747" i="9"/>
  <c r="R496" i="9"/>
  <c r="R1099" i="9"/>
  <c r="R1111" i="9"/>
  <c r="R1716" i="9"/>
  <c r="R1747" i="9" s="1"/>
  <c r="V1747" i="9" s="1"/>
  <c r="R1830" i="9"/>
  <c r="V1830" i="9" s="1"/>
  <c r="R1729" i="9"/>
  <c r="V1729" i="9" s="1"/>
  <c r="R1855" i="9"/>
  <c r="V1855" i="9" s="1"/>
  <c r="R1434" i="9"/>
  <c r="R886" i="9"/>
  <c r="R1969" i="9"/>
  <c r="V1969" i="9" s="1"/>
  <c r="R117" i="9"/>
  <c r="BA2" i="8"/>
  <c r="BC2" i="8" s="1"/>
  <c r="J2" i="8" s="1"/>
  <c r="K2" i="8" s="1"/>
  <c r="R370" i="9"/>
  <c r="R244" i="9"/>
  <c r="BA12" i="8"/>
  <c r="BC12" i="8" s="1"/>
  <c r="J12" i="8" s="1"/>
  <c r="K12" i="8" s="1"/>
  <c r="V1806" i="9"/>
  <c r="R1820" i="9"/>
  <c r="V1820" i="9" s="1"/>
  <c r="C20" i="7"/>
  <c r="D20" i="7"/>
  <c r="D30" i="7"/>
  <c r="R36" i="7"/>
  <c r="E31" i="7"/>
  <c r="D23" i="7"/>
  <c r="E18" i="7"/>
  <c r="R150" i="9"/>
  <c r="C16" i="7"/>
  <c r="R71" i="9"/>
  <c r="D33" i="7"/>
  <c r="D31" i="7"/>
  <c r="E23" i="7"/>
  <c r="D18" i="7"/>
  <c r="G14" i="7"/>
  <c r="D16" i="7"/>
  <c r="R418" i="9"/>
  <c r="R42" i="9"/>
  <c r="E30" i="7"/>
  <c r="R1377" i="9"/>
  <c r="R38" i="7"/>
  <c r="D12" i="7"/>
  <c r="C7" i="7"/>
  <c r="R268" i="9"/>
  <c r="R282" i="9" s="1"/>
  <c r="C25" i="7"/>
  <c r="F7" i="7"/>
  <c r="G18" i="7"/>
  <c r="R415" i="9"/>
  <c r="C3" i="7"/>
  <c r="C14" i="7"/>
  <c r="AA2" i="9"/>
  <c r="D7" i="7"/>
  <c r="E14" i="7"/>
  <c r="E3" i="7"/>
  <c r="D34" i="7"/>
  <c r="C23" i="7"/>
  <c r="AA1867" i="9"/>
  <c r="V38" i="7"/>
  <c r="R430" i="9"/>
  <c r="R696" i="9"/>
  <c r="R247" i="9"/>
  <c r="R405" i="9"/>
  <c r="R436" i="9" s="1"/>
  <c r="R240" i="9"/>
  <c r="R421" i="9"/>
  <c r="R807" i="9"/>
  <c r="R700" i="9"/>
  <c r="R712" i="9"/>
  <c r="R1396" i="9"/>
  <c r="R709" i="9"/>
  <c r="R1156" i="9"/>
  <c r="R1168" i="9"/>
  <c r="R1143" i="9"/>
  <c r="R1390" i="9"/>
  <c r="AA1856" i="9"/>
  <c r="C18" i="7"/>
  <c r="D32" i="7"/>
  <c r="T36" i="7"/>
  <c r="C31" i="7"/>
  <c r="V36" i="7"/>
  <c r="AA1811" i="9"/>
  <c r="T38" i="7"/>
  <c r="R1755" i="9"/>
  <c r="V1755" i="9" s="1"/>
  <c r="R1754" i="9"/>
  <c r="V1754" i="9" s="1"/>
  <c r="V1756" i="9"/>
  <c r="AZ26" i="8"/>
  <c r="BA26" i="8" s="1"/>
  <c r="BC26" i="8" s="1"/>
  <c r="J26" i="8" s="1"/>
  <c r="K26" i="8" s="1"/>
  <c r="AU26" i="8"/>
  <c r="R378" i="9"/>
  <c r="R470" i="9"/>
  <c r="R834" i="9"/>
  <c r="I20" i="7"/>
  <c r="X16" i="7"/>
  <c r="U18" i="7"/>
  <c r="R23" i="7"/>
  <c r="U12" i="7"/>
  <c r="V31" i="7"/>
  <c r="R804" i="9"/>
  <c r="Q7" i="7"/>
  <c r="S3" i="7"/>
  <c r="U7" i="7"/>
  <c r="U30" i="7"/>
  <c r="W14" i="7"/>
  <c r="P18" i="7"/>
  <c r="Q18" i="7"/>
  <c r="T12" i="7"/>
  <c r="T20" i="7"/>
  <c r="U23" i="7"/>
  <c r="R1402" i="9"/>
  <c r="X12" i="7"/>
  <c r="X25" i="7"/>
  <c r="R1399" i="9"/>
  <c r="W7" i="7"/>
  <c r="R1494" i="9"/>
  <c r="W31" i="7"/>
  <c r="R1516" i="9"/>
  <c r="R1659" i="9"/>
  <c r="V3" i="7"/>
  <c r="R1496" i="9"/>
  <c r="V1658" i="9"/>
  <c r="R1689" i="9"/>
  <c r="V1689" i="9" s="1"/>
  <c r="R1915" i="9"/>
  <c r="V1915" i="9" s="1"/>
  <c r="R1779" i="9"/>
  <c r="V1779" i="9" s="1"/>
  <c r="W1779" i="9" s="1"/>
  <c r="R1912" i="9"/>
  <c r="V1912" i="9" s="1"/>
  <c r="R1783" i="9"/>
  <c r="V1783" i="9" s="1"/>
  <c r="R1795" i="9"/>
  <c r="V1795" i="9" s="1"/>
  <c r="R1884" i="9"/>
  <c r="V1884" i="9" s="1"/>
  <c r="R1724" i="9"/>
  <c r="V1721" i="9"/>
  <c r="R1776" i="9"/>
  <c r="V1776" i="9" s="1"/>
  <c r="V1892" i="9"/>
  <c r="R1895" i="9"/>
  <c r="R1906" i="9"/>
  <c r="V1906" i="9" s="1"/>
  <c r="R1893" i="9"/>
  <c r="V1893" i="9" s="1"/>
  <c r="W1893" i="9" s="1"/>
  <c r="R527" i="9"/>
  <c r="H38" i="7"/>
  <c r="G36" i="7"/>
  <c r="C34" i="7"/>
  <c r="AZ15" i="8"/>
  <c r="BA15" i="8" s="1"/>
  <c r="BC15" i="8" s="1"/>
  <c r="J15" i="8" s="1"/>
  <c r="K15" i="8" s="1"/>
  <c r="AU15" i="8"/>
  <c r="R1127" i="9"/>
  <c r="R1128" i="9"/>
  <c r="H14" i="7"/>
  <c r="R262" i="9"/>
  <c r="R227" i="9"/>
  <c r="R224" i="9"/>
  <c r="V224" i="9" s="1"/>
  <c r="T7" i="7"/>
  <c r="I12" i="7"/>
  <c r="R413" i="9"/>
  <c r="M25" i="7"/>
  <c r="R740" i="9"/>
  <c r="R737" i="9"/>
  <c r="V737" i="9" s="1"/>
  <c r="W20" i="7"/>
  <c r="R30" i="7"/>
  <c r="V1870" i="9"/>
  <c r="R1869" i="9"/>
  <c r="V1869" i="9" s="1"/>
  <c r="R1868" i="9"/>
  <c r="V1868" i="9" s="1"/>
  <c r="R786" i="9"/>
  <c r="R785" i="9"/>
  <c r="F16" i="7"/>
  <c r="F25" i="7"/>
  <c r="H32" i="7"/>
  <c r="F32" i="7"/>
  <c r="U38" i="7"/>
  <c r="AZ18" i="8"/>
  <c r="BA18" i="8" s="1"/>
  <c r="BC18" i="8" s="1"/>
  <c r="J18" i="8" s="1"/>
  <c r="K18" i="8" s="1"/>
  <c r="AU18" i="8"/>
  <c r="AZ4" i="8"/>
  <c r="BA4" i="8" s="1"/>
  <c r="BC4" i="8" s="1"/>
  <c r="J4" i="8" s="1"/>
  <c r="K4" i="8" s="1"/>
  <c r="AU4" i="8"/>
  <c r="W38" i="7"/>
  <c r="R242" i="9"/>
  <c r="H23" i="7"/>
  <c r="H30" i="7"/>
  <c r="I7" i="7"/>
  <c r="R433" i="9"/>
  <c r="R170" i="9"/>
  <c r="R167" i="9"/>
  <c r="V167" i="9" s="1"/>
  <c r="R321" i="9"/>
  <c r="R455" i="9"/>
  <c r="R452" i="9"/>
  <c r="AB230" i="9"/>
  <c r="G3" i="7"/>
  <c r="R341" i="9"/>
  <c r="W341" i="9" s="1"/>
  <c r="Y341" i="9" s="1"/>
  <c r="R338" i="9"/>
  <c r="V338" i="9" s="1"/>
  <c r="R424" i="9"/>
  <c r="R512" i="9"/>
  <c r="R509" i="9"/>
  <c r="V509" i="9" s="1"/>
  <c r="K14" i="7"/>
  <c r="M14" i="7"/>
  <c r="N14" i="7"/>
  <c r="R715" i="9"/>
  <c r="R724" i="9"/>
  <c r="R738" i="9" s="1"/>
  <c r="R1152" i="9"/>
  <c r="W16" i="7"/>
  <c r="R402" i="9"/>
  <c r="J7" i="7"/>
  <c r="I584" i="24"/>
  <c r="J584" i="24" s="1"/>
  <c r="R606" i="9"/>
  <c r="R687" i="9"/>
  <c r="O7" i="7"/>
  <c r="R801" i="9"/>
  <c r="R1665" i="9"/>
  <c r="V1665" i="9" s="1"/>
  <c r="W1665" i="9" s="1"/>
  <c r="J23" i="7"/>
  <c r="J30" i="7"/>
  <c r="K16" i="7"/>
  <c r="K25" i="7"/>
  <c r="R626" i="9"/>
  <c r="R623" i="9"/>
  <c r="V623" i="9" s="1"/>
  <c r="N12" i="7"/>
  <c r="N31" i="7"/>
  <c r="O14" i="7"/>
  <c r="R797" i="9"/>
  <c r="R794" i="9"/>
  <c r="V794" i="9" s="1"/>
  <c r="R3" i="7"/>
  <c r="R1488" i="9"/>
  <c r="R823" i="9"/>
  <c r="R838" i="9"/>
  <c r="R852" i="9" s="1"/>
  <c r="R18" i="7"/>
  <c r="R1139" i="9"/>
  <c r="R1136" i="9"/>
  <c r="V1136" i="9" s="1"/>
  <c r="T14" i="7"/>
  <c r="R1171" i="9"/>
  <c r="R1180" i="9"/>
  <c r="R1194" i="9" s="1"/>
  <c r="R1510" i="9"/>
  <c r="P7" i="7"/>
  <c r="R1176" i="9"/>
  <c r="R1371" i="9"/>
  <c r="W18" i="7"/>
  <c r="X18" i="7"/>
  <c r="R826" i="9"/>
  <c r="R854" i="9"/>
  <c r="R12" i="7"/>
  <c r="R31" i="7"/>
  <c r="S14" i="7"/>
  <c r="R1159" i="9"/>
  <c r="R1174" i="9"/>
  <c r="U25" i="7"/>
  <c r="V14" i="7"/>
  <c r="X30" i="7"/>
  <c r="X14" i="7"/>
  <c r="R1522" i="9"/>
  <c r="R1536" i="9" s="1"/>
  <c r="R1498" i="9"/>
  <c r="Y7" i="7"/>
  <c r="V18" i="7"/>
  <c r="W23" i="7"/>
  <c r="X7" i="7"/>
  <c r="Y23" i="7"/>
  <c r="R1903" i="9"/>
  <c r="V1903" i="9" s="1"/>
  <c r="R1374" i="9"/>
  <c r="R1461" i="9"/>
  <c r="R1485" i="9"/>
  <c r="R1553" i="9"/>
  <c r="R1662" i="9"/>
  <c r="V1662" i="9" s="1"/>
  <c r="Y16" i="7"/>
  <c r="Y25" i="7"/>
  <c r="R1678" i="9"/>
  <c r="V1678" i="9" s="1"/>
  <c r="R1709" i="9"/>
  <c r="V1709" i="9" s="1"/>
  <c r="V1692" i="9"/>
  <c r="R1706" i="9"/>
  <c r="V1706" i="9" s="1"/>
  <c r="R1792" i="9"/>
  <c r="V1792" i="9" s="1"/>
  <c r="R1801" i="9"/>
  <c r="V1801" i="9" s="1"/>
  <c r="V1769" i="9"/>
  <c r="R1838" i="9"/>
  <c r="V1835" i="9"/>
  <c r="R1798" i="9"/>
  <c r="V1798" i="9" s="1"/>
  <c r="R1807" i="9"/>
  <c r="R1821" i="9" s="1"/>
  <c r="R1781" i="9"/>
  <c r="V1778" i="9"/>
  <c r="R1909" i="9"/>
  <c r="V1909" i="9" s="1"/>
  <c r="R1920" i="9"/>
  <c r="R1934" i="9" s="1"/>
  <c r="R1977" i="9"/>
  <c r="G33" i="7"/>
  <c r="C32" i="7"/>
  <c r="G30" i="7"/>
  <c r="R1470" i="9"/>
  <c r="R1469" i="9"/>
  <c r="F14" i="7"/>
  <c r="F30" i="7"/>
  <c r="J38" i="7"/>
  <c r="R558" i="9"/>
  <c r="R557" i="9"/>
  <c r="R549" i="9"/>
  <c r="J602" i="24" s="1"/>
  <c r="R698" i="9"/>
  <c r="J14" i="7"/>
  <c r="R891" i="9"/>
  <c r="Q12" i="7"/>
  <c r="S25" i="7"/>
  <c r="Y3" i="7"/>
  <c r="R14" i="9"/>
  <c r="V1699" i="9"/>
  <c r="R1698" i="9"/>
  <c r="V1698" i="9" s="1"/>
  <c r="R1697" i="9"/>
  <c r="V1697" i="9" s="1"/>
  <c r="R444" i="9"/>
  <c r="R443" i="9"/>
  <c r="R185" i="9"/>
  <c r="M3" i="7"/>
  <c r="R1527" i="9"/>
  <c r="R1526" i="9"/>
  <c r="R1185" i="9"/>
  <c r="R1184" i="9"/>
  <c r="R843" i="9"/>
  <c r="R842" i="9"/>
  <c r="R615" i="9"/>
  <c r="R614" i="9"/>
  <c r="P38" i="7"/>
  <c r="R1119" i="9"/>
  <c r="R154" i="9"/>
  <c r="R168" i="9" s="1"/>
  <c r="V1984" i="9"/>
  <c r="R1983" i="9"/>
  <c r="V1983" i="9" s="1"/>
  <c r="R1982" i="9"/>
  <c r="V1982" i="9" s="1"/>
  <c r="Y38" i="7"/>
  <c r="K38" i="7"/>
  <c r="F18" i="7"/>
  <c r="F31" i="7"/>
  <c r="C26" i="7"/>
  <c r="H33" i="7"/>
  <c r="R729" i="9"/>
  <c r="R728" i="9"/>
  <c r="I32" i="7"/>
  <c r="F33" i="7"/>
  <c r="O38" i="7"/>
  <c r="R777" i="9"/>
  <c r="R411" i="9"/>
  <c r="R1584" i="9"/>
  <c r="R1583" i="9"/>
  <c r="R1413" i="9"/>
  <c r="R1412" i="9"/>
  <c r="R899" i="9"/>
  <c r="R900" i="9"/>
  <c r="R500" i="9"/>
  <c r="R501" i="9"/>
  <c r="Q38" i="7"/>
  <c r="R56" i="9"/>
  <c r="R231" i="9"/>
  <c r="H18" i="7"/>
  <c r="R356" i="9"/>
  <c r="R690" i="9"/>
  <c r="O25" i="7"/>
  <c r="R253" i="9"/>
  <c r="R284" i="9"/>
  <c r="R281" i="9"/>
  <c r="R234" i="9"/>
  <c r="H12" i="7"/>
  <c r="H20" i="7"/>
  <c r="K30" i="7"/>
  <c r="M23" i="7"/>
  <c r="M30" i="7"/>
  <c r="R706" i="9"/>
  <c r="N30" i="7"/>
  <c r="R814" i="9"/>
  <c r="T3" i="7"/>
  <c r="R435" i="9"/>
  <c r="R720" i="9"/>
  <c r="P14" i="7"/>
  <c r="R1097" i="9"/>
  <c r="J18" i="7"/>
  <c r="R538" i="9"/>
  <c r="R569" i="9"/>
  <c r="R566" i="9"/>
  <c r="M12" i="7"/>
  <c r="M20" i="7"/>
  <c r="M31" i="7"/>
  <c r="R703" i="9"/>
  <c r="R718" i="9"/>
  <c r="P12" i="7"/>
  <c r="P30" i="7"/>
  <c r="Q25" i="7"/>
  <c r="S12" i="7"/>
  <c r="S20" i="7"/>
  <c r="S31" i="7"/>
  <c r="R1162" i="9"/>
  <c r="T23" i="7"/>
  <c r="R1393" i="9"/>
  <c r="O23" i="7"/>
  <c r="O30" i="7"/>
  <c r="R810" i="9"/>
  <c r="Q3" i="7"/>
  <c r="S7" i="7"/>
  <c r="R1149" i="9"/>
  <c r="U3" i="7"/>
  <c r="R1424" i="9"/>
  <c r="R1421" i="9"/>
  <c r="V1421" i="9" s="1"/>
  <c r="Y30" i="7"/>
  <c r="R829" i="9"/>
  <c r="P31" i="7"/>
  <c r="Q14" i="7"/>
  <c r="S23" i="7"/>
  <c r="S30" i="7"/>
  <c r="T16" i="7"/>
  <c r="T25" i="7"/>
  <c r="V16" i="7"/>
  <c r="R1669" i="9"/>
  <c r="V1669" i="9" s="1"/>
  <c r="R1408" i="9"/>
  <c r="R1422" i="9" s="1"/>
  <c r="R1504" i="9"/>
  <c r="X31" i="7"/>
  <c r="R1404" i="9"/>
  <c r="R1478" i="9"/>
  <c r="V1478" i="9" s="1"/>
  <c r="R1481" i="9"/>
  <c r="R1501" i="9"/>
  <c r="R1681" i="9"/>
  <c r="V1681" i="9" s="1"/>
  <c r="V20" i="7"/>
  <c r="W25" i="7"/>
  <c r="X20" i="7"/>
  <c r="R1693" i="9"/>
  <c r="R1707" i="9" s="1"/>
  <c r="V7" i="7"/>
  <c r="R1518" i="9"/>
  <c r="R1667" i="9"/>
  <c r="V1664" i="9"/>
  <c r="R1595" i="9"/>
  <c r="R1592" i="9"/>
  <c r="V1592" i="9" s="1"/>
  <c r="V1886" i="9"/>
  <c r="R1917" i="9"/>
  <c r="V1917" i="9" s="1"/>
  <c r="R1789" i="9"/>
  <c r="V1789" i="9" s="1"/>
  <c r="V1863" i="9"/>
  <c r="R1746" i="9"/>
  <c r="V1746" i="9" s="1"/>
  <c r="R1770" i="9"/>
  <c r="R1921" i="9"/>
  <c r="R1935" i="9" s="1"/>
  <c r="R1887" i="9"/>
  <c r="I38" i="7"/>
  <c r="G32" i="7"/>
  <c r="C33" i="7"/>
  <c r="R1952" i="9"/>
  <c r="V1949" i="9"/>
  <c r="V1813" i="9"/>
  <c r="R1812" i="9"/>
  <c r="V1812" i="9" s="1"/>
  <c r="AZ22" i="8"/>
  <c r="BA22" i="8" s="1"/>
  <c r="BC22" i="8" s="1"/>
  <c r="J22" i="8" s="1"/>
  <c r="K22" i="8" s="1"/>
  <c r="AU22" i="8"/>
  <c r="H7" i="7"/>
  <c r="R755" i="9"/>
  <c r="J25" i="7"/>
  <c r="O12" i="7"/>
  <c r="U20" i="7"/>
  <c r="M16" i="7"/>
  <c r="Q31" i="7"/>
  <c r="S16" i="7"/>
  <c r="V1943" i="9"/>
  <c r="R1974" i="9"/>
  <c r="AZ30" i="8"/>
  <c r="BA30" i="8" s="1"/>
  <c r="BC30" i="8" s="1"/>
  <c r="J30" i="8" s="1"/>
  <c r="K30" i="8" s="1"/>
  <c r="AU30" i="8"/>
  <c r="S38" i="7"/>
  <c r="R207" i="9"/>
  <c r="F12" i="7"/>
  <c r="E36" i="7"/>
  <c r="D36" i="7"/>
  <c r="I30" i="7"/>
  <c r="F34" i="7"/>
  <c r="AZ34" i="8"/>
  <c r="BA34" i="8" s="1"/>
  <c r="BC34" i="8" s="1"/>
  <c r="J34" i="8" s="1"/>
  <c r="K34" i="8" s="1"/>
  <c r="AU34" i="8"/>
  <c r="R264" i="9"/>
  <c r="I18" i="7"/>
  <c r="R492" i="9"/>
  <c r="N7" i="7"/>
  <c r="R113" i="9"/>
  <c r="R110" i="9"/>
  <c r="G12" i="7"/>
  <c r="G20" i="7"/>
  <c r="G31" i="7"/>
  <c r="R299" i="9"/>
  <c r="R427" i="9"/>
  <c r="M7" i="7"/>
  <c r="G7" i="7"/>
  <c r="I14" i="7"/>
  <c r="R439" i="9"/>
  <c r="K18" i="7"/>
  <c r="M18" i="7"/>
  <c r="N18" i="7"/>
  <c r="R869" i="9"/>
  <c r="R1146" i="9"/>
  <c r="U16" i="7"/>
  <c r="V12" i="7"/>
  <c r="R395" i="9"/>
  <c r="V395" i="9" s="1"/>
  <c r="R398" i="9"/>
  <c r="R408" i="9"/>
  <c r="R584" i="9"/>
  <c r="R693" i="9"/>
  <c r="O31" i="7"/>
  <c r="R820" i="9"/>
  <c r="K12" i="7"/>
  <c r="K20" i="7"/>
  <c r="O18" i="7"/>
  <c r="R812" i="9"/>
  <c r="R7" i="7"/>
  <c r="W12" i="7"/>
  <c r="R817" i="9"/>
  <c r="R911" i="9"/>
  <c r="R908" i="9"/>
  <c r="V908" i="9" s="1"/>
  <c r="R14" i="7"/>
  <c r="T18" i="7"/>
  <c r="V25" i="7"/>
  <c r="R1538" i="9"/>
  <c r="R1535" i="9"/>
  <c r="V1535" i="9" s="1"/>
  <c r="P3" i="7"/>
  <c r="R1154" i="9"/>
  <c r="R1250" i="9"/>
  <c r="V1250" i="9" s="1"/>
  <c r="R1387" i="9"/>
  <c r="W3" i="7"/>
  <c r="R832" i="9"/>
  <c r="Q23" i="7"/>
  <c r="Q30" i="7"/>
  <c r="R16" i="7"/>
  <c r="R25" i="7"/>
  <c r="S18" i="7"/>
  <c r="R1165" i="9"/>
  <c r="R1196" i="9"/>
  <c r="R1193" i="9"/>
  <c r="V1193" i="9" s="1"/>
  <c r="U14" i="7"/>
  <c r="U31" i="7"/>
  <c r="V23" i="7"/>
  <c r="X3" i="7"/>
  <c r="R1507" i="9"/>
  <c r="Y14" i="7"/>
  <c r="R1675" i="9"/>
  <c r="V1675" i="9" s="1"/>
  <c r="R1384" i="9"/>
  <c r="W30" i="7"/>
  <c r="X23" i="7"/>
  <c r="V1810" i="9"/>
  <c r="R1809" i="9"/>
  <c r="V1809" i="9" s="1"/>
  <c r="V30" i="7"/>
  <c r="R1513" i="9"/>
  <c r="Y18" i="7"/>
  <c r="R1890" i="9"/>
  <c r="V1890" i="9" s="1"/>
  <c r="R1380" i="9"/>
  <c r="R1439" i="9"/>
  <c r="R1491" i="9"/>
  <c r="R1575" i="9"/>
  <c r="R1656" i="9"/>
  <c r="V1656" i="9" s="1"/>
  <c r="R1763" i="9"/>
  <c r="V1763" i="9" s="1"/>
  <c r="V1749" i="9"/>
  <c r="V1766" i="9"/>
  <c r="Y12" i="7"/>
  <c r="Y20" i="7"/>
  <c r="Y31" i="7"/>
  <c r="R1672" i="9"/>
  <c r="V1672" i="9" s="1"/>
  <c r="R1687" i="9"/>
  <c r="V1687" i="9" s="1"/>
  <c r="R1786" i="9"/>
  <c r="V1786" i="9" s="1"/>
  <c r="R1900" i="9"/>
  <c r="V1900" i="9" s="1"/>
  <c r="V1860" i="9"/>
  <c r="V1829" i="9"/>
  <c r="R1897" i="9"/>
  <c r="V1897" i="9" s="1"/>
  <c r="G34" i="7"/>
  <c r="E8" i="1"/>
  <c r="G2" i="1"/>
  <c r="AA1661" i="9" l="1"/>
  <c r="T31" i="7"/>
  <c r="AA1775" i="9"/>
  <c r="AA1928" i="9"/>
  <c r="AA1832" i="9"/>
  <c r="AA1685" i="9"/>
  <c r="AA1759" i="9"/>
  <c r="X37" i="7"/>
  <c r="AA1913" i="9"/>
  <c r="AA1828" i="9"/>
  <c r="AA1817" i="9"/>
  <c r="AA1714" i="9"/>
  <c r="AA1967" i="9"/>
  <c r="AA1905" i="9"/>
  <c r="AA1866" i="9"/>
  <c r="AA1668" i="9"/>
  <c r="AA1896" i="9"/>
  <c r="AA1923" i="9"/>
  <c r="AA1734" i="9"/>
  <c r="AA1883" i="9"/>
  <c r="AA1845" i="9"/>
  <c r="AA1753" i="9"/>
  <c r="AA1677" i="9"/>
  <c r="AA1794" i="9"/>
  <c r="AA1965" i="9"/>
  <c r="AA1674" i="9"/>
  <c r="AA1696" i="9"/>
  <c r="AA1791" i="9"/>
  <c r="AA1771" i="9"/>
  <c r="AA1712" i="9"/>
  <c r="AA1908" i="9"/>
  <c r="AA1851" i="9"/>
  <c r="X38" i="7"/>
  <c r="AA1752" i="9"/>
  <c r="AA1927" i="9"/>
  <c r="AA1745" i="9"/>
  <c r="AA1980" i="9"/>
  <c r="AA1924" i="9"/>
  <c r="Q37" i="7"/>
  <c r="AA1701" i="9"/>
  <c r="AA1876" i="9"/>
  <c r="O39" i="7"/>
  <c r="AA1762" i="9"/>
  <c r="AA1673" i="9"/>
  <c r="G38" i="7"/>
  <c r="AA1679" i="9"/>
  <c r="AA1898" i="9"/>
  <c r="T37" i="7"/>
  <c r="E38" i="7"/>
  <c r="AA1942" i="9"/>
  <c r="AA1981" i="9"/>
  <c r="AA1916" i="9"/>
  <c r="T30" i="7"/>
  <c r="AA1695" i="9"/>
  <c r="AA1816" i="9"/>
  <c r="AA1671" i="9"/>
  <c r="AA1973" i="9"/>
  <c r="AA1826" i="9"/>
  <c r="AA1964" i="9"/>
  <c r="AA1904" i="9"/>
  <c r="AA1676" i="9"/>
  <c r="AA1872" i="9"/>
  <c r="AA1907" i="9"/>
  <c r="AA1910" i="9"/>
  <c r="S37" i="7"/>
  <c r="AA1720" i="9"/>
  <c r="AA1657" i="9"/>
  <c r="AA1715" i="9"/>
  <c r="AA1663" i="9"/>
  <c r="AA1796" i="9"/>
  <c r="AA1743" i="9"/>
  <c r="AA1891" i="9"/>
  <c r="AA1854" i="9"/>
  <c r="AA1780" i="9"/>
  <c r="AA1914" i="9"/>
  <c r="AA1885" i="9"/>
  <c r="AA1815" i="9"/>
  <c r="AA1971" i="9"/>
  <c r="AA1793" i="9"/>
  <c r="AA1968" i="9"/>
  <c r="AA1787" i="9"/>
  <c r="AA1758" i="9"/>
  <c r="AA1683" i="9"/>
  <c r="AA1736" i="9"/>
  <c r="AA1901" i="9"/>
  <c r="AA1873" i="9"/>
  <c r="AA1670" i="9"/>
  <c r="P37" i="7"/>
  <c r="T39" i="7"/>
  <c r="AA1926" i="9"/>
  <c r="AA1911" i="9"/>
  <c r="AA1790" i="9"/>
  <c r="AA1784" i="9"/>
  <c r="AA1834" i="9"/>
  <c r="AA1760" i="9"/>
  <c r="H37" i="7"/>
  <c r="Y37" i="7"/>
  <c r="V37" i="7"/>
  <c r="AA1703" i="9"/>
  <c r="AA1666" i="9"/>
  <c r="AA1705" i="9"/>
  <c r="AA1135" i="9"/>
  <c r="AA417" i="9"/>
  <c r="AA14" i="9"/>
  <c r="P39" i="7"/>
  <c r="AA425" i="9"/>
  <c r="AA416" i="9"/>
  <c r="AA790" i="9"/>
  <c r="AA1182" i="9"/>
  <c r="AA423" i="9"/>
  <c r="AA442" i="9"/>
  <c r="W39" i="7"/>
  <c r="AA1133" i="9"/>
  <c r="AA1246" i="9"/>
  <c r="AA279" i="9"/>
  <c r="AA1591" i="9"/>
  <c r="AA1931" i="9"/>
  <c r="AA1132" i="9"/>
  <c r="AA165" i="9"/>
  <c r="AA848" i="9"/>
  <c r="AA426" i="9"/>
  <c r="U39" i="7"/>
  <c r="AA1418" i="9"/>
  <c r="AA1474" i="9"/>
  <c r="AA434" i="9"/>
  <c r="AA407" i="9"/>
  <c r="AA1192" i="9"/>
  <c r="AA428" i="9"/>
  <c r="AA847" i="9"/>
  <c r="AA1190" i="9"/>
  <c r="AA1475" i="9"/>
  <c r="AA422" i="9"/>
  <c r="AA1247" i="9"/>
  <c r="AA1533" i="9"/>
  <c r="AA1933" i="9"/>
  <c r="AA419" i="9"/>
  <c r="AA1189" i="9"/>
  <c r="AA1532" i="9"/>
  <c r="AA905" i="9"/>
  <c r="AA222" i="9"/>
  <c r="AA414" i="9"/>
  <c r="AA1702" i="9"/>
  <c r="AA1951" i="9"/>
  <c r="AA1837" i="9"/>
  <c r="AA1841" i="9"/>
  <c r="AA1948" i="9"/>
  <c r="AA1739" i="9"/>
  <c r="AA432" i="9"/>
  <c r="AA1531" i="9"/>
  <c r="AA331" i="9"/>
  <c r="AA429" i="9"/>
  <c r="AA409" i="9"/>
  <c r="AA1183" i="9"/>
  <c r="AA1534" i="9"/>
  <c r="AA1930" i="9"/>
  <c r="AA1958" i="9"/>
  <c r="AA1730" i="9"/>
  <c r="AA1797" i="9"/>
  <c r="AA1682" i="9"/>
  <c r="AA1844" i="9"/>
  <c r="AA1723" i="9"/>
  <c r="AA1847" i="9"/>
  <c r="AA904" i="9"/>
  <c r="AA335" i="9"/>
  <c r="AA1588" i="9"/>
  <c r="AA1850" i="9"/>
  <c r="AA1853" i="9"/>
  <c r="AA1733" i="9"/>
  <c r="AA1955" i="9"/>
  <c r="AA1777" i="9"/>
  <c r="AA1686" i="9"/>
  <c r="AA403" i="9"/>
  <c r="AA1589" i="9"/>
  <c r="AA431" i="9"/>
  <c r="AA1962" i="9"/>
  <c r="AA1785" i="9"/>
  <c r="AA1788" i="9"/>
  <c r="AA1688" i="9"/>
  <c r="AA1728" i="9"/>
  <c r="AA441" i="9"/>
  <c r="AA1986" i="9"/>
  <c r="AA793" i="9"/>
  <c r="AA412" i="9"/>
  <c r="AA420" i="9"/>
  <c r="AA1940" i="9"/>
  <c r="AA907" i="9"/>
  <c r="AA1988" i="9"/>
  <c r="AA1961" i="9"/>
  <c r="AA1740" i="9"/>
  <c r="AA1894" i="9"/>
  <c r="AA1800" i="9"/>
  <c r="AA1857" i="9"/>
  <c r="AA1874" i="9"/>
  <c r="AA108" i="9"/>
  <c r="AA1929" i="9"/>
  <c r="AA1970" i="9"/>
  <c r="AA1956" i="9"/>
  <c r="AA1899" i="9"/>
  <c r="AA1839" i="9"/>
  <c r="AA1782" i="9"/>
  <c r="AA1680" i="9"/>
  <c r="AA1848" i="9"/>
  <c r="Q39" i="7"/>
  <c r="Y39" i="7"/>
  <c r="S39" i="7"/>
  <c r="Y1687" i="9"/>
  <c r="W1687" i="9"/>
  <c r="W1250" i="9"/>
  <c r="Y1250" i="9" s="1"/>
  <c r="U40" i="7" s="1"/>
  <c r="Y1880" i="9"/>
  <c r="AA1880" i="9" s="1"/>
  <c r="W1880" i="9"/>
  <c r="W435" i="9"/>
  <c r="Y435" i="9" s="1"/>
  <c r="W444" i="9"/>
  <c r="Y444" i="9" s="1"/>
  <c r="Y1909" i="9"/>
  <c r="AA1909" i="9" s="1"/>
  <c r="W1909" i="9"/>
  <c r="Y1801" i="9"/>
  <c r="W1801" i="9"/>
  <c r="Y1709" i="9"/>
  <c r="W1709" i="9"/>
  <c r="W794" i="9"/>
  <c r="Y794" i="9" s="1"/>
  <c r="Y1860" i="9"/>
  <c r="AA1860" i="9" s="1"/>
  <c r="W1860" i="9"/>
  <c r="Y1766" i="9"/>
  <c r="W1766" i="9"/>
  <c r="Y1809" i="9"/>
  <c r="AA1809" i="9" s="1"/>
  <c r="W1809" i="9"/>
  <c r="W1193" i="9"/>
  <c r="Y1193" i="9" s="1"/>
  <c r="Y1813" i="9"/>
  <c r="W1813" i="9"/>
  <c r="Y1789" i="9"/>
  <c r="W1789" i="9"/>
  <c r="W1478" i="9"/>
  <c r="Y1478" i="9" s="1"/>
  <c r="Y1792" i="9"/>
  <c r="AA1792" i="9" s="1"/>
  <c r="W1792" i="9"/>
  <c r="Y1903" i="9"/>
  <c r="W1903" i="9"/>
  <c r="W1136" i="9"/>
  <c r="Y1136" i="9" s="1"/>
  <c r="S40" i="7" s="1"/>
  <c r="W623" i="9"/>
  <c r="Y623" i="9" s="1"/>
  <c r="W167" i="9"/>
  <c r="Y167" i="9" s="1"/>
  <c r="Y1868" i="9"/>
  <c r="W1868" i="9"/>
  <c r="W224" i="9"/>
  <c r="Y224" i="9" s="1"/>
  <c r="Y1892" i="9"/>
  <c r="W1892" i="9"/>
  <c r="Y1884" i="9"/>
  <c r="AA1884" i="9" s="1"/>
  <c r="W1884" i="9"/>
  <c r="Y1755" i="9"/>
  <c r="W1755" i="9"/>
  <c r="W430" i="9"/>
  <c r="Y430" i="9" s="1"/>
  <c r="Y1806" i="9"/>
  <c r="W1806" i="9"/>
  <c r="Y1900" i="9"/>
  <c r="W1900" i="9"/>
  <c r="Y1749" i="9"/>
  <c r="W1749" i="9"/>
  <c r="Y1810" i="9"/>
  <c r="W1810" i="9"/>
  <c r="Y1949" i="9"/>
  <c r="W1949" i="9"/>
  <c r="Y1917" i="9"/>
  <c r="W1917" i="9"/>
  <c r="Y1681" i="9"/>
  <c r="W1681" i="9"/>
  <c r="Y1669" i="9"/>
  <c r="W1669" i="9"/>
  <c r="W411" i="9"/>
  <c r="Y411" i="9" s="1"/>
  <c r="Y1982" i="9"/>
  <c r="W1982" i="9"/>
  <c r="W443" i="9"/>
  <c r="Y443" i="9" s="1"/>
  <c r="Y1698" i="9"/>
  <c r="AA1698" i="9" s="1"/>
  <c r="W1698" i="9"/>
  <c r="Y1706" i="9"/>
  <c r="AA1706" i="9" s="1"/>
  <c r="W1706" i="9"/>
  <c r="W402" i="9"/>
  <c r="Y402" i="9" s="1"/>
  <c r="W509" i="9"/>
  <c r="Y509" i="9" s="1"/>
  <c r="W452" i="9"/>
  <c r="Y452" i="9" s="1"/>
  <c r="Y1869" i="9"/>
  <c r="AA1869" i="9" s="1"/>
  <c r="W1869" i="9"/>
  <c r="W737" i="9"/>
  <c r="Y737" i="9" s="1"/>
  <c r="Y1776" i="9"/>
  <c r="W1776" i="9"/>
  <c r="Y1795" i="9"/>
  <c r="W1795" i="9"/>
  <c r="Y1915" i="9"/>
  <c r="W1915" i="9"/>
  <c r="W436" i="9"/>
  <c r="Y436" i="9" s="1"/>
  <c r="W415" i="9"/>
  <c r="Y415" i="9" s="1"/>
  <c r="Y1747" i="9"/>
  <c r="W1747" i="9"/>
  <c r="Y1732" i="9"/>
  <c r="W1732" i="9"/>
  <c r="Y1744" i="9"/>
  <c r="W1744" i="9"/>
  <c r="Y1735" i="9"/>
  <c r="AA1735" i="9" s="1"/>
  <c r="W1735" i="9"/>
  <c r="V1952" i="9"/>
  <c r="W1952" i="9" s="1"/>
  <c r="W1950" i="9"/>
  <c r="Y1978" i="9"/>
  <c r="W1978" i="9"/>
  <c r="Y1738" i="9"/>
  <c r="W1738" i="9"/>
  <c r="Y1750" i="9"/>
  <c r="W1750" i="9"/>
  <c r="Y1966" i="9"/>
  <c r="W1966" i="9"/>
  <c r="Y1808" i="9"/>
  <c r="W1808" i="9"/>
  <c r="Y1939" i="9"/>
  <c r="W1939" i="9"/>
  <c r="W457" i="9"/>
  <c r="Y457" i="9" s="1"/>
  <c r="Y1660" i="9"/>
  <c r="W1660" i="9"/>
  <c r="Y1831" i="9"/>
  <c r="W1831" i="9"/>
  <c r="Y1852" i="9"/>
  <c r="W1852" i="9"/>
  <c r="Y1765" i="9"/>
  <c r="W1765" i="9"/>
  <c r="W340" i="9"/>
  <c r="Y340" i="9" s="1"/>
  <c r="W739" i="9"/>
  <c r="Y739" i="9" s="1"/>
  <c r="W1480" i="9"/>
  <c r="Y1480" i="9" s="1"/>
  <c r="W1195" i="9"/>
  <c r="Y1195" i="9" s="1"/>
  <c r="Y1846" i="9"/>
  <c r="W1846" i="9"/>
  <c r="Y1825" i="9"/>
  <c r="W1825" i="9"/>
  <c r="W112" i="9"/>
  <c r="Y112" i="9" s="1"/>
  <c r="W1420" i="9"/>
  <c r="Y1420" i="9" s="1"/>
  <c r="V39" i="7" s="1"/>
  <c r="W53" i="9"/>
  <c r="Y53" i="9" s="1"/>
  <c r="Y1829" i="9"/>
  <c r="W1829" i="9"/>
  <c r="Y1656" i="9"/>
  <c r="W1656" i="9"/>
  <c r="W908" i="9"/>
  <c r="Y908" i="9" s="1"/>
  <c r="Q40" i="7" s="1"/>
  <c r="Y1812" i="9"/>
  <c r="W1812" i="9"/>
  <c r="W1592" i="9"/>
  <c r="Y1592" i="9" s="1"/>
  <c r="Y40" i="7" s="1"/>
  <c r="W1421" i="9"/>
  <c r="Y1421" i="9" s="1"/>
  <c r="Y1984" i="9"/>
  <c r="W1984" i="9"/>
  <c r="Y1798" i="9"/>
  <c r="AA1798" i="9" s="1"/>
  <c r="W1798" i="9"/>
  <c r="Y1662" i="9"/>
  <c r="W1662" i="9"/>
  <c r="Y1672" i="9"/>
  <c r="AA1672" i="9" s="1"/>
  <c r="W1672" i="9"/>
  <c r="Y1890" i="9"/>
  <c r="W1890" i="9"/>
  <c r="W408" i="9"/>
  <c r="Y408" i="9" s="1"/>
  <c r="Y1697" i="9"/>
  <c r="W1697" i="9"/>
  <c r="Y1778" i="9"/>
  <c r="AA1778" i="9" s="1"/>
  <c r="AA1781" i="9" s="1"/>
  <c r="W1778" i="9"/>
  <c r="Y1835" i="9"/>
  <c r="W1835" i="9"/>
  <c r="Y1678" i="9"/>
  <c r="W1678" i="9"/>
  <c r="W338" i="9"/>
  <c r="Y338" i="9" s="1"/>
  <c r="W438" i="9"/>
  <c r="Y438" i="9" s="1"/>
  <c r="W410" i="9"/>
  <c r="Y410" i="9" s="1"/>
  <c r="Y1830" i="9"/>
  <c r="AA1830" i="9" s="1"/>
  <c r="W1830" i="9"/>
  <c r="Y1719" i="9"/>
  <c r="W1719" i="9"/>
  <c r="Y1675" i="9"/>
  <c r="AA1675" i="9" s="1"/>
  <c r="W1675" i="9"/>
  <c r="Y1746" i="9"/>
  <c r="W1746" i="9"/>
  <c r="Y1664" i="9"/>
  <c r="AA1664" i="9" s="1"/>
  <c r="AA1667" i="9" s="1"/>
  <c r="W1664" i="9"/>
  <c r="Y1897" i="9"/>
  <c r="W1897" i="9"/>
  <c r="Y1786" i="9"/>
  <c r="AA1786" i="9" s="1"/>
  <c r="W1786" i="9"/>
  <c r="Y1763" i="9"/>
  <c r="W1763" i="9"/>
  <c r="W1535" i="9"/>
  <c r="Y1535" i="9" s="1"/>
  <c r="X40" i="7" s="1"/>
  <c r="W395" i="9"/>
  <c r="Y395" i="9" s="1"/>
  <c r="I40" i="7" s="1"/>
  <c r="W427" i="9"/>
  <c r="Y427" i="9" s="1"/>
  <c r="Y1943" i="9"/>
  <c r="W1943" i="9"/>
  <c r="Y1863" i="9"/>
  <c r="AA1863" i="9" s="1"/>
  <c r="W1863" i="9"/>
  <c r="Y1886" i="9"/>
  <c r="AA1886" i="9" s="1"/>
  <c r="W1886" i="9"/>
  <c r="W404" i="9"/>
  <c r="Y404" i="9" s="1"/>
  <c r="Y1983" i="9"/>
  <c r="W1983" i="9"/>
  <c r="W445" i="9"/>
  <c r="Y445" i="9" s="1"/>
  <c r="Y1699" i="9"/>
  <c r="W1699" i="9"/>
  <c r="Y1769" i="9"/>
  <c r="W1769" i="9"/>
  <c r="Y1692" i="9"/>
  <c r="AA1692" i="9" s="1"/>
  <c r="W1692" i="9"/>
  <c r="W455" i="9"/>
  <c r="Y455" i="9" s="1"/>
  <c r="W433" i="9"/>
  <c r="Y433" i="9" s="1"/>
  <c r="Y1870" i="9"/>
  <c r="W1870" i="9"/>
  <c r="Y1906" i="9"/>
  <c r="W1906" i="9"/>
  <c r="Y1721" i="9"/>
  <c r="W1721" i="9"/>
  <c r="Y1783" i="9"/>
  <c r="W1783" i="9"/>
  <c r="Y1689" i="9"/>
  <c r="AA1689" i="9" s="1"/>
  <c r="W1689" i="9"/>
  <c r="Y1756" i="9"/>
  <c r="W1756" i="9"/>
  <c r="W418" i="9"/>
  <c r="Y418" i="9" s="1"/>
  <c r="Y1855" i="9"/>
  <c r="W1855" i="9"/>
  <c r="Y1713" i="9"/>
  <c r="W1713" i="9"/>
  <c r="Y1963" i="9"/>
  <c r="W1963" i="9"/>
  <c r="Y1941" i="9"/>
  <c r="W1941" i="9"/>
  <c r="Y1858" i="9"/>
  <c r="W1858" i="9"/>
  <c r="Y1960" i="9"/>
  <c r="W1960" i="9"/>
  <c r="Y1726" i="9"/>
  <c r="W1726" i="9"/>
  <c r="Y1827" i="9"/>
  <c r="W1827" i="9"/>
  <c r="W851" i="9"/>
  <c r="Y851" i="9" s="1"/>
  <c r="U37" i="7"/>
  <c r="Y1711" i="9"/>
  <c r="W1711" i="9"/>
  <c r="Y1922" i="9"/>
  <c r="W1922" i="9"/>
  <c r="W437" i="9"/>
  <c r="Y437" i="9" s="1"/>
  <c r="W454" i="9"/>
  <c r="Y454" i="9" s="1"/>
  <c r="Y1717" i="9"/>
  <c r="W1717" i="9"/>
  <c r="Y1768" i="9"/>
  <c r="W1768" i="9"/>
  <c r="W343" i="9"/>
  <c r="Y343" i="9" s="1"/>
  <c r="Y1840" i="9"/>
  <c r="W1840" i="9"/>
  <c r="Y1879" i="9"/>
  <c r="W1879" i="9"/>
  <c r="W283" i="9"/>
  <c r="Y283" i="9" s="1"/>
  <c r="W511" i="9"/>
  <c r="Y511" i="9" s="1"/>
  <c r="W397" i="9"/>
  <c r="Y397" i="9" s="1"/>
  <c r="W625" i="9"/>
  <c r="Y625" i="9" s="1"/>
  <c r="W1593" i="9"/>
  <c r="Y1593" i="9" s="1"/>
  <c r="Y1774" i="9"/>
  <c r="W1774" i="9"/>
  <c r="W37" i="7"/>
  <c r="W1423" i="9"/>
  <c r="Y1423" i="9" s="1"/>
  <c r="X39" i="7"/>
  <c r="Y1822" i="9"/>
  <c r="W1822" i="9"/>
  <c r="W853" i="9"/>
  <c r="Y853" i="9" s="1"/>
  <c r="AA1249" i="9"/>
  <c r="AA850" i="9"/>
  <c r="AA1477" i="9"/>
  <c r="W424" i="9"/>
  <c r="Y424" i="9" s="1"/>
  <c r="Y1912" i="9"/>
  <c r="AA1912" i="9" s="1"/>
  <c r="W1912" i="9"/>
  <c r="Y1658" i="9"/>
  <c r="W1658" i="9"/>
  <c r="Y1754" i="9"/>
  <c r="AA1754" i="9" s="1"/>
  <c r="W1754" i="9"/>
  <c r="W421" i="9"/>
  <c r="Y421" i="9" s="1"/>
  <c r="Y1820" i="9"/>
  <c r="W1820" i="9"/>
  <c r="Y1969" i="9"/>
  <c r="W1969" i="9"/>
  <c r="Y1729" i="9"/>
  <c r="W1729" i="9"/>
  <c r="Y1836" i="9"/>
  <c r="W1836" i="9"/>
  <c r="V1724" i="9"/>
  <c r="W1724" i="9" s="1"/>
  <c r="W1722" i="9"/>
  <c r="Y1741" i="9"/>
  <c r="W1741" i="9"/>
  <c r="Y1954" i="9"/>
  <c r="W1954" i="9"/>
  <c r="W356" i="9"/>
  <c r="Y356" i="9" s="1"/>
  <c r="W846" i="9"/>
  <c r="Y846" i="9" s="1"/>
  <c r="Y1945" i="9"/>
  <c r="W1945" i="9"/>
  <c r="Y1694" i="9"/>
  <c r="W1694" i="9"/>
  <c r="W406" i="9"/>
  <c r="Y406" i="9" s="1"/>
  <c r="Y1865" i="9"/>
  <c r="W1865" i="9"/>
  <c r="W440" i="9"/>
  <c r="Y440" i="9" s="1"/>
  <c r="Y1748" i="9"/>
  <c r="W1748" i="9"/>
  <c r="Y1919" i="9"/>
  <c r="W1919" i="9"/>
  <c r="Y1751" i="9"/>
  <c r="W1751" i="9"/>
  <c r="Y1843" i="9"/>
  <c r="W1843" i="9"/>
  <c r="Y1849" i="9"/>
  <c r="W1849" i="9"/>
  <c r="Y1993" i="9"/>
  <c r="W1993" i="9"/>
  <c r="W1537" i="9"/>
  <c r="Y1537" i="9" s="1"/>
  <c r="W54" i="9"/>
  <c r="Y54" i="9" s="1"/>
  <c r="W796" i="9"/>
  <c r="Y796" i="9" s="1"/>
  <c r="W568" i="9"/>
  <c r="Y568" i="9" s="1"/>
  <c r="Y1936" i="9"/>
  <c r="W1936" i="9"/>
  <c r="W910" i="9"/>
  <c r="Y910" i="9" s="1"/>
  <c r="Y1881" i="9"/>
  <c r="W1881" i="9"/>
  <c r="Y1877" i="9"/>
  <c r="W1877" i="9"/>
  <c r="W401" i="9"/>
  <c r="Y401" i="9" s="1"/>
  <c r="Y1972" i="9"/>
  <c r="W1972" i="9"/>
  <c r="Y1833" i="9"/>
  <c r="W1833" i="9"/>
  <c r="Y1684" i="9"/>
  <c r="W1684" i="9"/>
  <c r="Y1947" i="9"/>
  <c r="W1947" i="9"/>
  <c r="Y1957" i="9"/>
  <c r="W1957" i="9"/>
  <c r="Y1979" i="9"/>
  <c r="W1979" i="9"/>
  <c r="Y1882" i="9"/>
  <c r="W1882" i="9"/>
  <c r="Y1691" i="9"/>
  <c r="W1691" i="9"/>
  <c r="Y1862" i="9"/>
  <c r="W1862" i="9"/>
  <c r="Y1888" i="9"/>
  <c r="W1888" i="9"/>
  <c r="W1252" i="9"/>
  <c r="Y1252" i="9" s="1"/>
  <c r="W1138" i="9"/>
  <c r="Y1138" i="9" s="1"/>
  <c r="W1594" i="9"/>
  <c r="Y1594" i="9" s="1"/>
  <c r="W169" i="9"/>
  <c r="Y169" i="9" s="1"/>
  <c r="Y1708" i="9"/>
  <c r="W1708" i="9"/>
  <c r="Y1772" i="9"/>
  <c r="W1772" i="9"/>
  <c r="W226" i="9"/>
  <c r="Y226" i="9" s="1"/>
  <c r="W1417" i="9"/>
  <c r="Y1417" i="9" s="1"/>
  <c r="R1878" i="9"/>
  <c r="V1878" i="9" s="1"/>
  <c r="AA341" i="9"/>
  <c r="Y27" i="7"/>
  <c r="V1864" i="9"/>
  <c r="M15" i="7"/>
  <c r="R1938" i="9"/>
  <c r="V1938" i="9" s="1"/>
  <c r="V1934" i="9"/>
  <c r="R795" i="9"/>
  <c r="V795" i="9" s="1"/>
  <c r="R510" i="9"/>
  <c r="V510" i="9" s="1"/>
  <c r="O22" i="7"/>
  <c r="U17" i="7"/>
  <c r="R1596" i="9"/>
  <c r="V1773" i="9"/>
  <c r="R1804" i="9"/>
  <c r="V1804" i="9" s="1"/>
  <c r="M17" i="7"/>
  <c r="U21" i="7"/>
  <c r="C19" i="7"/>
  <c r="M21" i="7"/>
  <c r="Y8" i="7"/>
  <c r="F24" i="7"/>
  <c r="C15" i="7"/>
  <c r="C22" i="7"/>
  <c r="R1137" i="9"/>
  <c r="V1137" i="9" s="1"/>
  <c r="R624" i="9"/>
  <c r="V624" i="9" s="1"/>
  <c r="C13" i="7"/>
  <c r="R1251" i="9"/>
  <c r="V1251" i="9" s="1"/>
  <c r="R1764" i="9"/>
  <c r="V1764" i="9" s="1"/>
  <c r="V1935" i="9"/>
  <c r="R396" i="9"/>
  <c r="V396" i="9" s="1"/>
  <c r="V111" i="9"/>
  <c r="V1479" i="9"/>
  <c r="V282" i="9"/>
  <c r="V909" i="9"/>
  <c r="V225" i="9"/>
  <c r="R339" i="9"/>
  <c r="V339" i="9" s="1"/>
  <c r="R1992" i="9"/>
  <c r="V1992" i="9" s="1"/>
  <c r="V55" i="9"/>
  <c r="U15" i="7"/>
  <c r="C24" i="7"/>
  <c r="C17" i="7"/>
  <c r="M19" i="7"/>
  <c r="I36" i="7"/>
  <c r="U19" i="7"/>
  <c r="V1805" i="9"/>
  <c r="U13" i="7"/>
  <c r="Y4" i="7"/>
  <c r="M13" i="7"/>
  <c r="C21" i="7"/>
  <c r="V1976" i="9"/>
  <c r="R1996" i="9"/>
  <c r="V1996" i="9" s="1"/>
  <c r="G10" i="1"/>
  <c r="K36" i="7"/>
  <c r="K3" i="7"/>
  <c r="D5" i="7"/>
  <c r="E20" i="7"/>
  <c r="E16" i="7"/>
  <c r="C27" i="7"/>
  <c r="Q36" i="7"/>
  <c r="O36" i="7"/>
  <c r="N36" i="7"/>
  <c r="U36" i="7"/>
  <c r="W36" i="7"/>
  <c r="R379" i="9"/>
  <c r="Y36" i="7"/>
  <c r="S36" i="7"/>
  <c r="R228" i="9"/>
  <c r="I306" i="24"/>
  <c r="J306" i="24" s="1"/>
  <c r="I347" i="24"/>
  <c r="J347" i="24" s="1"/>
  <c r="J36" i="7"/>
  <c r="M36" i="7"/>
  <c r="I476" i="24"/>
  <c r="J476" i="24" s="1"/>
  <c r="X36" i="7"/>
  <c r="I555" i="24"/>
  <c r="J555" i="24" s="1"/>
  <c r="I804" i="24"/>
  <c r="J804" i="24" s="1"/>
  <c r="I722" i="24"/>
  <c r="J722" i="24" s="1"/>
  <c r="I681" i="24"/>
  <c r="J681" i="24" s="1"/>
  <c r="I391" i="24"/>
  <c r="J391" i="24" s="1"/>
  <c r="C38" i="7"/>
  <c r="H4" i="7"/>
  <c r="F22" i="7"/>
  <c r="R322" i="9"/>
  <c r="C4" i="7"/>
  <c r="F15" i="7"/>
  <c r="F21" i="7"/>
  <c r="F8" i="7"/>
  <c r="F37" i="7"/>
  <c r="F13" i="7"/>
  <c r="I19" i="7"/>
  <c r="F19" i="7"/>
  <c r="I24" i="7"/>
  <c r="I22" i="7"/>
  <c r="Y17" i="7"/>
  <c r="H22" i="7"/>
  <c r="R912" i="9"/>
  <c r="I13" i="7"/>
  <c r="J21" i="7"/>
  <c r="D8" i="7"/>
  <c r="I788" i="24"/>
  <c r="J788" i="24" s="1"/>
  <c r="Y13" i="7"/>
  <c r="R151" i="9"/>
  <c r="J19" i="7"/>
  <c r="M24" i="7"/>
  <c r="O17" i="7"/>
  <c r="R380" i="9"/>
  <c r="U8" i="7"/>
  <c r="I389" i="24"/>
  <c r="J389" i="24" s="1"/>
  <c r="O4" i="7"/>
  <c r="E22" i="7"/>
  <c r="C8" i="7"/>
  <c r="H13" i="7"/>
  <c r="J24" i="7"/>
  <c r="H8" i="7"/>
  <c r="H17" i="7"/>
  <c r="W13" i="7"/>
  <c r="O3" i="7"/>
  <c r="Y21" i="7"/>
  <c r="W19" i="7"/>
  <c r="U22" i="7"/>
  <c r="R1767" i="9"/>
  <c r="V1767" i="9" s="1"/>
  <c r="Q15" i="7"/>
  <c r="D21" i="7"/>
  <c r="H24" i="7"/>
  <c r="W21" i="7"/>
  <c r="W22" i="7"/>
  <c r="N16" i="7"/>
  <c r="I599" i="24"/>
  <c r="J599" i="24" s="1"/>
  <c r="I678" i="24"/>
  <c r="J678" i="24" s="1"/>
  <c r="I667" i="24"/>
  <c r="J667" i="24" s="1"/>
  <c r="I683" i="24"/>
  <c r="J683" i="24" s="1"/>
  <c r="I581" i="24"/>
  <c r="J581" i="24" s="1"/>
  <c r="I763" i="24"/>
  <c r="J763" i="24" s="1"/>
  <c r="I845" i="24"/>
  <c r="J845" i="24" s="1"/>
  <c r="I604" i="24"/>
  <c r="J604" i="24" s="1"/>
  <c r="I768" i="24"/>
  <c r="J768" i="24" s="1"/>
  <c r="I759" i="24"/>
  <c r="J759" i="24" s="1"/>
  <c r="I674" i="24"/>
  <c r="J674" i="24" s="1"/>
  <c r="I585" i="24"/>
  <c r="J585" i="24" s="1"/>
  <c r="I752" i="24"/>
  <c r="J752" i="24" s="1"/>
  <c r="J17" i="7"/>
  <c r="R399" i="9"/>
  <c r="U4" i="7"/>
  <c r="H19" i="7"/>
  <c r="J8" i="7"/>
  <c r="R1462" i="9"/>
  <c r="H16" i="7"/>
  <c r="R342" i="9"/>
  <c r="D17" i="7"/>
  <c r="D19" i="7"/>
  <c r="D22" i="7"/>
  <c r="I228" i="24"/>
  <c r="J228" i="24" s="1"/>
  <c r="S24" i="7"/>
  <c r="Q24" i="7"/>
  <c r="R627" i="9"/>
  <c r="G25" i="7"/>
  <c r="N3" i="7"/>
  <c r="F20" i="7"/>
  <c r="O20" i="7"/>
  <c r="J4" i="7"/>
  <c r="P16" i="7"/>
  <c r="Q4" i="7"/>
  <c r="S8" i="7"/>
  <c r="O8" i="7"/>
  <c r="G17" i="7"/>
  <c r="G23" i="7"/>
  <c r="P25" i="7"/>
  <c r="Q17" i="7"/>
  <c r="D4" i="7"/>
  <c r="R114" i="9"/>
  <c r="J13" i="7"/>
  <c r="I8" i="7"/>
  <c r="W24" i="7"/>
  <c r="S4" i="7"/>
  <c r="O15" i="7"/>
  <c r="G8" i="7"/>
  <c r="J15" i="7"/>
  <c r="R892" i="9"/>
  <c r="W15" i="7"/>
  <c r="I15" i="7"/>
  <c r="Y15" i="7"/>
  <c r="I3" i="7"/>
  <c r="M8" i="7"/>
  <c r="E13" i="7"/>
  <c r="D13" i="7"/>
  <c r="D15" i="7"/>
  <c r="E17" i="7"/>
  <c r="P20" i="7"/>
  <c r="N23" i="7"/>
  <c r="H31" i="7"/>
  <c r="W4" i="7"/>
  <c r="Q19" i="7"/>
  <c r="G22" i="7"/>
  <c r="J3" i="7"/>
  <c r="O24" i="7"/>
  <c r="E24" i="7"/>
  <c r="R607" i="9"/>
  <c r="H15" i="7"/>
  <c r="E19" i="7"/>
  <c r="J22" i="7"/>
  <c r="S17" i="7"/>
  <c r="I17" i="7"/>
  <c r="E15" i="7"/>
  <c r="I4" i="7"/>
  <c r="O21" i="7"/>
  <c r="V1944" i="9"/>
  <c r="O13" i="7"/>
  <c r="Y22" i="7"/>
  <c r="K31" i="7"/>
  <c r="M22" i="7"/>
  <c r="E8" i="7"/>
  <c r="D26" i="7"/>
  <c r="Q13" i="7"/>
  <c r="N25" i="7"/>
  <c r="Y1950" i="9"/>
  <c r="I31" i="7"/>
  <c r="U24" i="7"/>
  <c r="R20" i="7"/>
  <c r="E21" i="7"/>
  <c r="H21" i="7"/>
  <c r="W17" i="7"/>
  <c r="S15" i="7"/>
  <c r="O19" i="7"/>
  <c r="V1838" i="9"/>
  <c r="W1838" i="9" s="1"/>
  <c r="Y19" i="7"/>
  <c r="K23" i="7"/>
  <c r="S19" i="7"/>
  <c r="J16" i="7"/>
  <c r="I16" i="7"/>
  <c r="S22" i="7"/>
  <c r="D24" i="7"/>
  <c r="J31" i="7"/>
  <c r="N20" i="7"/>
  <c r="G21" i="7"/>
  <c r="R1482" i="9"/>
  <c r="Y24" i="7"/>
  <c r="Q16" i="7"/>
  <c r="I25" i="7"/>
  <c r="O16" i="7"/>
  <c r="J20" i="7"/>
  <c r="Q8" i="7"/>
  <c r="E4" i="7"/>
  <c r="I23" i="7"/>
  <c r="D9" i="7"/>
  <c r="R513" i="9"/>
  <c r="R1861" i="9"/>
  <c r="V1861" i="9" s="1"/>
  <c r="V281" i="9"/>
  <c r="I410" i="24"/>
  <c r="J410" i="24" s="1"/>
  <c r="V566" i="9"/>
  <c r="I616" i="24"/>
  <c r="J616" i="24" s="1"/>
  <c r="J685" i="24"/>
  <c r="I684" i="24"/>
  <c r="J684" i="24" s="1"/>
  <c r="Q21" i="7"/>
  <c r="G16" i="7"/>
  <c r="Q20" i="7"/>
  <c r="J312" i="24"/>
  <c r="I662" i="24"/>
  <c r="J662" i="24" s="1"/>
  <c r="V110" i="9"/>
  <c r="I244" i="24"/>
  <c r="J244" i="24" s="1"/>
  <c r="J396" i="24"/>
  <c r="J353" i="24"/>
  <c r="J810" i="24"/>
  <c r="J643" i="24"/>
  <c r="J437" i="24"/>
  <c r="H25" i="7"/>
  <c r="J479" i="24"/>
  <c r="G13" i="7"/>
  <c r="F3" i="7"/>
  <c r="J561" i="24"/>
  <c r="I668" i="24"/>
  <c r="J668" i="24" s="1"/>
  <c r="F23" i="7"/>
  <c r="H3" i="7"/>
  <c r="Q22" i="7"/>
  <c r="Y1722" i="9"/>
  <c r="S21" i="7"/>
  <c r="AA1969" i="9"/>
  <c r="V1716" i="9"/>
  <c r="R778" i="9"/>
  <c r="AA1732" i="9"/>
  <c r="M4" i="7"/>
  <c r="W8" i="7"/>
  <c r="S13" i="7"/>
  <c r="I21" i="7"/>
  <c r="G5" i="22"/>
  <c r="H6" i="27" s="1"/>
  <c r="V21" i="7"/>
  <c r="T13" i="7"/>
  <c r="C30" i="7"/>
  <c r="Y6" i="7"/>
  <c r="C5" i="7"/>
  <c r="V1807" i="9"/>
  <c r="V1821" i="9"/>
  <c r="P8" i="7"/>
  <c r="T21" i="7"/>
  <c r="V1977" i="9"/>
  <c r="R1991" i="9"/>
  <c r="V1991" i="9" s="1"/>
  <c r="V17" i="7"/>
  <c r="R285" i="9"/>
  <c r="V8" i="7"/>
  <c r="T4" i="7"/>
  <c r="N13" i="7"/>
  <c r="G15" i="7"/>
  <c r="K7" i="7"/>
  <c r="R8" i="7"/>
  <c r="E9" i="7"/>
  <c r="N19" i="7"/>
  <c r="K13" i="7"/>
  <c r="K24" i="7"/>
  <c r="AA1783" i="9"/>
  <c r="AA1829" i="9"/>
  <c r="AA1749" i="9"/>
  <c r="AA1870" i="9"/>
  <c r="N21" i="7"/>
  <c r="AA1697" i="9"/>
  <c r="AA1709" i="9"/>
  <c r="AA1836" i="9"/>
  <c r="H36" i="7"/>
  <c r="AA1750" i="9"/>
  <c r="X19" i="7"/>
  <c r="J5" i="7"/>
  <c r="W28" i="7"/>
  <c r="V9" i="7"/>
  <c r="C42" i="7"/>
  <c r="Y34" i="7"/>
  <c r="R171" i="9"/>
  <c r="V168" i="9"/>
  <c r="P34" i="7"/>
  <c r="W33" i="7"/>
  <c r="X13" i="7"/>
  <c r="R855" i="9"/>
  <c r="V852" i="9"/>
  <c r="M5" i="7"/>
  <c r="H42" i="7"/>
  <c r="H5" i="7"/>
  <c r="I29" i="7"/>
  <c r="K9" i="7"/>
  <c r="W9" i="7"/>
  <c r="T28" i="7"/>
  <c r="U28" i="7"/>
  <c r="Q6" i="7"/>
  <c r="K4" i="7"/>
  <c r="S5" i="7"/>
  <c r="M34" i="7"/>
  <c r="P32" i="7"/>
  <c r="T33" i="7"/>
  <c r="F9" i="7"/>
  <c r="Q5" i="7"/>
  <c r="K15" i="7"/>
  <c r="K34" i="7"/>
  <c r="R1937" i="9"/>
  <c r="V1937" i="9" s="1"/>
  <c r="V1920" i="9"/>
  <c r="X4" i="7"/>
  <c r="P28" i="7"/>
  <c r="U10" i="7"/>
  <c r="S27" i="7"/>
  <c r="R1197" i="9"/>
  <c r="V1194" i="9"/>
  <c r="P19" i="7"/>
  <c r="R741" i="9"/>
  <c r="V738" i="9"/>
  <c r="K22" i="7"/>
  <c r="G9" i="7"/>
  <c r="J29" i="7"/>
  <c r="O6" i="7"/>
  <c r="S34" i="7"/>
  <c r="Y1724" i="9"/>
  <c r="AA1721" i="9"/>
  <c r="AA1724" i="9" s="1"/>
  <c r="X9" i="7"/>
  <c r="W6" i="7"/>
  <c r="R40" i="7"/>
  <c r="P5" i="7"/>
  <c r="R1823" i="9"/>
  <c r="V1823" i="9" s="1"/>
  <c r="V1803" i="9"/>
  <c r="X8" i="7"/>
  <c r="V15" i="7"/>
  <c r="X28" i="7"/>
  <c r="Q9" i="7"/>
  <c r="D28" i="7"/>
  <c r="F5" i="7"/>
  <c r="O9" i="7"/>
  <c r="V1921" i="9"/>
  <c r="R24" i="7"/>
  <c r="N15" i="7"/>
  <c r="G42" i="7"/>
  <c r="Q32" i="7"/>
  <c r="X33" i="7"/>
  <c r="N9" i="7"/>
  <c r="T26" i="7"/>
  <c r="P4" i="7"/>
  <c r="V567" i="9"/>
  <c r="R570" i="9"/>
  <c r="O34" i="7"/>
  <c r="N28" i="7"/>
  <c r="F42" i="7"/>
  <c r="W10" i="7"/>
  <c r="U27" i="7"/>
  <c r="P9" i="7"/>
  <c r="I42" i="7"/>
  <c r="R456" i="9"/>
  <c r="R453" i="9"/>
  <c r="D42" i="7"/>
  <c r="F27" i="7"/>
  <c r="G10" i="7"/>
  <c r="Y42" i="7"/>
  <c r="R13" i="7"/>
  <c r="K17" i="7"/>
  <c r="R721" i="9"/>
  <c r="J32" i="7"/>
  <c r="Y32" i="7"/>
  <c r="R34" i="7"/>
  <c r="Y26" i="7"/>
  <c r="V13" i="7"/>
  <c r="T9" i="7"/>
  <c r="R5" i="7"/>
  <c r="X42" i="7"/>
  <c r="R22" i="7"/>
  <c r="Q42" i="7"/>
  <c r="P15" i="7"/>
  <c r="N8" i="7"/>
  <c r="I28" i="7"/>
  <c r="R1177" i="9"/>
  <c r="C29" i="7"/>
  <c r="G5" i="7"/>
  <c r="V1974" i="9"/>
  <c r="R1994" i="9"/>
  <c r="V1994" i="9" s="1"/>
  <c r="K21" i="7"/>
  <c r="R1710" i="9"/>
  <c r="V1710" i="9" s="1"/>
  <c r="V1707" i="9"/>
  <c r="V1693" i="9"/>
  <c r="X15" i="7"/>
  <c r="V5" i="7"/>
  <c r="X17" i="7"/>
  <c r="V42" i="7"/>
  <c r="R4" i="7"/>
  <c r="V19" i="7"/>
  <c r="K19" i="7"/>
  <c r="S9" i="7"/>
  <c r="N17" i="7"/>
  <c r="R265" i="9"/>
  <c r="G19" i="7"/>
  <c r="I9" i="7"/>
  <c r="AB231" i="9"/>
  <c r="G4" i="7"/>
  <c r="Q33" i="7"/>
  <c r="V33" i="7"/>
  <c r="Y33" i="7"/>
  <c r="O5" i="7"/>
  <c r="N34" i="7"/>
  <c r="R32" i="7"/>
  <c r="U33" i="7"/>
  <c r="S26" i="7"/>
  <c r="M32" i="7"/>
  <c r="P33" i="7"/>
  <c r="X32" i="7"/>
  <c r="R17" i="7"/>
  <c r="K27" i="7"/>
  <c r="K32" i="7"/>
  <c r="W32" i="7"/>
  <c r="W5" i="7"/>
  <c r="T24" i="7"/>
  <c r="P42" i="7"/>
  <c r="X21" i="7"/>
  <c r="T22" i="7"/>
  <c r="S28" i="7"/>
  <c r="R1519" i="9"/>
  <c r="O28" i="7"/>
  <c r="M42" i="7"/>
  <c r="R525" i="9"/>
  <c r="N22" i="7"/>
  <c r="J42" i="7"/>
  <c r="U5" i="7"/>
  <c r="O32" i="7"/>
  <c r="N42" i="7"/>
  <c r="F40" i="7"/>
  <c r="S32" i="7"/>
  <c r="D10" i="7"/>
  <c r="Y1893" i="9"/>
  <c r="V1895" i="9"/>
  <c r="W1895" i="9" s="1"/>
  <c r="X24" i="7"/>
  <c r="R42" i="7"/>
  <c r="R835" i="9"/>
  <c r="J27" i="7"/>
  <c r="P26" i="7"/>
  <c r="J9" i="7"/>
  <c r="E6" i="7"/>
  <c r="T19" i="7"/>
  <c r="U9" i="7"/>
  <c r="X26" i="7"/>
  <c r="V40" i="7"/>
  <c r="R21" i="7"/>
  <c r="J34" i="7"/>
  <c r="N33" i="7"/>
  <c r="U32" i="7"/>
  <c r="T32" i="7"/>
  <c r="C9" i="7"/>
  <c r="R1405" i="9"/>
  <c r="S43" i="7"/>
  <c r="V4" i="7"/>
  <c r="M28" i="7"/>
  <c r="J28" i="7"/>
  <c r="E28" i="7"/>
  <c r="S33" i="7"/>
  <c r="V22" i="7"/>
  <c r="R28" i="7"/>
  <c r="P24" i="7"/>
  <c r="P17" i="7"/>
  <c r="D27" i="7"/>
  <c r="V1975" i="9"/>
  <c r="V1995" i="9"/>
  <c r="X5" i="7"/>
  <c r="V1422" i="9"/>
  <c r="R1425" i="9"/>
  <c r="R15" i="7"/>
  <c r="V28" i="7"/>
  <c r="T17" i="7"/>
  <c r="K42" i="7"/>
  <c r="G28" i="7"/>
  <c r="V32" i="7"/>
  <c r="U34" i="7"/>
  <c r="Y5" i="7"/>
  <c r="X22" i="7"/>
  <c r="T42" i="7"/>
  <c r="U42" i="7"/>
  <c r="R26" i="7"/>
  <c r="Q28" i="7"/>
  <c r="M9" i="7"/>
  <c r="C43" i="7"/>
  <c r="H9" i="7"/>
  <c r="M6" i="7"/>
  <c r="Y1952" i="9"/>
  <c r="AA1949" i="9"/>
  <c r="AA1952" i="9" s="1"/>
  <c r="V1887" i="9"/>
  <c r="R1918" i="9"/>
  <c r="V1918" i="9" s="1"/>
  <c r="R1802" i="9"/>
  <c r="V1802" i="9" s="1"/>
  <c r="V1770" i="9"/>
  <c r="Y28" i="7"/>
  <c r="W42" i="7"/>
  <c r="V26" i="7"/>
  <c r="U43" i="7"/>
  <c r="T8" i="7"/>
  <c r="N24" i="7"/>
  <c r="K28" i="7"/>
  <c r="N5" i="7"/>
  <c r="P13" i="7"/>
  <c r="C28" i="7"/>
  <c r="J33" i="7"/>
  <c r="Q34" i="7"/>
  <c r="V34" i="7"/>
  <c r="O26" i="7"/>
  <c r="N32" i="7"/>
  <c r="R33" i="7"/>
  <c r="H10" i="7"/>
  <c r="M33" i="7"/>
  <c r="T34" i="7"/>
  <c r="X34" i="7"/>
  <c r="K33" i="7"/>
  <c r="W34" i="7"/>
  <c r="Y1838" i="9"/>
  <c r="AA1835" i="9"/>
  <c r="AA1838" i="9" s="1"/>
  <c r="Y9" i="7"/>
  <c r="W26" i="7"/>
  <c r="R1539" i="9"/>
  <c r="V1536" i="9"/>
  <c r="T15" i="7"/>
  <c r="P21" i="7"/>
  <c r="T5" i="7"/>
  <c r="R9" i="7"/>
  <c r="O43" i="7"/>
  <c r="S42" i="7"/>
  <c r="O42" i="7"/>
  <c r="V1667" i="9"/>
  <c r="W1667" i="9" s="1"/>
  <c r="Y1665" i="9"/>
  <c r="M29" i="7"/>
  <c r="H28" i="7"/>
  <c r="E42" i="7"/>
  <c r="U26" i="7"/>
  <c r="O33" i="7"/>
  <c r="F28" i="7"/>
  <c r="G24" i="7"/>
  <c r="V1781" i="9"/>
  <c r="W1781" i="9" s="1"/>
  <c r="Y1779" i="9"/>
  <c r="R1690" i="9"/>
  <c r="V1690" i="9" s="1"/>
  <c r="V1659" i="9"/>
  <c r="V24" i="7"/>
  <c r="R19" i="7"/>
  <c r="I5" i="7"/>
  <c r="C8" i="1"/>
  <c r="G5" i="1"/>
  <c r="Y1667" i="9" l="1"/>
  <c r="AA1774" i="9"/>
  <c r="AA1681" i="9"/>
  <c r="AA1687" i="9"/>
  <c r="AA1903" i="9"/>
  <c r="AA1892" i="9"/>
  <c r="AA1895" i="9" s="1"/>
  <c r="M40" i="7"/>
  <c r="AA1795" i="9"/>
  <c r="AA1984" i="9"/>
  <c r="AA1789" i="9"/>
  <c r="AA1658" i="9"/>
  <c r="AA1699" i="9"/>
  <c r="AA1978" i="9"/>
  <c r="AA1833" i="9"/>
  <c r="T40" i="7"/>
  <c r="AA1881" i="9"/>
  <c r="AA1888" i="9"/>
  <c r="W40" i="7"/>
  <c r="O40" i="7"/>
  <c r="H40" i="7"/>
  <c r="Y1895" i="9"/>
  <c r="N40" i="7"/>
  <c r="AA1746" i="9"/>
  <c r="AA1890" i="9"/>
  <c r="AA1755" i="9"/>
  <c r="AA1766" i="9"/>
  <c r="AA1662" i="9"/>
  <c r="AA1858" i="9"/>
  <c r="E40" i="7"/>
  <c r="J40" i="7"/>
  <c r="AA1812" i="9"/>
  <c r="AA1897" i="9"/>
  <c r="AA1983" i="9"/>
  <c r="AA1982" i="9"/>
  <c r="AA1719" i="9"/>
  <c r="AA1726" i="9"/>
  <c r="AA1772" i="9"/>
  <c r="AA1979" i="9"/>
  <c r="Y41" i="7"/>
  <c r="AA1656" i="9"/>
  <c r="AA1915" i="9"/>
  <c r="AA1855" i="9"/>
  <c r="AA1941" i="9"/>
  <c r="AA1660" i="9"/>
  <c r="AA1741" i="9"/>
  <c r="AA1879" i="9"/>
  <c r="P40" i="7"/>
  <c r="AA1963" i="9"/>
  <c r="AA1717" i="9"/>
  <c r="AA1846" i="9"/>
  <c r="AA1763" i="9"/>
  <c r="AA1922" i="9"/>
  <c r="AA1852" i="9"/>
  <c r="AA1694" i="9"/>
  <c r="AA1808" i="9"/>
  <c r="C41" i="7"/>
  <c r="AA1947" i="9"/>
  <c r="AA1806" i="9"/>
  <c r="AA1919" i="9"/>
  <c r="AA1993" i="9"/>
  <c r="AA1691" i="9"/>
  <c r="AA1843" i="9"/>
  <c r="AA1822" i="9"/>
  <c r="AA1960" i="9"/>
  <c r="AA1865" i="9"/>
  <c r="AA1825" i="9"/>
  <c r="AA1711" i="9"/>
  <c r="AA1768" i="9"/>
  <c r="AA169" i="9"/>
  <c r="AA401" i="9"/>
  <c r="AA568" i="9"/>
  <c r="AA440" i="9"/>
  <c r="AA846" i="9"/>
  <c r="AA421" i="9"/>
  <c r="AA625" i="9"/>
  <c r="AA343" i="9"/>
  <c r="AA851" i="9"/>
  <c r="AA427" i="9"/>
  <c r="AA438" i="9"/>
  <c r="AA112" i="9"/>
  <c r="AA340" i="9"/>
  <c r="AA415" i="9"/>
  <c r="AA737" i="9"/>
  <c r="AA509" i="9"/>
  <c r="AA167" i="9"/>
  <c r="AA1193" i="9"/>
  <c r="AA1877" i="9"/>
  <c r="AA1765" i="9"/>
  <c r="AA1831" i="9"/>
  <c r="AA1594" i="9"/>
  <c r="AA910" i="9"/>
  <c r="AA796" i="9"/>
  <c r="AA356" i="9"/>
  <c r="AA397" i="9"/>
  <c r="AA454" i="9"/>
  <c r="AA418" i="9"/>
  <c r="AA404" i="9"/>
  <c r="AA395" i="9"/>
  <c r="AA338" i="9"/>
  <c r="AA1421" i="9"/>
  <c r="AA908" i="9"/>
  <c r="AA1195" i="9"/>
  <c r="AA457" i="9"/>
  <c r="AA436" i="9"/>
  <c r="AA402" i="9"/>
  <c r="AA411" i="9"/>
  <c r="AA224" i="9"/>
  <c r="AA623" i="9"/>
  <c r="AA1417" i="9"/>
  <c r="AA1138" i="9"/>
  <c r="AA54" i="9"/>
  <c r="AA511" i="9"/>
  <c r="AA437" i="9"/>
  <c r="AA433" i="9"/>
  <c r="AA445" i="9"/>
  <c r="AA1535" i="9"/>
  <c r="AA408" i="9"/>
  <c r="AA1592" i="9"/>
  <c r="C40" i="7"/>
  <c r="AA1480" i="9"/>
  <c r="AA443" i="9"/>
  <c r="AA430" i="9"/>
  <c r="AA1136" i="9"/>
  <c r="AA444" i="9"/>
  <c r="AA1250" i="9"/>
  <c r="AA1827" i="9"/>
  <c r="AA1713" i="9"/>
  <c r="AA226" i="9"/>
  <c r="AA1708" i="9"/>
  <c r="AA1252" i="9"/>
  <c r="AA1862" i="9"/>
  <c r="AA1882" i="9"/>
  <c r="AA1957" i="9"/>
  <c r="AA1684" i="9"/>
  <c r="AA1972" i="9"/>
  <c r="AA1936" i="9"/>
  <c r="AA1537" i="9"/>
  <c r="AA1849" i="9"/>
  <c r="AA1751" i="9"/>
  <c r="AA1748" i="9"/>
  <c r="AA406" i="9"/>
  <c r="AA1945" i="9"/>
  <c r="AA1954" i="9"/>
  <c r="AA1729" i="9"/>
  <c r="AA1820" i="9"/>
  <c r="AA424" i="9"/>
  <c r="AA853" i="9"/>
  <c r="AA1423" i="9"/>
  <c r="AA1593" i="9"/>
  <c r="AA283" i="9"/>
  <c r="AA1840" i="9"/>
  <c r="AA1756" i="9"/>
  <c r="AA1906" i="9"/>
  <c r="AA455" i="9"/>
  <c r="AA1769" i="9"/>
  <c r="AA1943" i="9"/>
  <c r="AA410" i="9"/>
  <c r="AA1678" i="9"/>
  <c r="Y1781" i="9"/>
  <c r="AA1420" i="9"/>
  <c r="AA739" i="9"/>
  <c r="AA1939" i="9"/>
  <c r="AA1966" i="9"/>
  <c r="AA1738" i="9"/>
  <c r="AA1744" i="9"/>
  <c r="AA1747" i="9"/>
  <c r="AA1776" i="9"/>
  <c r="AA452" i="9"/>
  <c r="AA1669" i="9"/>
  <c r="AA1917" i="9"/>
  <c r="AA1810" i="9"/>
  <c r="AA1900" i="9"/>
  <c r="AA1868" i="9"/>
  <c r="AA1478" i="9"/>
  <c r="AA1813" i="9"/>
  <c r="AA794" i="9"/>
  <c r="AA1801" i="9"/>
  <c r="AA435" i="9"/>
  <c r="P36" i="7"/>
  <c r="Y1690" i="9"/>
  <c r="W1690" i="9"/>
  <c r="Y1887" i="9"/>
  <c r="W1887" i="9"/>
  <c r="W567" i="9"/>
  <c r="Y567" i="9" s="1"/>
  <c r="Y1921" i="9"/>
  <c r="W1921" i="9"/>
  <c r="W1194" i="9"/>
  <c r="Y1194" i="9" s="1"/>
  <c r="W405" i="9"/>
  <c r="Y405" i="9" s="1"/>
  <c r="Y1991" i="9"/>
  <c r="W1991" i="9"/>
  <c r="Y1821" i="9"/>
  <c r="W1821" i="9"/>
  <c r="Y1716" i="9"/>
  <c r="W1716" i="9"/>
  <c r="Y1770" i="9"/>
  <c r="W1770" i="9"/>
  <c r="Y1995" i="9"/>
  <c r="W1995" i="9"/>
  <c r="Y1693" i="9"/>
  <c r="W1693" i="9"/>
  <c r="Y1994" i="9"/>
  <c r="W1994" i="9"/>
  <c r="W453" i="9"/>
  <c r="Y453" i="9" s="1"/>
  <c r="Y1803" i="9"/>
  <c r="W1803" i="9"/>
  <c r="Y1977" i="9"/>
  <c r="W1977" i="9"/>
  <c r="Y1807" i="9"/>
  <c r="W1807" i="9"/>
  <c r="Y1802" i="9"/>
  <c r="W1802" i="9"/>
  <c r="Y1975" i="9"/>
  <c r="W1975" i="9"/>
  <c r="Y1707" i="9"/>
  <c r="W1707" i="9"/>
  <c r="Y1974" i="9"/>
  <c r="W1974" i="9"/>
  <c r="W439" i="9"/>
  <c r="Y439" i="9" s="1"/>
  <c r="Y1823" i="9"/>
  <c r="W1823" i="9"/>
  <c r="W738" i="9"/>
  <c r="Y738" i="9" s="1"/>
  <c r="Y1920" i="9"/>
  <c r="W1920" i="9"/>
  <c r="W852" i="9"/>
  <c r="Y852" i="9" s="1"/>
  <c r="W281" i="9"/>
  <c r="Y281" i="9" s="1"/>
  <c r="Y1944" i="9"/>
  <c r="W1944" i="9"/>
  <c r="Y1976" i="9"/>
  <c r="W1976" i="9"/>
  <c r="W339" i="9"/>
  <c r="Y339" i="9" s="1"/>
  <c r="W1479" i="9"/>
  <c r="Y1479" i="9" s="1"/>
  <c r="Y1764" i="9"/>
  <c r="W1764" i="9"/>
  <c r="W1137" i="9"/>
  <c r="Y1137" i="9" s="1"/>
  <c r="W510" i="9"/>
  <c r="Y510" i="9" s="1"/>
  <c r="W110" i="9"/>
  <c r="Y110" i="9" s="1"/>
  <c r="Y1861" i="9"/>
  <c r="AA1861" i="9" s="1"/>
  <c r="W1861" i="9"/>
  <c r="W225" i="9"/>
  <c r="Y225" i="9" s="1"/>
  <c r="W111" i="9"/>
  <c r="Y111" i="9" s="1"/>
  <c r="W1251" i="9"/>
  <c r="Y1251" i="9" s="1"/>
  <c r="W795" i="9"/>
  <c r="Y795" i="9" s="1"/>
  <c r="Y1864" i="9"/>
  <c r="W1864" i="9"/>
  <c r="Y1878" i="9"/>
  <c r="W1878" i="9"/>
  <c r="W1536" i="9"/>
  <c r="Y1536" i="9" s="1"/>
  <c r="Y1710" i="9"/>
  <c r="W1710" i="9"/>
  <c r="W456" i="9"/>
  <c r="Y456" i="9" s="1"/>
  <c r="Y1937" i="9"/>
  <c r="W1937" i="9"/>
  <c r="W168" i="9"/>
  <c r="Y168" i="9" s="1"/>
  <c r="W566" i="9"/>
  <c r="Y566" i="9" s="1"/>
  <c r="W342" i="9"/>
  <c r="Y342" i="9" s="1"/>
  <c r="W55" i="9"/>
  <c r="Y55" i="9" s="1"/>
  <c r="W909" i="9"/>
  <c r="Y909" i="9" s="1"/>
  <c r="W396" i="9"/>
  <c r="Y396" i="9" s="1"/>
  <c r="Y1804" i="9"/>
  <c r="W1804" i="9"/>
  <c r="Y1934" i="9"/>
  <c r="W1934" i="9"/>
  <c r="Y1659" i="9"/>
  <c r="W1659" i="9"/>
  <c r="Y1918" i="9"/>
  <c r="W1918" i="9"/>
  <c r="W413" i="9"/>
  <c r="Y413" i="9" s="1"/>
  <c r="W1422" i="9"/>
  <c r="Y1422" i="9" s="1"/>
  <c r="Y1767" i="9"/>
  <c r="W1767" i="9"/>
  <c r="Y1996" i="9"/>
  <c r="W1996" i="9"/>
  <c r="Y1805" i="9"/>
  <c r="W1805" i="9"/>
  <c r="Y1992" i="9"/>
  <c r="W1992" i="9"/>
  <c r="W282" i="9"/>
  <c r="Y282" i="9" s="1"/>
  <c r="Y1935" i="9"/>
  <c r="W1935" i="9"/>
  <c r="W624" i="9"/>
  <c r="Y624" i="9" s="1"/>
  <c r="Y1773" i="9"/>
  <c r="W1773" i="9"/>
  <c r="Y1938" i="9"/>
  <c r="W1938" i="9"/>
  <c r="AA53" i="9"/>
  <c r="G28" i="27"/>
  <c r="C6" i="7"/>
  <c r="Y43" i="7"/>
  <c r="G11" i="1"/>
  <c r="V1819" i="9"/>
  <c r="R1824" i="9"/>
  <c r="V1824" i="9" s="1"/>
  <c r="Y29" i="7"/>
  <c r="Y10" i="7"/>
  <c r="F10" i="7"/>
  <c r="F6" i="7"/>
  <c r="S10" i="7"/>
  <c r="F43" i="7"/>
  <c r="F29" i="7"/>
  <c r="I10" i="7"/>
  <c r="H29" i="7"/>
  <c r="I6" i="7"/>
  <c r="H6" i="7"/>
  <c r="AA1950" i="9"/>
  <c r="AA1722" i="9"/>
  <c r="F17" i="7"/>
  <c r="D11" i="7"/>
  <c r="F4" i="7"/>
  <c r="O29" i="7"/>
  <c r="E10" i="7"/>
  <c r="F36" i="7"/>
  <c r="F38" i="7"/>
  <c r="Q43" i="7"/>
  <c r="I27" i="7"/>
  <c r="Q29" i="7"/>
  <c r="E27" i="7"/>
  <c r="C10" i="7"/>
  <c r="D6" i="7"/>
  <c r="M10" i="7"/>
  <c r="U29" i="7"/>
  <c r="H27" i="7"/>
  <c r="O10" i="7"/>
  <c r="J10" i="7"/>
  <c r="J6" i="7"/>
  <c r="I579" i="24"/>
  <c r="J579" i="24" s="1"/>
  <c r="I661" i="24"/>
  <c r="J661" i="24" s="1"/>
  <c r="I812" i="24"/>
  <c r="J812" i="24" s="1"/>
  <c r="I704" i="24"/>
  <c r="J704" i="24" s="1"/>
  <c r="I705" i="24"/>
  <c r="J705" i="24" s="1"/>
  <c r="U6" i="7"/>
  <c r="I687" i="24"/>
  <c r="J687" i="24" s="1"/>
  <c r="I688" i="24"/>
  <c r="J688" i="24" s="1"/>
  <c r="S6" i="7"/>
  <c r="I43" i="7"/>
  <c r="W27" i="7"/>
  <c r="D43" i="7"/>
  <c r="Q10" i="7"/>
  <c r="S29" i="7"/>
  <c r="D29" i="7"/>
  <c r="W43" i="7"/>
  <c r="M27" i="7"/>
  <c r="G26" i="7"/>
  <c r="H26" i="7"/>
  <c r="W29" i="7"/>
  <c r="I26" i="7"/>
  <c r="N4" i="7"/>
  <c r="Q26" i="7"/>
  <c r="J26" i="7"/>
  <c r="F26" i="7"/>
  <c r="M26" i="7"/>
  <c r="E26" i="7"/>
  <c r="N26" i="7"/>
  <c r="O27" i="7"/>
  <c r="K6" i="7"/>
  <c r="G29" i="7"/>
  <c r="G43" i="7"/>
  <c r="R10" i="7"/>
  <c r="E11" i="7"/>
  <c r="AA1779" i="9"/>
  <c r="C11" i="7"/>
  <c r="P11" i="7"/>
  <c r="O11" i="7"/>
  <c r="K11" i="7"/>
  <c r="V11" i="7"/>
  <c r="H11" i="7"/>
  <c r="J11" i="7"/>
  <c r="Y11" i="7"/>
  <c r="U11" i="7"/>
  <c r="G11" i="7"/>
  <c r="AA1665" i="9"/>
  <c r="AA1893" i="9"/>
  <c r="I11" i="7"/>
  <c r="S11" i="7"/>
  <c r="N11" i="7"/>
  <c r="X11" i="7"/>
  <c r="F11" i="7"/>
  <c r="R11" i="7"/>
  <c r="T11" i="7"/>
  <c r="Q11" i="7"/>
  <c r="W11" i="7"/>
  <c r="M11" i="7"/>
  <c r="T27" i="7"/>
  <c r="R43" i="7"/>
  <c r="N29" i="7"/>
  <c r="X43" i="7"/>
  <c r="V27" i="7"/>
  <c r="X27" i="7"/>
  <c r="K43" i="7"/>
  <c r="X10" i="7"/>
  <c r="T29" i="7"/>
  <c r="P43" i="7"/>
  <c r="R6" i="7"/>
  <c r="T10" i="7"/>
  <c r="G27" i="7"/>
  <c r="X29" i="7"/>
  <c r="V29" i="7"/>
  <c r="V6" i="7"/>
  <c r="P6" i="7"/>
  <c r="K5" i="7"/>
  <c r="N6" i="7"/>
  <c r="R41" i="7"/>
  <c r="T43" i="7"/>
  <c r="R27" i="7"/>
  <c r="X6" i="7"/>
  <c r="P29" i="7"/>
  <c r="E29" i="7"/>
  <c r="V10" i="7"/>
  <c r="V43" i="7"/>
  <c r="P27" i="7"/>
  <c r="K8" i="7"/>
  <c r="K26" i="7"/>
  <c r="G6" i="7"/>
  <c r="T6" i="7"/>
  <c r="P10" i="7"/>
  <c r="R29" i="7"/>
  <c r="K29" i="7"/>
  <c r="E43" i="7"/>
  <c r="G40" i="7" l="1"/>
  <c r="AA1994" i="9"/>
  <c r="I41" i="7"/>
  <c r="AA1995" i="9"/>
  <c r="AA1991" i="9"/>
  <c r="AA1977" i="9"/>
  <c r="AA1974" i="9"/>
  <c r="AA1803" i="9"/>
  <c r="P41" i="7"/>
  <c r="AA1710" i="9"/>
  <c r="AA1975" i="9"/>
  <c r="AA1770" i="9"/>
  <c r="D40" i="7"/>
  <c r="AA1690" i="9"/>
  <c r="G41" i="7"/>
  <c r="AA1887" i="9"/>
  <c r="AA1707" i="9"/>
  <c r="N41" i="7"/>
  <c r="AA1773" i="9"/>
  <c r="AA1934" i="9"/>
  <c r="E41" i="7"/>
  <c r="AA1918" i="9"/>
  <c r="AA1921" i="9"/>
  <c r="AA1716" i="9"/>
  <c r="U41" i="7"/>
  <c r="V41" i="7"/>
  <c r="K41" i="7"/>
  <c r="AA1938" i="9"/>
  <c r="X41" i="7"/>
  <c r="AA1920" i="9"/>
  <c r="AA1802" i="9"/>
  <c r="K40" i="7"/>
  <c r="T41" i="7"/>
  <c r="AA1821" i="9"/>
  <c r="W41" i="7"/>
  <c r="AA1807" i="9"/>
  <c r="AA1764" i="9"/>
  <c r="AA1976" i="9"/>
  <c r="M41" i="7"/>
  <c r="S41" i="7"/>
  <c r="AA1767" i="9"/>
  <c r="Q41" i="7"/>
  <c r="AA396" i="9"/>
  <c r="AA566" i="9"/>
  <c r="AA456" i="9"/>
  <c r="O41" i="7"/>
  <c r="AA1137" i="9"/>
  <c r="AA339" i="9"/>
  <c r="AA439" i="9"/>
  <c r="AA1944" i="9"/>
  <c r="AA282" i="9"/>
  <c r="AA1805" i="9"/>
  <c r="AA909" i="9"/>
  <c r="AA168" i="9"/>
  <c r="AA1878" i="9"/>
  <c r="AA1251" i="9"/>
  <c r="AA281" i="9"/>
  <c r="AA738" i="9"/>
  <c r="AA1935" i="9"/>
  <c r="AA624" i="9"/>
  <c r="AA1422" i="9"/>
  <c r="AA55" i="9"/>
  <c r="D41" i="7"/>
  <c r="AA110" i="9"/>
  <c r="AA852" i="9"/>
  <c r="AA405" i="9"/>
  <c r="AA567" i="9"/>
  <c r="AA1992" i="9"/>
  <c r="AA1996" i="9"/>
  <c r="AA413" i="9"/>
  <c r="AA1659" i="9"/>
  <c r="AA1804" i="9"/>
  <c r="AA342" i="9"/>
  <c r="AA1937" i="9"/>
  <c r="AA1536" i="9"/>
  <c r="AA1864" i="9"/>
  <c r="AA225" i="9"/>
  <c r="J41" i="7"/>
  <c r="AA1479" i="9"/>
  <c r="AA1823" i="9"/>
  <c r="AA453" i="9"/>
  <c r="AA1693" i="9"/>
  <c r="AA1194" i="9"/>
  <c r="H43" i="7"/>
  <c r="F41" i="7"/>
  <c r="H41" i="7"/>
  <c r="Y1824" i="9"/>
  <c r="W1824" i="9"/>
  <c r="AA795" i="9"/>
  <c r="AA111" i="9"/>
  <c r="AA510" i="9"/>
  <c r="Y1819" i="9"/>
  <c r="W1819" i="9"/>
  <c r="G38" i="1"/>
  <c r="Q27" i="7"/>
  <c r="N43" i="7"/>
  <c r="N27" i="7"/>
  <c r="J43" i="7"/>
  <c r="J1197" i="24"/>
  <c r="M43" i="7"/>
  <c r="N10" i="7"/>
  <c r="K10" i="7"/>
  <c r="AA1824" i="9" l="1"/>
  <c r="AA1819" i="9"/>
  <c r="G40" i="1"/>
  <c r="G41" i="1" s="1"/>
  <c r="G47" i="1" s="1"/>
  <c r="G48" i="1" l="1"/>
  <c r="G49" i="1" s="1"/>
  <c r="G51" i="1" l="1"/>
</calcChain>
</file>

<file path=xl/connections.xml><?xml version="1.0" encoding="utf-8"?>
<connections xmlns="http://schemas.openxmlformats.org/spreadsheetml/2006/main">
  <connection id="1" name="Bağlantı" type="4" refreshedVersion="6" background="1" saveData="1">
    <webPr sourceData="1" parsePre="1" consecutive="1" xl2000="1" url="https://www.altinkaynak.com/Doviz/Kur/Guncel"/>
  </connection>
</connections>
</file>

<file path=xl/sharedStrings.xml><?xml version="1.0" encoding="utf-8"?>
<sst xmlns="http://schemas.openxmlformats.org/spreadsheetml/2006/main" count="27924" uniqueCount="5976">
  <si>
    <t>SİPARİŞ FORMU</t>
  </si>
  <si>
    <t>Tarih :</t>
  </si>
  <si>
    <t>SİPARİŞİ VEREN FİRMA</t>
  </si>
  <si>
    <t>Sipariş No:</t>
  </si>
  <si>
    <t>Ünvanı:</t>
  </si>
  <si>
    <t>Firma Sıra No:</t>
  </si>
  <si>
    <t>İlgili Kişi</t>
  </si>
  <si>
    <t>Tel:</t>
  </si>
  <si>
    <t>MİKTAR</t>
  </si>
  <si>
    <t>BİRİM</t>
  </si>
  <si>
    <t>BİRİM FİYAT</t>
  </si>
  <si>
    <t>TUTAR</t>
  </si>
  <si>
    <t>Tutar</t>
  </si>
  <si>
    <t>İSKONTO %</t>
  </si>
  <si>
    <t xml:space="preserve">Ara Toplam </t>
  </si>
  <si>
    <t>KDV (%18)</t>
  </si>
  <si>
    <t>HARİCİ İŞLER</t>
  </si>
  <si>
    <t>TOPLAM</t>
  </si>
  <si>
    <t>AÇIKLAMA</t>
  </si>
  <si>
    <t>GENEL TOPLAM</t>
  </si>
  <si>
    <t>Siparişi Veren</t>
  </si>
  <si>
    <t xml:space="preserve">Siparişi Alan Satış Yetkilisi </t>
  </si>
  <si>
    <t>Onay</t>
  </si>
  <si>
    <t>Kaşe ve İmza</t>
  </si>
  <si>
    <t>İsim ve İmza</t>
  </si>
  <si>
    <t>Satış Müdürü İmza</t>
  </si>
  <si>
    <t>Firma No:</t>
  </si>
  <si>
    <t>BAYİ / MÜŞTERİ ADI</t>
  </si>
  <si>
    <t>ADRES</t>
  </si>
  <si>
    <t>İL / İLÇE</t>
  </si>
  <si>
    <t>İLGİLİ</t>
  </si>
  <si>
    <t>TEL</t>
  </si>
  <si>
    <t>TEL-2</t>
  </si>
  <si>
    <t>SEVK ADRESİ</t>
  </si>
  <si>
    <t>vd</t>
  </si>
  <si>
    <t>No</t>
  </si>
  <si>
    <t>MALZEME 
KODU</t>
  </si>
  <si>
    <t xml:space="preserve">MALZEME AÇIKLAMASI
</t>
  </si>
  <si>
    <t>FİYAT 
LİSTE</t>
  </si>
  <si>
    <t>AD</t>
  </si>
  <si>
    <t>ALEV BACA/ERSİN BAHAR</t>
  </si>
  <si>
    <t xml:space="preserve">ULU MAH.ÇAKMAK SOK.NO:6/F </t>
  </si>
  <si>
    <t>GAZCILAR</t>
  </si>
  <si>
    <t>ERSİN BAHAR</t>
  </si>
  <si>
    <t>YENİ MUDANYA YOLU SANAYİ CAD ZEKAİ GÜMÜŞDİŞ SOK 570/A</t>
  </si>
  <si>
    <t>ULUDAĞ</t>
  </si>
  <si>
    <t>0510218130</t>
  </si>
  <si>
    <t>Ø100Standart Düz Modül 1000mm</t>
  </si>
  <si>
    <t>Ø100Standart İzoleli Modül 1000mm</t>
  </si>
  <si>
    <t>Ø100Standart Düz Modül 500mm</t>
  </si>
  <si>
    <t>Ø100Standart İzoleli Modül 500mm</t>
  </si>
  <si>
    <t>Ø100Standart Düz Modül 250 mm</t>
  </si>
  <si>
    <t>Ø100Standart İzoleli Modül 250 mm</t>
  </si>
  <si>
    <t>Ø100Dirsek 15ºDüz</t>
  </si>
  <si>
    <t xml:space="preserve">Ø100Dirsek 15ºİzoleli </t>
  </si>
  <si>
    <t>Ø100Dirsek 30ºDüz</t>
  </si>
  <si>
    <t>Ø100Dirsek 30ºİzoleli</t>
  </si>
  <si>
    <t>Ø100Dirsek 45o Düz</t>
  </si>
  <si>
    <t>Ø100Dirsek 45o İzoleli</t>
  </si>
  <si>
    <t>Ø100Dirsek 60o Düz</t>
  </si>
  <si>
    <t>Ø100Dirsek 60o İzoleli</t>
  </si>
  <si>
    <t>Ø100Dirsek 90o Düz</t>
  </si>
  <si>
    <t>Ø100Dirsek 90o İzoleli</t>
  </si>
  <si>
    <t>Ø100Rediksiyon İzoleli</t>
  </si>
  <si>
    <t>Ø100Rediksiyon İzolesiz</t>
  </si>
  <si>
    <t>Ø100T Modül 45 Düz  90 Düz</t>
  </si>
  <si>
    <t>Ø100T Modül 45 İzoleli 90 İzoleli</t>
  </si>
  <si>
    <t>Ø100Rüzgar Çıkışlı Şapka</t>
  </si>
  <si>
    <t>Ø100Sehpa</t>
  </si>
  <si>
    <t>Ø100Bağlantı Kelepçesi</t>
  </si>
  <si>
    <t>Ø100Duvar Kelepçesi izoleli</t>
  </si>
  <si>
    <t>Ø100Duvar Kelepçesi izolesiz</t>
  </si>
  <si>
    <t>Ø100Boru Contası</t>
  </si>
  <si>
    <t>Ø130T Modül 45 Düz  90 Düz</t>
  </si>
  <si>
    <t>Ø150Standart Düz Modül 1000mm</t>
  </si>
  <si>
    <t>Ø150Standart İzoleli Modül 1000mm</t>
  </si>
  <si>
    <t>Ø150Standart Düz Modül 500mm</t>
  </si>
  <si>
    <t>Ø150Standart İzoleli Modül 500mm</t>
  </si>
  <si>
    <t>Ø150Standart Düz Modül 250 mm</t>
  </si>
  <si>
    <t>Ø150Standart İzoleli Modül 250 mm</t>
  </si>
  <si>
    <t>Ø150Dirsek 15ºDüz</t>
  </si>
  <si>
    <t xml:space="preserve">Ø150Dirsek 15ºİzoleli </t>
  </si>
  <si>
    <t>Ø150Dirsek 30ºDüz</t>
  </si>
  <si>
    <t>Ø150Dirsek 30ºİzoleli</t>
  </si>
  <si>
    <t>Ø150Dirsek 45o Düz</t>
  </si>
  <si>
    <t>Ø150Dirsek 45o İzoleli</t>
  </si>
  <si>
    <t>Ø150Dirsek 60o Düz</t>
  </si>
  <si>
    <t>Ø150Dirsek 60o İzoleli</t>
  </si>
  <si>
    <t>Ø150Dirsek 90o Düz</t>
  </si>
  <si>
    <t>Ø150Dirsek 90o İzoleli</t>
  </si>
  <si>
    <t>Ø150Rediksiyon İzoleli</t>
  </si>
  <si>
    <t>Ø150Rediksiyon İzolesiz</t>
  </si>
  <si>
    <t>Ø150T Modül 45 Düz  90 Düz</t>
  </si>
  <si>
    <t>Ø150T Modül 45 İzoleli 90 İzoleli</t>
  </si>
  <si>
    <t>Ø150Rüzgar Çıkışlı Şapka</t>
  </si>
  <si>
    <t>Ø150Sehpa</t>
  </si>
  <si>
    <t>Ø150Bağlantı Kelepçesi</t>
  </si>
  <si>
    <t>Ø150Duvar Kelepçesi izoleli</t>
  </si>
  <si>
    <t>Ø150Duvar Kelepçesi izolesiz</t>
  </si>
  <si>
    <t>Ø150Boru Contası</t>
  </si>
  <si>
    <t>Ø180Standart Düz Modül 1000mm</t>
  </si>
  <si>
    <t>Ø180Standart İzoleli Modül 1000mm</t>
  </si>
  <si>
    <t>Ø180Standart Düz Modül 500mm</t>
  </si>
  <si>
    <t>Ø180Standart İzoleli Modül 500mm</t>
  </si>
  <si>
    <t>Ø180Standart Düz Modül 250 mm</t>
  </si>
  <si>
    <t>Ø180Standart İzoleli Modül 250 mm</t>
  </si>
  <si>
    <t>Ø180Dirsek 15ºDüz</t>
  </si>
  <si>
    <t xml:space="preserve">Ø180Dirsek 15ºİzoleli </t>
  </si>
  <si>
    <t>Ø180Dirsek 30ºDüz</t>
  </si>
  <si>
    <t>Ø180Dirsek 30ºİzoleli</t>
  </si>
  <si>
    <t>Ø180Dirsek 45o Düz</t>
  </si>
  <si>
    <t>Ø180Dirsek 45o İzoleli</t>
  </si>
  <si>
    <t>Ø180Dirsek 60o Düz</t>
  </si>
  <si>
    <t>Ø180Dirsek 60o İzoleli</t>
  </si>
  <si>
    <t>Ø180Dirsek 90o Düz</t>
  </si>
  <si>
    <t>Ø180Dirsek 90o İzoleli</t>
  </si>
  <si>
    <t>Ø180Rediksiyon İzoleli</t>
  </si>
  <si>
    <t>Ø180Rediksiyon İzolesiz</t>
  </si>
  <si>
    <t>Ø180T Modül 45 Düz  90 Düz</t>
  </si>
  <si>
    <t>Ø180T Modül 45 İzoleli 90 İzoleli</t>
  </si>
  <si>
    <t>Ø180Rüzgar Çıkışlı Şapka</t>
  </si>
  <si>
    <t>Ø180Sehpa</t>
  </si>
  <si>
    <t>Ø180Bağlantı Kelepçesi</t>
  </si>
  <si>
    <t>Ø180Duvar Kelepçesi izoleli</t>
  </si>
  <si>
    <t>Ø180Duvar Kelepçesi izolesiz</t>
  </si>
  <si>
    <t>Ø180Boru Contası</t>
  </si>
  <si>
    <t>Ø200Standart Düz Modül 1000mm</t>
  </si>
  <si>
    <t>Ø200Standart İzoleli Modül 1000mm</t>
  </si>
  <si>
    <t>Ø200Standart Düz Modül 500mm</t>
  </si>
  <si>
    <t>Ø200Standart İzoleli Modül 500mm</t>
  </si>
  <si>
    <t>Ø200Standart Düz Modül 250 mm</t>
  </si>
  <si>
    <t>Ø200Standart İzoleli Modül 250 mm</t>
  </si>
  <si>
    <t>Ø200Dirsek 15ºDüz</t>
  </si>
  <si>
    <t xml:space="preserve">Ø200Dirsek 15ºİzoleli </t>
  </si>
  <si>
    <t>Ø200Dirsek 30ºDüz</t>
  </si>
  <si>
    <t>Ø200Dirsek 30ºİzoleli</t>
  </si>
  <si>
    <t>Ø200Dirsek 45o Düz</t>
  </si>
  <si>
    <t>Ø200Dirsek 45o İzoleli</t>
  </si>
  <si>
    <t>Ø200Dirsek 60o Düz</t>
  </si>
  <si>
    <t>Ø200Dirsek 60o İzoleli</t>
  </si>
  <si>
    <t>Ø200Dirsek 90o Düz</t>
  </si>
  <si>
    <t>Ø200Dirsek 90o İzoleli</t>
  </si>
  <si>
    <t>Ø200Rediksiyon İzoleli</t>
  </si>
  <si>
    <t>Ø200Rediksiyon İzolesiz</t>
  </si>
  <si>
    <t>Ø200T Modül 45 Düz  90 Düz</t>
  </si>
  <si>
    <t>Ø200T Modül 45 İzoleli 90 İzoleli</t>
  </si>
  <si>
    <t>Ø200Rüzgar Çıkışlı Şapka</t>
  </si>
  <si>
    <t>Ø200Sehpa</t>
  </si>
  <si>
    <t>Ø200Bağlantı Kelepçesi</t>
  </si>
  <si>
    <t>Ø200Duvar Kelepçesi izoleli</t>
  </si>
  <si>
    <t>Ø200Duvar Kelepçesi izolesiz</t>
  </si>
  <si>
    <t>Ø200Boru Contası</t>
  </si>
  <si>
    <t>Ø225Standart Düz Modül 1000mm</t>
  </si>
  <si>
    <t>Ø225Standart İzoleli Modül 1000mm</t>
  </si>
  <si>
    <t>Ø225Standart Düz Modül 500mm</t>
  </si>
  <si>
    <t>Ø225Standart İzoleli Modül 500mm</t>
  </si>
  <si>
    <t>Ø225Standart Düz Modül 250 mm</t>
  </si>
  <si>
    <t>Ø225Standart İzoleli Modül 250 mm</t>
  </si>
  <si>
    <t>Ø225Dirsek 15ºDüz</t>
  </si>
  <si>
    <t xml:space="preserve">Ø225Dirsek 15ºİzoleli </t>
  </si>
  <si>
    <t>Ø225Dirsek 30ºDüz</t>
  </si>
  <si>
    <t>Ø225Dirsek 30ºİzoleli</t>
  </si>
  <si>
    <t>Ø225Dirsek 45o Düz</t>
  </si>
  <si>
    <t>Ø225Dirsek 45o İzoleli</t>
  </si>
  <si>
    <t>Ø225Dirsek 60o Düz</t>
  </si>
  <si>
    <t>Ø225Dirsek 60o İzoleli</t>
  </si>
  <si>
    <t>Ø225Dirsek 90o Düz</t>
  </si>
  <si>
    <t>Ø225Dirsek 90o İzoleli</t>
  </si>
  <si>
    <t>Ø225Rediksiyon İzoleli</t>
  </si>
  <si>
    <t>Ø225Rediksiyon İzolesiz</t>
  </si>
  <si>
    <t>Ø225T Modül 45 Düz  90 Düz</t>
  </si>
  <si>
    <t>Ø225T Modül 45 İzoleli 90 İzoleli</t>
  </si>
  <si>
    <t>Ø225Rüzgar Çıkışlı Şapka</t>
  </si>
  <si>
    <t>Ø225Sehpa</t>
  </si>
  <si>
    <t>Ø225Bağlantı Kelepçesi</t>
  </si>
  <si>
    <t>Ø225Duvar Kelepçesi izoleli</t>
  </si>
  <si>
    <t>Ø225Duvar Kelepçesi izolesiz</t>
  </si>
  <si>
    <t>Ø280Standart Düz Modül 1000mm</t>
  </si>
  <si>
    <t>Ø280Standart İzoleli Modül 1000mm</t>
  </si>
  <si>
    <t>Ø280Standart Düz Modül 500mm</t>
  </si>
  <si>
    <t>Ø280Standart İzoleli Modül 500mm</t>
  </si>
  <si>
    <t>Ø280Standart Düz Modül 250 mm</t>
  </si>
  <si>
    <t>Ø280Standart İzoleli Modül 250 mm</t>
  </si>
  <si>
    <t>Ø280Dirsek 15ºDüz</t>
  </si>
  <si>
    <t xml:space="preserve">Ø280Dirsek 15ºİzoleli </t>
  </si>
  <si>
    <t>Ø280Dirsek 30ºDüz</t>
  </si>
  <si>
    <t>Ø280Dirsek 30ºİzoleli</t>
  </si>
  <si>
    <t>Ø280Dirsek 45o Düz</t>
  </si>
  <si>
    <t>Ø280Dirsek 45o İzoleli</t>
  </si>
  <si>
    <t>Ø280Dirsek 60o Düz</t>
  </si>
  <si>
    <t>Ø280Dirsek 60o İzoleli</t>
  </si>
  <si>
    <t>Ø280Dirsek 90o Düz</t>
  </si>
  <si>
    <t>Ø280Dirsek 90o İzoleli</t>
  </si>
  <si>
    <t>Ø280Rediksiyon İzoleli</t>
  </si>
  <si>
    <t>Ø280Rediksiyon İzolesiz</t>
  </si>
  <si>
    <t>Ø280T Modül 45 Düz  90 Düz</t>
  </si>
  <si>
    <t>Ø280T Modül 45 İzoleli 90 İzoleli</t>
  </si>
  <si>
    <t>Ø280Rüzgar Çıkışlı Şapka</t>
  </si>
  <si>
    <t>Ø280Sehpa</t>
  </si>
  <si>
    <t>Ø280Bağlantı Kelepçesi</t>
  </si>
  <si>
    <t>Ø280Duvar Kelepçesi izoleli</t>
  </si>
  <si>
    <t>Ø280Duvar Kelepçesi izolesiz</t>
  </si>
  <si>
    <t>Ø280Boru Contası</t>
  </si>
  <si>
    <t>Ø300Standart Düz Modül 1000mm</t>
  </si>
  <si>
    <t>Ø300Standart İzoleli Modül 1000mm</t>
  </si>
  <si>
    <t>Ø300Standart Düz Modül 500mm</t>
  </si>
  <si>
    <t>Ø300Standart İzoleli Modül 500mm</t>
  </si>
  <si>
    <t>Ø300Standart Düz Modül 250 mm</t>
  </si>
  <si>
    <t>Ø300Standart İzoleli Modül 250 mm</t>
  </si>
  <si>
    <t>Ø300Dirsek 15ºDüz</t>
  </si>
  <si>
    <t xml:space="preserve">Ø300Dirsek 15ºİzoleli </t>
  </si>
  <si>
    <t>Ø300Dirsek 30ºDüz</t>
  </si>
  <si>
    <t>Ø300Dirsek 30ºİzoleli</t>
  </si>
  <si>
    <t>Ø300Dirsek 45o Düz</t>
  </si>
  <si>
    <t>Ø300Dirsek 45o İzoleli</t>
  </si>
  <si>
    <t>Ø300Dirsek 60o Düz</t>
  </si>
  <si>
    <t>Ø300Dirsek 60o İzoleli</t>
  </si>
  <si>
    <t>Ø300Dirsek 90o Düz</t>
  </si>
  <si>
    <t>Ø300Dirsek 90o İzoleli</t>
  </si>
  <si>
    <t>Ø300Rediksiyon İzoleli</t>
  </si>
  <si>
    <t>Ø300Rediksiyon İzolesiz</t>
  </si>
  <si>
    <t>Ø300T Modül 45 Düz  90 Düz</t>
  </si>
  <si>
    <t>Ø300T Modül 45 İzoleli 90 İzoleli</t>
  </si>
  <si>
    <t>Ø300Rüzgar Çıkışlı Şapka</t>
  </si>
  <si>
    <t>Ø300Sehpa</t>
  </si>
  <si>
    <t>Ø300Bağlantı Kelepçesi</t>
  </si>
  <si>
    <t>Ø300Duvar Kelepçesi izoleli</t>
  </si>
  <si>
    <t>Ø300Duvar Kelepçesi izolesiz</t>
  </si>
  <si>
    <t>Ø300Boru Contası</t>
  </si>
  <si>
    <t>Ø350Standart Düz Modül 1000mm</t>
  </si>
  <si>
    <t>Ø350Standart İzoleli Modül 1000mm</t>
  </si>
  <si>
    <t>Ø350Standart Düz Modül 500mm</t>
  </si>
  <si>
    <t>Ø350Standart İzoleli Modül 500mm</t>
  </si>
  <si>
    <t>Ø350Standart Düz Modül 250 mm</t>
  </si>
  <si>
    <t>Ø350Standart İzoleli Modül 250 mm</t>
  </si>
  <si>
    <t>Ø350Dirsek 15ºDüz</t>
  </si>
  <si>
    <t xml:space="preserve">Ø350Dirsek 15ºİzoleli </t>
  </si>
  <si>
    <t>Ø350Dirsek 30ºDüz</t>
  </si>
  <si>
    <t>Ø350Dirsek 30ºİzoleli</t>
  </si>
  <si>
    <t>Ø350Dirsek 45o Düz</t>
  </si>
  <si>
    <t>Ø350Dirsek 45o İzoleli</t>
  </si>
  <si>
    <t>Ø350Dirsek 60o Düz</t>
  </si>
  <si>
    <t>Ø350Dirsek 60o İzoleli</t>
  </si>
  <si>
    <t>Ø350Dirsek 90o Düz</t>
  </si>
  <si>
    <t>Ø350Dirsek 90o İzoleli</t>
  </si>
  <si>
    <t>Ø350Rediksiyon İzoleli</t>
  </si>
  <si>
    <t>Ø350Rediksiyon İzolesiz</t>
  </si>
  <si>
    <t>Ø350T Modül 45 Düz  90 Düz</t>
  </si>
  <si>
    <t>Ø350T Modül 45 İzoleli 90 İzoleli</t>
  </si>
  <si>
    <t>Ø350Rüzgar Çıkışlı Şapka</t>
  </si>
  <si>
    <t>Ø350Sehpa</t>
  </si>
  <si>
    <t>Ø350Bağlantı Kelepçesi</t>
  </si>
  <si>
    <t>Ø350Duvar Kelepçesi izoleli</t>
  </si>
  <si>
    <t>Ø350Duvar Kelepçesi izolesiz</t>
  </si>
  <si>
    <t>Ø350Boru Contası</t>
  </si>
  <si>
    <t>Ø450Standart Düz Modül 1000mm</t>
  </si>
  <si>
    <t>Ø450Standart İzoleli Modül 1000mm</t>
  </si>
  <si>
    <t>Ø450Standart Düz Modül 500mm</t>
  </si>
  <si>
    <t>Ø450Standart İzoleli Modül 500mm</t>
  </si>
  <si>
    <t>Ø450Standart Düz Modül 250 mm</t>
  </si>
  <si>
    <t>Ø450Standart İzoleli Modül 250 mm</t>
  </si>
  <si>
    <t>Ø450Dirsek 15ºDüz</t>
  </si>
  <si>
    <t xml:space="preserve">Ø450Dirsek 15ºİzoleli </t>
  </si>
  <si>
    <t>Ø450Dirsek 30ºDüz</t>
  </si>
  <si>
    <t>Ø450Dirsek 30ºİzoleli</t>
  </si>
  <si>
    <t>Ø450Dirsek 45o Düz</t>
  </si>
  <si>
    <t>Ø450Dirsek 45o İzoleli</t>
  </si>
  <si>
    <t>Ø450Dirsek 60o Düz</t>
  </si>
  <si>
    <t>Ø450Dirsek 60o İzoleli</t>
  </si>
  <si>
    <t>Ø450Dirsek 90o Düz</t>
  </si>
  <si>
    <t>Ø450Dirsek 90o İzoleli</t>
  </si>
  <si>
    <t>Ø450Rediksiyon İzoleli</t>
  </si>
  <si>
    <t>Ø450Rediksiyon İzolesiz</t>
  </si>
  <si>
    <t>Ø450T Modül 45 Düz  90 Düz</t>
  </si>
  <si>
    <t>Ø450T Modül 45 İzoleli 90 İzoleli</t>
  </si>
  <si>
    <t>Ø450Rüzgar Çıkışlı Şapka</t>
  </si>
  <si>
    <t>Ø450Bağlantı Kelepçesi</t>
  </si>
  <si>
    <t>Ø450Duvar Kelepçesi izoleli</t>
  </si>
  <si>
    <t>Ø450Duvar Kelepçesi izolesiz</t>
  </si>
  <si>
    <t>Ø450Boru Contası</t>
  </si>
  <si>
    <t>Ø500Standart Düz Modül 1000mm</t>
  </si>
  <si>
    <t>Ø500Standart İzoleli Modül 1000mm</t>
  </si>
  <si>
    <t>Ø500Standart Düz Modül 500mm</t>
  </si>
  <si>
    <t>Ø500Standart İzoleli Modül 500mm</t>
  </si>
  <si>
    <t>Ø500Standart Düz Modül 250 mm</t>
  </si>
  <si>
    <t>Ø500Standart İzoleli Modül 250 mm</t>
  </si>
  <si>
    <t>Ø500Dirsek 15ºDüz</t>
  </si>
  <si>
    <t xml:space="preserve">Ø500Dirsek 15ºİzoleli </t>
  </si>
  <si>
    <t>Ø500Dirsek 30ºDüz</t>
  </si>
  <si>
    <t>Ø500Dirsek 30ºİzoleli</t>
  </si>
  <si>
    <t>Ø500Dirsek 45o Düz</t>
  </si>
  <si>
    <t>Ø500Dirsek 45o İzoleli</t>
  </si>
  <si>
    <t>Ø500Dirsek 60o Düz</t>
  </si>
  <si>
    <t>Ø500Dirsek 60o İzoleli</t>
  </si>
  <si>
    <t>Ø500Dirsek 90o Düz</t>
  </si>
  <si>
    <t>Ø500Dirsek 90o İzoleli</t>
  </si>
  <si>
    <t>Ø500Rediksiyon İzoleli</t>
  </si>
  <si>
    <t>Ø500Rediksiyon İzolesiz</t>
  </si>
  <si>
    <t>Ø500T Modül 45 Düz  90 Düz</t>
  </si>
  <si>
    <t>Ø500T Modül 45 İzoleli 90 İzoleli</t>
  </si>
  <si>
    <t>Ø500Rüzgar Çıkışlı Şapka</t>
  </si>
  <si>
    <t>Ø500Sehpa</t>
  </si>
  <si>
    <t>Ø500Bağlantı Kelepçesi</t>
  </si>
  <si>
    <t>Ø500Duvar Kelepçesi izoleli</t>
  </si>
  <si>
    <t>Ø500Duvar Kelepçesi izolesiz</t>
  </si>
  <si>
    <t>Ø500Boru Contası</t>
  </si>
  <si>
    <t>Ø550Standart Düz Modül 1000mm</t>
  </si>
  <si>
    <t>Ø550Standart İzoleli Modül 1000mm</t>
  </si>
  <si>
    <t>Ø550Standart Düz Modül 500mm</t>
  </si>
  <si>
    <t>Ø550Standart İzoleli Modül 500mm</t>
  </si>
  <si>
    <t>Ø550Standart Düz Modül 250 mm</t>
  </si>
  <si>
    <t>Ø550Standart İzoleli Modül 250 mm</t>
  </si>
  <si>
    <t>Ø550Dirsek 15ºDüz</t>
  </si>
  <si>
    <t xml:space="preserve">Ø550Dirsek 15ºİzoleli </t>
  </si>
  <si>
    <t>Ø550Dirsek 30ºDüz</t>
  </si>
  <si>
    <t>Ø550Dirsek 30ºİzoleli</t>
  </si>
  <si>
    <t>Ø550Dirsek 45o Düz</t>
  </si>
  <si>
    <t>Ø550Dirsek 45o İzoleli</t>
  </si>
  <si>
    <t>Ø550Dirsek 60o Düz</t>
  </si>
  <si>
    <t>Ø550Dirsek 60o İzoleli</t>
  </si>
  <si>
    <t>Ø550Dirsek 90o Düz</t>
  </si>
  <si>
    <t>Ø550Dirsek 90o İzoleli</t>
  </si>
  <si>
    <t>Ø550Rediksiyon İzoleli</t>
  </si>
  <si>
    <t>Ø550Rediksiyon İzolesiz</t>
  </si>
  <si>
    <t>Ø550T Modül 45 Düz  90 Düz</t>
  </si>
  <si>
    <t>Ø550T Modül 45 İzoleli 90 İzoleli</t>
  </si>
  <si>
    <t>Ø550Rüzgar Çıkışlı Şapka</t>
  </si>
  <si>
    <t>Ø550Sehpa</t>
  </si>
  <si>
    <t>Ø550Bağlantı Kelepçesi</t>
  </si>
  <si>
    <t>Ø550Duvar Kelepçesi izoleli</t>
  </si>
  <si>
    <t>Ø550Duvar Kelepçesi izolesiz</t>
  </si>
  <si>
    <t>Ø550Boru Contası</t>
  </si>
  <si>
    <t>Ø600Standart Düz Modül 1000mm</t>
  </si>
  <si>
    <t>Ø600Standart İzoleli Modül 1000mm</t>
  </si>
  <si>
    <t>Ø600Standart Düz Modül 500mm</t>
  </si>
  <si>
    <t>Ø600Standart İzoleli Modül 500mm</t>
  </si>
  <si>
    <t>Ø600Standart Düz Modül 250 mm</t>
  </si>
  <si>
    <t>Ø600Standart İzoleli Modül 250 mm</t>
  </si>
  <si>
    <t>Ø600Dirsek 15ºDüz</t>
  </si>
  <si>
    <t xml:space="preserve">Ø600Dirsek 15ºİzoleli </t>
  </si>
  <si>
    <t>Ø600Dirsek 30ºDüz</t>
  </si>
  <si>
    <t>Ø600Dirsek 30ºİzoleli</t>
  </si>
  <si>
    <t>Ø600Dirsek 45o Düz</t>
  </si>
  <si>
    <t>Ø600Dirsek 45o İzoleli</t>
  </si>
  <si>
    <t>Ø600Dirsek 60o Düz</t>
  </si>
  <si>
    <t>Ø600Dirsek 60o İzoleli</t>
  </si>
  <si>
    <t>Ø600Dirsek 90o Düz</t>
  </si>
  <si>
    <t>Ø600Dirsek 90o İzoleli</t>
  </si>
  <si>
    <t>Ø600Rediksiyon İzoleli</t>
  </si>
  <si>
    <t>Ø600Rediksiyon İzolesiz</t>
  </si>
  <si>
    <t>Ø600T Modül 45 Düz  90 Düz</t>
  </si>
  <si>
    <t>Ø600T Modül 45 İzoleli 90 İzoleli</t>
  </si>
  <si>
    <t>Ø600Rüzgar Çıkışlı Şapka</t>
  </si>
  <si>
    <t>Ø600Sehpa</t>
  </si>
  <si>
    <t>Ø600Bağlantı Kelepçesi</t>
  </si>
  <si>
    <t>Ø600Duvar Kelepçesi izoleli</t>
  </si>
  <si>
    <t>Ø600Duvar Kelepçesi izolesiz</t>
  </si>
  <si>
    <t>Ø600Boru Contası</t>
  </si>
  <si>
    <t>Ø650Standart Düz Modül 1000mm</t>
  </si>
  <si>
    <t>Ø650Standart İzoleli Modül 1000mm</t>
  </si>
  <si>
    <t>Ø650Standart Düz Modül 500mm</t>
  </si>
  <si>
    <t>Ø650Standart İzoleli Modül 500mm</t>
  </si>
  <si>
    <t>Ø650Standart Düz Modül 250 mm</t>
  </si>
  <si>
    <t>Ø650Standart İzoleli Modül 250 mm</t>
  </si>
  <si>
    <t>Ø650Dirsek 15ºDüz</t>
  </si>
  <si>
    <t xml:space="preserve">Ø650Dirsek 15ºİzoleli </t>
  </si>
  <si>
    <t>Ø650Dirsek 30ºDüz</t>
  </si>
  <si>
    <t>Ø650Dirsek 30ºİzoleli</t>
  </si>
  <si>
    <t>Ø650Dirsek 45o Düz</t>
  </si>
  <si>
    <t>Ø650Dirsek 45o İzoleli</t>
  </si>
  <si>
    <t>Ø650Dirsek 60o Düz</t>
  </si>
  <si>
    <t>Ø650Dirsek 60o İzoleli</t>
  </si>
  <si>
    <t>Ø650Dirsek 90o Düz</t>
  </si>
  <si>
    <t>Ø650Dirsek 90o İzoleli</t>
  </si>
  <si>
    <t>Ø650Rediksiyon İzoleli</t>
  </si>
  <si>
    <t>Ø650Rediksiyon İzolesiz</t>
  </si>
  <si>
    <t>Ø650T Modül 45 Düz  90 Düz</t>
  </si>
  <si>
    <t>Ø650T Modül 45 İzoleli 90 İzoleli</t>
  </si>
  <si>
    <t>Ø650Rüzgar Çıkışlı Şapka</t>
  </si>
  <si>
    <t>Ø650Sehpa</t>
  </si>
  <si>
    <t>Ø650Bağlantı Kelepçesi</t>
  </si>
  <si>
    <t>Ø650Duvar Kelepçesi izoleli</t>
  </si>
  <si>
    <t>Ø650Duvar Kelepçesi izolesiz</t>
  </si>
  <si>
    <t>Ø650Boru Contası</t>
  </si>
  <si>
    <t>Ø700Standart Düz Modül 1000mm</t>
  </si>
  <si>
    <t>Ø700Standart İzoleli Modül 1000mm</t>
  </si>
  <si>
    <t>Ø700Standart Düz Modül 500mm</t>
  </si>
  <si>
    <t>Ø700Standart İzoleli Modül 500mm</t>
  </si>
  <si>
    <t>Ø700Standart Düz Modül 250 mm</t>
  </si>
  <si>
    <t>Ø700Standart İzoleli Modül 250 mm</t>
  </si>
  <si>
    <t>Ø700Dirsek 15ºDüz</t>
  </si>
  <si>
    <t xml:space="preserve">Ø700Dirsek 15ºİzoleli </t>
  </si>
  <si>
    <t>Ø700Dirsek 30ºDüz</t>
  </si>
  <si>
    <t>Ø700Dirsek 30ºİzoleli</t>
  </si>
  <si>
    <t>Ø700Dirsek 45o Düz</t>
  </si>
  <si>
    <t>Ø700Dirsek 45o İzoleli</t>
  </si>
  <si>
    <t>Ø700Dirsek 60o Düz</t>
  </si>
  <si>
    <t>Ø700Dirsek 60o İzoleli</t>
  </si>
  <si>
    <t>Ø700Dirsek 90o Düz</t>
  </si>
  <si>
    <t>Ø700Dirsek 90o İzoleli</t>
  </si>
  <si>
    <t>Ø700Rediksiyon İzoleli</t>
  </si>
  <si>
    <t>Ø700Rediksiyon İzolesiz</t>
  </si>
  <si>
    <t>Ø700T Modül 45 Düz  90 Düz</t>
  </si>
  <si>
    <t>Ø700T Modül 45 İzoleli 90 İzoleli</t>
  </si>
  <si>
    <t>Ø700Rüzgar Çıkışlı Şapka</t>
  </si>
  <si>
    <t>Ø700Sehpa</t>
  </si>
  <si>
    <t>Ø700Bağlantı Kelepçesi</t>
  </si>
  <si>
    <t>Ø700Duvar Kelepçesi izoleli</t>
  </si>
  <si>
    <t>Ø700Duvar Kelepçesi izolesiz</t>
  </si>
  <si>
    <t>Ø700Boru Contası</t>
  </si>
  <si>
    <t>Ø 100</t>
  </si>
  <si>
    <t>Ø 150</t>
  </si>
  <si>
    <t>Ø 180</t>
  </si>
  <si>
    <t>Ø 200</t>
  </si>
  <si>
    <t>Ø 225</t>
  </si>
  <si>
    <t>Ø 280</t>
  </si>
  <si>
    <t>Ø 300</t>
  </si>
  <si>
    <t>Ø 350</t>
  </si>
  <si>
    <t>Ø 450</t>
  </si>
  <si>
    <t>Ø 500</t>
  </si>
  <si>
    <t>Ø 550</t>
  </si>
  <si>
    <t>Ø 600</t>
  </si>
  <si>
    <t>Ø 650</t>
  </si>
  <si>
    <t>Ø 700</t>
  </si>
  <si>
    <t>ESSA BACA /OLCAY KABAKÇIOĞLU</t>
  </si>
  <si>
    <t>İSTİKLAL MAH.DEMİRCİLER SOK.NO:18</t>
  </si>
  <si>
    <t>MERKEZ</t>
  </si>
  <si>
    <t>OLCAY KABAKÇIOĞLU</t>
  </si>
  <si>
    <t>47425741576</t>
  </si>
  <si>
    <t xml:space="preserve">Ø450Sehpa </t>
  </si>
  <si>
    <t>Ø100Son kapama</t>
  </si>
  <si>
    <t>Ø100Son kapama İzoleli</t>
  </si>
  <si>
    <t>Ø150Son kapama  Düz</t>
  </si>
  <si>
    <t>Ø150Son kapama İzoleli</t>
  </si>
  <si>
    <t>Ø180Son kapama Düz</t>
  </si>
  <si>
    <t>Ø180Son kapama  İzoleli</t>
  </si>
  <si>
    <t>Ø200Son kapama Düz</t>
  </si>
  <si>
    <t>Ø100Kaskad TE İzoleli</t>
  </si>
  <si>
    <t>Ø100Kaskad TE İzolesiz</t>
  </si>
  <si>
    <t>Ø150Kaskad TE  İzoleli</t>
  </si>
  <si>
    <t>Ø150Kaskad TE  İzolesiz</t>
  </si>
  <si>
    <t>Ø180Kaskad TE  İzoleli</t>
  </si>
  <si>
    <t>Ø180Kaskad TE İzolesiz</t>
  </si>
  <si>
    <t>Ø200Kaskad TE  İzoleli</t>
  </si>
  <si>
    <t>Ø200Kaskad TE  İzolesiz</t>
  </si>
  <si>
    <t>Ø225Kaskad TE İzoleli</t>
  </si>
  <si>
    <t>Ø225Kaskad TE İzolesiz</t>
  </si>
  <si>
    <t>Ø280Kaskad TE İzoleli</t>
  </si>
  <si>
    <t>Ø280Kaskad TE İzolesiz</t>
  </si>
  <si>
    <t>Ø300Kaskad TE İzoleli</t>
  </si>
  <si>
    <t>Ø300Kaskad TE İzolesiz</t>
  </si>
  <si>
    <t>Ø350Kaskad TE İzoleli</t>
  </si>
  <si>
    <t>Ø350Kaskad TE İzolesiz</t>
  </si>
  <si>
    <t>Ø450Kaskad TE İzoleli</t>
  </si>
  <si>
    <t>Ø450Kaskad TE İzolesiz</t>
  </si>
  <si>
    <t>Ø500Kaskad TEİzoleli</t>
  </si>
  <si>
    <t>Ø500Kaskad TE İzolesiz</t>
  </si>
  <si>
    <t>Ø550Kaskad TE İzoleli</t>
  </si>
  <si>
    <t>Ø550Kaskad TE İzolesiz</t>
  </si>
  <si>
    <t>Ø600Kaskad TEİzoleli</t>
  </si>
  <si>
    <t>Ø600Kaskad TE İzolesiz</t>
  </si>
  <si>
    <t>Ø650Kaskad TE İzoleli</t>
  </si>
  <si>
    <t>Ø650Kaskad TE İzolesiz</t>
  </si>
  <si>
    <t>Ø700Kaskad TE İzoleli</t>
  </si>
  <si>
    <t>Ø700Kaskad TE İzolesiz</t>
  </si>
  <si>
    <t>Ø700Son kapama İzoleli</t>
  </si>
  <si>
    <t>Ø700Son kapama Düz</t>
  </si>
  <si>
    <t>Ø650Son kapamaDüz</t>
  </si>
  <si>
    <t>Ø600Son kapama Düz</t>
  </si>
  <si>
    <t>Ø600Son kapama İzoleli</t>
  </si>
  <si>
    <t>Ø550Son kapama Düz</t>
  </si>
  <si>
    <t>Ø550Son kapama İzoleli</t>
  </si>
  <si>
    <t>Ø500Son kapama Düz</t>
  </si>
  <si>
    <t>Ø500Son kapama İzoleli</t>
  </si>
  <si>
    <t>Ø450Son kapama Düz</t>
  </si>
  <si>
    <t>Ø450Son kapama İzoleli</t>
  </si>
  <si>
    <t>Ø350Son kapama Düz</t>
  </si>
  <si>
    <t>Ø350Son kapama İzoleli</t>
  </si>
  <si>
    <t>Ø300Son kapama Düz</t>
  </si>
  <si>
    <t>Ø300Son kapama İzoleli</t>
  </si>
  <si>
    <t>Ø280Son kapama Düz</t>
  </si>
  <si>
    <t>Ø280Son kapama İzoleli</t>
  </si>
  <si>
    <t>Ø225Son kapama Düz</t>
  </si>
  <si>
    <t>Ø225Son kapama İzoleli</t>
  </si>
  <si>
    <t>Ø200Son kapama İzoleli</t>
  </si>
  <si>
    <t xml:space="preserve">Ø100Ölçüm Düz Modül </t>
  </si>
  <si>
    <t>Ø100Ölçüm İzoleli Modül</t>
  </si>
  <si>
    <t xml:space="preserve">Ø150Ölçüm Düz Modül </t>
  </si>
  <si>
    <t>Ø150Ölçüm İzoleli Modül</t>
  </si>
  <si>
    <t xml:space="preserve">Ø180Ölçüm Düz Modül </t>
  </si>
  <si>
    <t>Ø180Ölçüm İzoleli Modül</t>
  </si>
  <si>
    <t xml:space="preserve">Ø200Ölçüm Düz Modül </t>
  </si>
  <si>
    <t>Ø200Ölçüm İzoleli Modül</t>
  </si>
  <si>
    <t xml:space="preserve">Ø225Ölçüm Düz Modül </t>
  </si>
  <si>
    <t>Ø225Ölçüm İzoleli Modül</t>
  </si>
  <si>
    <t xml:space="preserve">Ø280Ölçüm Düz Modül </t>
  </si>
  <si>
    <t>Ø280Ölçüm İzoleli Modül</t>
  </si>
  <si>
    <t xml:space="preserve">Ø300Ölçüm Düz Modül </t>
  </si>
  <si>
    <t>Ø300Ölçüm İzoleli Modül</t>
  </si>
  <si>
    <t xml:space="preserve">Ø350Ölçüm Düz Modül </t>
  </si>
  <si>
    <t>Ø350Ölçüm İzoleli Modül</t>
  </si>
  <si>
    <t xml:space="preserve">Ø450Ölçüm Düz Modül </t>
  </si>
  <si>
    <t>Ø450Ölçüm İzoleli Modül</t>
  </si>
  <si>
    <t xml:space="preserve">Ø500Ölçüm Düz Modül </t>
  </si>
  <si>
    <t>Ø500Ölçüm İzoleli Modül</t>
  </si>
  <si>
    <t xml:space="preserve">Ø550Ölçüm Düz Modül </t>
  </si>
  <si>
    <t>Ø550Ölçüm İzoleli Modül</t>
  </si>
  <si>
    <t xml:space="preserve">Ø600Ölçüm Düz Modül </t>
  </si>
  <si>
    <t>Ø600Ölçüm İzoleli Modül</t>
  </si>
  <si>
    <t xml:space="preserve">Ø650Ölçüm Düz Modül </t>
  </si>
  <si>
    <t>Ø650Ölçüm İzoleli Modül</t>
  </si>
  <si>
    <t xml:space="preserve">Ø700Ölçüm Düz Modül </t>
  </si>
  <si>
    <t>Ø700Ölçüm İzoleli Modül</t>
  </si>
  <si>
    <t>Ø 750</t>
  </si>
  <si>
    <t>Ø750Standart Düz Modül 1000mm</t>
  </si>
  <si>
    <t>Ø750Standart İzoleli Modül 1000mm</t>
  </si>
  <si>
    <t>Ø750Standart Düz Modül 500mm</t>
  </si>
  <si>
    <t>Ø750Standart İzoleli Modül 500mm</t>
  </si>
  <si>
    <t>Ø750Standart Düz Modül 250 mm</t>
  </si>
  <si>
    <t>Ø750Standart İzoleli Modül 250 mm</t>
  </si>
  <si>
    <t xml:space="preserve">Ø750Ölçüm Düz Modül </t>
  </si>
  <si>
    <t>Ø750Ölçüm İzoleli Modül</t>
  </si>
  <si>
    <t>Ø750Dirsek 15ºDüz</t>
  </si>
  <si>
    <t xml:space="preserve">Ø750Dirsek 15ºİzoleli </t>
  </si>
  <si>
    <t>Ø750Dirsek 30ºDüz</t>
  </si>
  <si>
    <t>Ø750Dirsek 30ºİzoleli</t>
  </si>
  <si>
    <t>Ø750Dirsek 45o Düz</t>
  </si>
  <si>
    <t>Ø750Dirsek 45o İzoleli</t>
  </si>
  <si>
    <t>Ø750Dirsek 60o Düz</t>
  </si>
  <si>
    <t>Ø750Dirsek 60o İzoleli</t>
  </si>
  <si>
    <t>Ø750Dirsek 90o Düz</t>
  </si>
  <si>
    <t>Ø750Dirsek 90o İzoleli</t>
  </si>
  <si>
    <t>Ø750Kaskad TE İzoleli</t>
  </si>
  <si>
    <t>Ø750Kaskad TE İzolesiz</t>
  </si>
  <si>
    <t>Ø750Rediksiyon İzoleli</t>
  </si>
  <si>
    <t>Ø750Rediksiyon İzolesiz</t>
  </si>
  <si>
    <t>Ø750Son kapama Düz</t>
  </si>
  <si>
    <t>Ø750Son kapama İzoleli</t>
  </si>
  <si>
    <t>Ø750T Modül 45 Düz  90 Düz</t>
  </si>
  <si>
    <t>Ø750T Modül 45 İzoleli 90 İzoleli</t>
  </si>
  <si>
    <t>Ø750Rüzgar Çıkışlı Şapka</t>
  </si>
  <si>
    <t>Ø750Sehpa</t>
  </si>
  <si>
    <t>Ø750Bağlantı Kelepçesi</t>
  </si>
  <si>
    <t>Ø750Duvar Kelepçesi izoleli</t>
  </si>
  <si>
    <t>Ø750Duvar Kelepçesi izolesiz</t>
  </si>
  <si>
    <t>Ø750Boru Contası</t>
  </si>
  <si>
    <t>Ø 800</t>
  </si>
  <si>
    <t>Ø800Standart Düz Modül 1000mm</t>
  </si>
  <si>
    <t>Ø800Standart İzoleli Modül 1000mm</t>
  </si>
  <si>
    <t>Ø800Standart Düz Modül 500mm</t>
  </si>
  <si>
    <t>Ø800Standart İzoleli Modül 500mm</t>
  </si>
  <si>
    <t>Ø800Standart Düz Modül 250 mm</t>
  </si>
  <si>
    <t>Ø800Standart İzoleli Modül 250 mm</t>
  </si>
  <si>
    <t xml:space="preserve">Ø800Ölçüm Düz Modül </t>
  </si>
  <si>
    <t>Ø800Boru Contası</t>
  </si>
  <si>
    <t>Ø800Bağlantı Kelepçesi</t>
  </si>
  <si>
    <t>Ø800Duvar Kelepçesi izoleli</t>
  </si>
  <si>
    <t>Ø800Ölçüm İzoleli Modül</t>
  </si>
  <si>
    <t>Ø800Dirsek 90o İzoleli</t>
  </si>
  <si>
    <t>Ø800Kaskad TE İzoleli</t>
  </si>
  <si>
    <t>Ø800Son kapama İzoleli</t>
  </si>
  <si>
    <t>Ø800T Modül 45 İzoleli 90 İzoleli</t>
  </si>
  <si>
    <t>Ø800Rüzgar Çıkışlı Şapka</t>
  </si>
  <si>
    <t>Ø800Sehpa</t>
  </si>
  <si>
    <t>Ø 850</t>
  </si>
  <si>
    <t>Ø850Boru Contası</t>
  </si>
  <si>
    <t>Ø850Duvar Kelepçesi izolesiz</t>
  </si>
  <si>
    <t>Ø850Duvar Kelepçesi izoleli</t>
  </si>
  <si>
    <t>Ø850Bağlantı Kelepçesi</t>
  </si>
  <si>
    <t>Ø850Sehpa</t>
  </si>
  <si>
    <t>Ø850Rüzgar Çıkışlı Şapka</t>
  </si>
  <si>
    <t>Ø850T Modül 45 İzoleli 90 İzoleli</t>
  </si>
  <si>
    <t>Ø850Standart Düz Modül 1000mm</t>
  </si>
  <si>
    <t>Ø850Standart İzoleli Modül 1000mm</t>
  </si>
  <si>
    <t>Ø850Standart Düz Modül 500mm</t>
  </si>
  <si>
    <t>Ø850Standart İzoleli Modül 500mm</t>
  </si>
  <si>
    <t>Ø850Standart Düz Modül 250 mm</t>
  </si>
  <si>
    <t>Ø850Standart İzoleli Modül 250 mm</t>
  </si>
  <si>
    <t xml:space="preserve">Ø850Ölçüm Düz Modül </t>
  </si>
  <si>
    <t>Ø850Ölçüm İzoleli Modül</t>
  </si>
  <si>
    <t>Ø850Dirsek 15ºDüz</t>
  </si>
  <si>
    <t xml:space="preserve">Ø850Dirsek 15ºİzoleli </t>
  </si>
  <si>
    <t>Ø850Dirsek 30ºDüz</t>
  </si>
  <si>
    <t>Ø850Dirsek 30ºİzoleli</t>
  </si>
  <si>
    <t>Ø850Dirsek 45o Düz</t>
  </si>
  <si>
    <t>Ø850Dirsek 45o İzoleli</t>
  </si>
  <si>
    <t>Ø850Dirsek 60o Düz</t>
  </si>
  <si>
    <t>Ø850Dirsek 60o İzoleli</t>
  </si>
  <si>
    <t>Ø850Dirsek 90o Düz</t>
  </si>
  <si>
    <t>Ø850Kaskad TE İzoleli</t>
  </si>
  <si>
    <t>Ø850Kaskad TE İzolesiz</t>
  </si>
  <si>
    <t>Ø850Rediksiyon İzoleli</t>
  </si>
  <si>
    <t>Ø850Rediksiyon İzolesiz</t>
  </si>
  <si>
    <t>Ø850Son kapama Düz</t>
  </si>
  <si>
    <t>Ø850Son kapama İzoleli</t>
  </si>
  <si>
    <t>Ø850T Modül 45 Düz  90 Düz</t>
  </si>
  <si>
    <t>Ø800Duvar Kelepçesi izolesiz</t>
  </si>
  <si>
    <t>Ø800T Modül 45 Düz  90 Düz</t>
  </si>
  <si>
    <t>Ø800Dirsek 45o İzoleli</t>
  </si>
  <si>
    <t>Ø800Rediksiyon İzoleli</t>
  </si>
  <si>
    <t>Ø 900</t>
  </si>
  <si>
    <t>Ø 950</t>
  </si>
  <si>
    <t>Ø 1000</t>
  </si>
  <si>
    <t>Ø 1050</t>
  </si>
  <si>
    <t>Ø 1100</t>
  </si>
  <si>
    <t>Ø1100Standart Düz Modül 1000mm</t>
  </si>
  <si>
    <t>Ø1100Standart İzoleli Modül 1000mm</t>
  </si>
  <si>
    <t>Ø1100Standart Düz Modül 500mm</t>
  </si>
  <si>
    <t>Ø1100Standart İzoleli Modül 500mm</t>
  </si>
  <si>
    <t>Ø1100Standart Düz Modül 250 mm</t>
  </si>
  <si>
    <t>Ø1100Standart İzoleli Modül 250 mm</t>
  </si>
  <si>
    <t xml:space="preserve">Ø1100Ölçüm Düz Modül </t>
  </si>
  <si>
    <t>Ø1100Ölçüm İzoleli Modül</t>
  </si>
  <si>
    <t>Ø1100Dirsek 15ºDüz</t>
  </si>
  <si>
    <t xml:space="preserve">Ø1100Dirsek 15ºİzoleli </t>
  </si>
  <si>
    <t>Ø1100Dirsek 30ºDüz</t>
  </si>
  <si>
    <t>Ø1100Dirsek 30ºİzoleli</t>
  </si>
  <si>
    <t>Ø1100Dirsek 45o Düz</t>
  </si>
  <si>
    <t>Ø1100Dirsek 45o İzoleli</t>
  </si>
  <si>
    <t>Ø1100Kondens T Modül İzoleli</t>
  </si>
  <si>
    <t>Ø1100Kondens T Modül Düz</t>
  </si>
  <si>
    <t>Ø1100Boru Contası</t>
  </si>
  <si>
    <t>Ø1100Duvar Kelepçesi izolesiz</t>
  </si>
  <si>
    <t>Ø1100Duvar Kelepçesi izoleli</t>
  </si>
  <si>
    <t>Ø1100Bağlantı Kelepçesi</t>
  </si>
  <si>
    <t>Ø1100Sehpa</t>
  </si>
  <si>
    <t>Ø1100T Modül 45 İzoleli 90 İzoleli</t>
  </si>
  <si>
    <t>Ø1100T Modül 45 Düz  90 Düz</t>
  </si>
  <si>
    <t>Ø1100Son kapama İzoleli</t>
  </si>
  <si>
    <t>Ø1100Son kapama Düz</t>
  </si>
  <si>
    <t>Ø1100Rediksiyon İzolesiz</t>
  </si>
  <si>
    <t>Ø1100Rediksiyon İzoleli</t>
  </si>
  <si>
    <t>Ø1100Kaskad TE İzolesiz</t>
  </si>
  <si>
    <t>Ø1100Kaskad TE İzoleli</t>
  </si>
  <si>
    <t>Ø1100Dirsek 60o İzoleli</t>
  </si>
  <si>
    <t>Ø11000Dirsek 90o Düz</t>
  </si>
  <si>
    <t>Ø1100Dirsek 90o İzoleli</t>
  </si>
  <si>
    <t>Ø1100Dirsek 60o Düz</t>
  </si>
  <si>
    <t>Ø1100Rüzgar Çıkışlı Şapka</t>
  </si>
  <si>
    <t>Ø 1200</t>
  </si>
  <si>
    <t>Ø 1300</t>
  </si>
  <si>
    <t>Ø1300Standart Düz Modül 1000mm</t>
  </si>
  <si>
    <t>Ø1300Standart İzoleli Modül 1000mm</t>
  </si>
  <si>
    <t>Ø1300Standart Düz Modül 500mm</t>
  </si>
  <si>
    <t>Ø1300Standart İzoleli Modül 500mm</t>
  </si>
  <si>
    <t>Ø1300Standart Düz Modül 250 mm</t>
  </si>
  <si>
    <t>Ø1300Standart İzoleli Modül 250 mm</t>
  </si>
  <si>
    <t xml:space="preserve">Ø1300Ölçüm Düz Modül </t>
  </si>
  <si>
    <t>Ø1300Ölçüm İzoleli Modül</t>
  </si>
  <si>
    <t>Ø1300Dirsek 15ºDüz</t>
  </si>
  <si>
    <t xml:space="preserve">Ø1300Dirsek 15ºİzoleli </t>
  </si>
  <si>
    <t>Ø1300Dirsek 30ºDüz</t>
  </si>
  <si>
    <t>Ø1300Dirsek 30ºİzoleli</t>
  </si>
  <si>
    <t>Ø1300Dirsek 45o Düz</t>
  </si>
  <si>
    <t>Ø1300Dirsek 45o İzoleli</t>
  </si>
  <si>
    <t>Ø1300Dirsek 60o Düz</t>
  </si>
  <si>
    <t>Ø1300Dirsek 60o İzoleli</t>
  </si>
  <si>
    <t>Ø13000Dirsek 90o Düz</t>
  </si>
  <si>
    <t>Ø1300Dirsek 90o İzoleli</t>
  </si>
  <si>
    <t>Ø1300Kaskad TE İzoleli</t>
  </si>
  <si>
    <t>Ø1300Kaskad TE İzolesiz</t>
  </si>
  <si>
    <t>Ø1300Rediksiyon İzoleli</t>
  </si>
  <si>
    <t>Ø1300Rediksiyon İzolesiz</t>
  </si>
  <si>
    <t>Ø1300Son kapama Düz</t>
  </si>
  <si>
    <t>Ø1300Son kapama İzoleli</t>
  </si>
  <si>
    <t>Ø1300T Modül 45 İzoleli 90 İzoleli</t>
  </si>
  <si>
    <t>Ø1300Rüzgar Çıkışlı Şapka</t>
  </si>
  <si>
    <t>Ø1300Sehpa</t>
  </si>
  <si>
    <t>Ø1300Bağlantı Kelepçesi</t>
  </si>
  <si>
    <t>Ø1300Duvar Kelepçesi izoleli</t>
  </si>
  <si>
    <t>Ø1300Duvar Kelepçesi izolesiz</t>
  </si>
  <si>
    <t>Ø1300Boru Contası</t>
  </si>
  <si>
    <t>Ø1300Kondens T Modül Düz</t>
  </si>
  <si>
    <t>Ø1300Kondens T Modül İzoleli</t>
  </si>
  <si>
    <t>Ø1200Standart Düz Modül 1000mm</t>
  </si>
  <si>
    <t>Ø1200Standart İzoleli Modül 1000mm</t>
  </si>
  <si>
    <t>Ø1200Standart Düz Modül 500mm</t>
  </si>
  <si>
    <t>Ø1200Standart İzoleli Modül 500mm</t>
  </si>
  <si>
    <t>Ø1200Standart Düz Modül 250 mm</t>
  </si>
  <si>
    <t>Ø1200Standart İzoleli Modül 250 mm</t>
  </si>
  <si>
    <t>Ø1200Dirsek 30ºİzoleli</t>
  </si>
  <si>
    <t>Ø1200Dirsek 45o Düz</t>
  </si>
  <si>
    <t>Ø1200Dirsek 45o İzoleli</t>
  </si>
  <si>
    <t>Ø1200Dirsek 60o Düz</t>
  </si>
  <si>
    <t>Ø1200Dirsek 60o İzoleli</t>
  </si>
  <si>
    <t>Ø1200Dirsek 90o Düz</t>
  </si>
  <si>
    <t>Ø1200Dirsek 90o İzoleli</t>
  </si>
  <si>
    <t>Ø1200Kaskad TE İzoleli</t>
  </si>
  <si>
    <t>Ø1200Kaskad TE İzolesiz</t>
  </si>
  <si>
    <t>Ø1200Rediksiyon İzoleli</t>
  </si>
  <si>
    <t>Ø1200Rediksiyon İzolesiz</t>
  </si>
  <si>
    <t>Ø1200Son kapama Düz</t>
  </si>
  <si>
    <t>Ø1200Son kapama İzoleli</t>
  </si>
  <si>
    <t>Ø1200Kondens T Modül Düz</t>
  </si>
  <si>
    <t>Ø1200Kondens T Modül İzoleli</t>
  </si>
  <si>
    <t>Ø1200Boru Contası</t>
  </si>
  <si>
    <t>Ø1200Duvar Kelepçesi izolesiz</t>
  </si>
  <si>
    <t>Ø1200Duvar Kelepçesi izoleli</t>
  </si>
  <si>
    <t>Ø1200Bağlantı Kelepçesi</t>
  </si>
  <si>
    <t>Ø1200Sehpa</t>
  </si>
  <si>
    <t>Ø1200Rüzgar Çıkışlı Şapka</t>
  </si>
  <si>
    <t>Ø1200T Modül 45 İzoleli 90 İzoleli</t>
  </si>
  <si>
    <t>Ø1200T Modül 45 Düz  90 Düz</t>
  </si>
  <si>
    <t>Ø1200Dirsek 30ºDüz</t>
  </si>
  <si>
    <t xml:space="preserve">Ø1200Dirsek 15ºİzoleli </t>
  </si>
  <si>
    <t>Ø1200Dirsek 15ºDüz</t>
  </si>
  <si>
    <t>Ø1200Ölçüm İzoleli Modül</t>
  </si>
  <si>
    <t xml:space="preserve">Ø1200Ölçüm Düz Modül </t>
  </si>
  <si>
    <t>Ø280Kondens  Kabı  Düz</t>
  </si>
  <si>
    <t>Ø280Kondens Kabı  İzoleli</t>
  </si>
  <si>
    <t>Ø200Kapaklı  Modül Düz ( TEMİZLEME )</t>
  </si>
  <si>
    <t>Ø200Kondens  Kabı  Düz</t>
  </si>
  <si>
    <t>Ø200Kondens Kabı  İzoleli</t>
  </si>
  <si>
    <t>Ø 240</t>
  </si>
  <si>
    <t>Ø240Standart Düz Modül 250 mm</t>
  </si>
  <si>
    <t>Ø240Son kapama İzoleli</t>
  </si>
  <si>
    <t>Ø 260</t>
  </si>
  <si>
    <t>Ø260Standart Düz Modül 1000mm</t>
  </si>
  <si>
    <t>Ø260Standart İzoleli Modül 1000mm</t>
  </si>
  <si>
    <t>Ø260Standart Düz Modül 500mm</t>
  </si>
  <si>
    <t>Ø260Standart İzoleli Modül 500mm</t>
  </si>
  <si>
    <t>Ø260Standart Düz Modül 250 mm</t>
  </si>
  <si>
    <t>Ø260Standart İzoleli Modül 250 mm</t>
  </si>
  <si>
    <t xml:space="preserve">Ø260Ölçüm Düz Modül </t>
  </si>
  <si>
    <t>Ø260Ölçüm İzoleli Modül</t>
  </si>
  <si>
    <t>Ø260Dirsek 15ºDüz</t>
  </si>
  <si>
    <t xml:space="preserve">Ø260Dirsek 15ºİzoleli </t>
  </si>
  <si>
    <t>Ø260Dirsek 30ºDüz</t>
  </si>
  <si>
    <t>Ø260Dirsek 30ºİzoleli</t>
  </si>
  <si>
    <t>Ø260Dirsek 45o Düz</t>
  </si>
  <si>
    <t>Ø260Dirsek 45o İzoleli</t>
  </si>
  <si>
    <t>Ø260Dirsek 60o Düz</t>
  </si>
  <si>
    <t>Ø260Dirsek 60o İzoleli</t>
  </si>
  <si>
    <t>Ø260Dirsek 90o Düz</t>
  </si>
  <si>
    <t>Ø260Dirsek 90o İzoleli</t>
  </si>
  <si>
    <t>Ø260Kaskad TE İzoleli</t>
  </si>
  <si>
    <t>Ø260Kaskad TE İzolesiz</t>
  </si>
  <si>
    <t>Ø260Rediksiyon İzoleli</t>
  </si>
  <si>
    <t>Ø260Rediksiyon İzolesiz</t>
  </si>
  <si>
    <t>Ø260Son kapama Düz</t>
  </si>
  <si>
    <t>Ø260Son kapama İzoleli</t>
  </si>
  <si>
    <t>Ø260T Modül 45 Düz  90 Düz</t>
  </si>
  <si>
    <t>Ø260T Modül 45 İzoleli 90 İzoleli</t>
  </si>
  <si>
    <t>Ø260Rüzgar Çıkışlı Şapka</t>
  </si>
  <si>
    <t>Ø260Sehpa</t>
  </si>
  <si>
    <t>Ø260Bağlantı Kelepçesi</t>
  </si>
  <si>
    <t>Ø260Duvar Kelepçesi izoleli</t>
  </si>
  <si>
    <t>Ø260Duvar Kelepçesi izolesiz</t>
  </si>
  <si>
    <t>Ø260Boru Contası</t>
  </si>
  <si>
    <t>Ø260Kondens  Kabı  Düz</t>
  </si>
  <si>
    <t>Ø260Kondens Kabı  İzoleli</t>
  </si>
  <si>
    <t>Ø 140</t>
  </si>
  <si>
    <t>Ø140Standart Düz Modül 250 mm</t>
  </si>
  <si>
    <t>Ø140Son kapama İzoleli</t>
  </si>
  <si>
    <t>Ø100Kapaklı  Modül Düz ( TEMİZLEME )</t>
  </si>
  <si>
    <t>Ø100Kondens  Kabı  Düz</t>
  </si>
  <si>
    <t>Ø100Kondens Kabı  İzoleli</t>
  </si>
  <si>
    <t>Ø225Kondens  Kabı  Düz</t>
  </si>
  <si>
    <t>Ø225Kondens Kabı  İzoleli</t>
  </si>
  <si>
    <t>Ø300Kondens  Kabı  Düz</t>
  </si>
  <si>
    <t>Ø300Kondens Kabı  İzoleli</t>
  </si>
  <si>
    <t>Ø350Kapaklı  Modül Düz ( TEMİZLEME )</t>
  </si>
  <si>
    <t>Ø350Kondens  Kabı  Düz</t>
  </si>
  <si>
    <t>Ø350Kondens Kabı  İzoleli</t>
  </si>
  <si>
    <t>Ø 320</t>
  </si>
  <si>
    <t>Ø320Standart Düz Modül 1000mm</t>
  </si>
  <si>
    <t>Ø320Standart İzoleli Modül 1000mm</t>
  </si>
  <si>
    <t>Ø320Standart Düz Modül 500mm</t>
  </si>
  <si>
    <t>Ø320Standart İzoleli Modül 500mm</t>
  </si>
  <si>
    <t>Ø320Standart Düz Modül 250 mm</t>
  </si>
  <si>
    <t>Ø320Standart İzoleli Modül 250 mm</t>
  </si>
  <si>
    <t xml:space="preserve">Ø320Ölçüm Düz Modül </t>
  </si>
  <si>
    <t>Ø320Ölçüm İzoleli Modül</t>
  </si>
  <si>
    <t>Ø320Dirsek 15ºDüz</t>
  </si>
  <si>
    <t xml:space="preserve">Ø320Dirsek 15ºİzoleli </t>
  </si>
  <si>
    <t>Ø320Dirsek 30ºDüz</t>
  </si>
  <si>
    <t>Ø320Dirsek 30ºİzoleli</t>
  </si>
  <si>
    <t>Ø320Dirsek 45o Düz</t>
  </si>
  <si>
    <t>Ø320Dirsek 45o İzoleli</t>
  </si>
  <si>
    <t>Ø320Dirsek 60o Düz</t>
  </si>
  <si>
    <t>Ø320Dirsek 60o İzoleli</t>
  </si>
  <si>
    <t>Ø320Dirsek 90o Düz</t>
  </si>
  <si>
    <t>Ø320Dirsek 90o İzoleli</t>
  </si>
  <si>
    <t>Ø320Kaskad TE İzoleli</t>
  </si>
  <si>
    <t>Ø320Kaskad TE İzolesiz</t>
  </si>
  <si>
    <t>Ø320Rediksiyon İzoleli</t>
  </si>
  <si>
    <t>Ø320Rediksiyon İzolesiz</t>
  </si>
  <si>
    <t>Ø320Son kapama Düz</t>
  </si>
  <si>
    <t>Ø320Son kapama İzoleli</t>
  </si>
  <si>
    <t>Ø320T Modül 45 Düz  90 Düz</t>
  </si>
  <si>
    <t>Ø320T Modül 45 İzoleli 90 İzoleli</t>
  </si>
  <si>
    <t>Ø320Rüzgar Çıkışlı Şapka</t>
  </si>
  <si>
    <t>Ø320Sehpa</t>
  </si>
  <si>
    <t>Ø320Bağlantı Kelepçesi</t>
  </si>
  <si>
    <t>Ø320Duvar Kelepçesi izoleli</t>
  </si>
  <si>
    <t>Ø320Duvar Kelepçesi izolesiz</t>
  </si>
  <si>
    <t>Ø320Boru Contası</t>
  </si>
  <si>
    <t>Ø320Kondens  Kabı  Düz</t>
  </si>
  <si>
    <t>Ø320Kondens Kabı  İzoleli</t>
  </si>
  <si>
    <t>Ø320Kapaklı  Te Modül Düz ( TEMİZLEME )</t>
  </si>
  <si>
    <t>Ø320apaklı  Te Modül İzoleli  ( TEMİZLEME )</t>
  </si>
  <si>
    <t>Ø300Kapaklı Te  Modül Düz ( TEMİZLEME )</t>
  </si>
  <si>
    <t>Ø450Kapaklı  Te Modül Düz ( TEMİZLEME )</t>
  </si>
  <si>
    <t>Ø450apaklı  Te  Modül İzoleli  ( TEMİZLEME )</t>
  </si>
  <si>
    <t>Ø450Kondens  Kabı  Düz</t>
  </si>
  <si>
    <t>Ø450Kondens Kabı  İzoleli</t>
  </si>
  <si>
    <t>Ø225Kapaklı  Te Modül Düz ( TEMİZLEME )</t>
  </si>
  <si>
    <t>Ø180Kondens  Kabı  Düz</t>
  </si>
  <si>
    <t>Ø180Kondens Kabı  İzoleli</t>
  </si>
  <si>
    <t>Ø180Kapaklı  Te Modül Düz ( TEMİZLEME )</t>
  </si>
  <si>
    <t>Ø180Kapaklı  Te Modül İzoleli  ( TEMİZLEME )</t>
  </si>
  <si>
    <t>Ø260Kapaklı  Te Modül Düz ( TEMİZLEME )</t>
  </si>
  <si>
    <t>Ø260Kapaklı Te  Modül İzoleli  ( TEMİZLEME )</t>
  </si>
  <si>
    <t>Ø280Kapaklı  Te Modül Düz ( TEMİZLEME )</t>
  </si>
  <si>
    <t>Ø900Standart Düz Modül 1000mm</t>
  </si>
  <si>
    <t>Ø900Standart İzoleli Modül 1000mm</t>
  </si>
  <si>
    <t>Ø900Standart Düz Modül 500mm</t>
  </si>
  <si>
    <t>Ø900Standart İzoleli Modül 500mm</t>
  </si>
  <si>
    <t>Ø900Standart Düz Modül 250 mm</t>
  </si>
  <si>
    <t>Ø900Standart İzoleli Modül 250 mm</t>
  </si>
  <si>
    <t xml:space="preserve">Ø900Ölçüm Düz Modül </t>
  </si>
  <si>
    <t>Ø900Ölçüm İzoleli Modül</t>
  </si>
  <si>
    <t>Ø900Dirsek 15ºDüz</t>
  </si>
  <si>
    <t xml:space="preserve">Ø900Dirsek 15ºİzoleli </t>
  </si>
  <si>
    <t>Ø900Dirsek 30ºDüz</t>
  </si>
  <si>
    <t>Ø900Dirsek 30ºİzoleli</t>
  </si>
  <si>
    <t>Ø900Dirsek 45o Düz</t>
  </si>
  <si>
    <t>Ø900Dirsek 45o İzoleli</t>
  </si>
  <si>
    <t>Ø900Dirsek 60o Düz</t>
  </si>
  <si>
    <t>Ø900Dirsek 60o İzoleli</t>
  </si>
  <si>
    <t>Ø900Dirsek 90o Düz</t>
  </si>
  <si>
    <t>Ø900Dirsek 90o İzoleli</t>
  </si>
  <si>
    <t>Ø900Kaskad TE İzoleli</t>
  </si>
  <si>
    <t>Ø900Kaskad TE İzolesiz</t>
  </si>
  <si>
    <t>Ø900Rediksiyon İzoleli</t>
  </si>
  <si>
    <t>Ø900Rediksiyon İzolesiz</t>
  </si>
  <si>
    <t>Ø900Son kapama Düz</t>
  </si>
  <si>
    <t>Ø900Son kapama İzoleli</t>
  </si>
  <si>
    <t>Ø900T Modül 45 Düz  90 Düz</t>
  </si>
  <si>
    <t>Ø900T Modül 45 İzoleli 90 İzoleli</t>
  </si>
  <si>
    <t>Ø900Rüzgar Çıkışlı Şapka</t>
  </si>
  <si>
    <t>Ø900Sehpa</t>
  </si>
  <si>
    <t>Ø900Bağlantı Kelepçesi</t>
  </si>
  <si>
    <t>Ø900Duvar Kelepçesi izoleli</t>
  </si>
  <si>
    <t>Ø900Duvar Kelepçesi izolesiz</t>
  </si>
  <si>
    <t>Ø900Boru Contası</t>
  </si>
  <si>
    <t>Ø500Kapaklı  Te Modül Düz ( TEMİZLEME )</t>
  </si>
  <si>
    <t>Ø500Kondens  Kabı  Düz</t>
  </si>
  <si>
    <t>Ø500Kondens Kabı  İzoleli</t>
  </si>
  <si>
    <t>Ø550Kapaklı  Te Modül Düz ( TEMİZLEME )</t>
  </si>
  <si>
    <t>Ø550apaklı  Te  Modül İzoleli  ( TEMİZLEME )</t>
  </si>
  <si>
    <t>Ø550Kondens  Kabı  Düz</t>
  </si>
  <si>
    <t>Ø550Kondens Kabı  İzoleli</t>
  </si>
  <si>
    <t>Ø600Kapaklı  Te Modül Düz ( TEMİZLEME )</t>
  </si>
  <si>
    <t>Ø600Kondens  Kabı  Düz</t>
  </si>
  <si>
    <t>Ø600Kondens Kabı  İzoleli</t>
  </si>
  <si>
    <t>Ø650Kapaklı  Te Modül Düz ( TEMİZLEME )</t>
  </si>
  <si>
    <t>Ø650Kondens  Kabı  Düz</t>
  </si>
  <si>
    <t>Ø650Kondens Kabı  İzoleli</t>
  </si>
  <si>
    <t>Ø700Kapaklı  Te Modül Düz ( TEMİZLEME )</t>
  </si>
  <si>
    <t>Ø700apaklı  Te  Modül İzoleli  ( TEMİZLEME )</t>
  </si>
  <si>
    <t>Ø700Kondens  Kabı  Düz</t>
  </si>
  <si>
    <t>Ø700Kondens Kabı  İzoleli</t>
  </si>
  <si>
    <t>Ø750Kapaklı  Te Modül Düz ( TEMİZLEME )</t>
  </si>
  <si>
    <t>Ø750apaklı  Te  Modül İzoleli  ( TEMİZLEME )</t>
  </si>
  <si>
    <t>Ø750Kondens  Kabı  Düz</t>
  </si>
  <si>
    <t>Ø750Kondens Kabı  İzoleli</t>
  </si>
  <si>
    <t>Ø800Kapaklı  Te Modül Düz ( TEMİZLEME )</t>
  </si>
  <si>
    <t>Ø800Kondens  Kabı  Düz</t>
  </si>
  <si>
    <t>Ø800Kondens Kabı  İzoleli</t>
  </si>
  <si>
    <t>Ø800Son kapama Düz</t>
  </si>
  <si>
    <t>Ø800Rediksiyon İzolesiz</t>
  </si>
  <si>
    <t>Ø800Kaskad TE İzolesiz</t>
  </si>
  <si>
    <t>Ø800Dirsek 90o Düz</t>
  </si>
  <si>
    <t>Ø800Dirsek 60o İzoleli</t>
  </si>
  <si>
    <t>Ø800Dirsek 60o Düz</t>
  </si>
  <si>
    <t>Ø800Dirsek 45o Düz</t>
  </si>
  <si>
    <t>Ø800Dirsek 30ºİzoleli</t>
  </si>
  <si>
    <t>Ø800Dirsek 15ºDüz</t>
  </si>
  <si>
    <t xml:space="preserve">Ø800Dirsek 15ºİzoleli </t>
  </si>
  <si>
    <t>Ø800Dirsek 30ºDüz</t>
  </si>
  <si>
    <t>Ø900Kapaklı  Te Modül Düz ( TEMİZLEME )</t>
  </si>
  <si>
    <t>Ø900Kondens  Kabı  Düz</t>
  </si>
  <si>
    <t>Ø900Kondens Kabı  İzoleli</t>
  </si>
  <si>
    <t>Ø850Kapaklı  Te Modül Düz ( TEMİZLEME )</t>
  </si>
  <si>
    <t>Ø850Kondens  Kabı  Düz</t>
  </si>
  <si>
    <t>Ø850Kondens Kabı  İzoleli</t>
  </si>
  <si>
    <t>Ø950Kapaklı  Te Modül Düz ( TEMİZLEME )</t>
  </si>
  <si>
    <t>Ø950apaklı  Te  Modül İzoleli  ( TEMİZLEME )</t>
  </si>
  <si>
    <t>Ø950Kondens  Kabı  Düz</t>
  </si>
  <si>
    <t>Ø950Kondens Kabı  İzoleli</t>
  </si>
  <si>
    <t>Ø1000Kapaklı  Te Modül Düz ( TEMİZLEME )</t>
  </si>
  <si>
    <t>Ø1000Kondens  Kabı  Düz</t>
  </si>
  <si>
    <t>Ø1000Kondens Kabı  İzoleli</t>
  </si>
  <si>
    <t>Ø390Standart Düz Modül 250 mm</t>
  </si>
  <si>
    <t>Ø 390</t>
  </si>
  <si>
    <t>Ø150Kapaklı  Modül Düz ( TEMİZLEME )</t>
  </si>
  <si>
    <t>Ø150Kondens  Kabı  Düz</t>
  </si>
  <si>
    <t>Ø150Kondens Kabı  İzoleli</t>
  </si>
  <si>
    <t>Ø280Kapaklı  Modül İzoleli  ( TEMİZLEME )</t>
  </si>
  <si>
    <t>Ø500Kapaklı  Te  Modül İzoleli  ( TEMİZLEME )</t>
  </si>
  <si>
    <t>Ø350Kapaklı  Modül İzoleli  ( TEMİZLEME )</t>
  </si>
  <si>
    <t>Ø800Kapaklı  Te  Modül İzoleli  ( TEMİZLEME )</t>
  </si>
  <si>
    <t>Ø300Kapaklı  Te Modül İzoleli  ( TEMİZLEME )</t>
  </si>
  <si>
    <t>Ø 250</t>
  </si>
  <si>
    <t>Ø250T Modül 45 İzoleli 90 İzoleli</t>
  </si>
  <si>
    <t>Ø250T Modül 45 Düz  90 Düz</t>
  </si>
  <si>
    <t>Ø250Kondens Kabı  İzoleli</t>
  </si>
  <si>
    <t>Ø250Kondens  Kabı  Düz</t>
  </si>
  <si>
    <t>Ø250Kapaklı Te  Modül İzoleli  ( TEMİZLEME )</t>
  </si>
  <si>
    <t>Ø250Kapaklı  Te Modül Düz ( TEMİZLEME )</t>
  </si>
  <si>
    <t>Ø250Boru Contası</t>
  </si>
  <si>
    <t>Ø250Duvar Kelepçesi izolesiz</t>
  </si>
  <si>
    <t>Ø250Duvar Kelepçesi izoleli</t>
  </si>
  <si>
    <t>Ø250Dirsek 45o İzoleli</t>
  </si>
  <si>
    <t>Ø250Dirsek 90o İzoleli</t>
  </si>
  <si>
    <t>Ø250Dirsek 90o Düz</t>
  </si>
  <si>
    <t>Ø250Dirsek 45o Düz</t>
  </si>
  <si>
    <t>Ø250Standart İzoleli Modül 1000mm</t>
  </si>
  <si>
    <t>Ø250Standart Düz Modül 1000mm</t>
  </si>
  <si>
    <t>Ø250Standart İzoleli Modül 500mm</t>
  </si>
  <si>
    <t>Ø250Standart Düz Modül 500mm</t>
  </si>
  <si>
    <t>Ø250Standart İzoleli Modül 250 mm</t>
  </si>
  <si>
    <t>Ø250Standart Düz Modül 250 mm</t>
  </si>
  <si>
    <t>Ø250Rediksiyon İzoleli</t>
  </si>
  <si>
    <t>Ø250Rediksiyon İzolesiz</t>
  </si>
  <si>
    <t>Ø250Rüzgar Çıkışlı Şapka</t>
  </si>
  <si>
    <t>Ø250Bağlantı Kelepçesi</t>
  </si>
  <si>
    <t>Ø250Ölçüm İzoleli Modül</t>
  </si>
  <si>
    <t>Ø1000Standart Düz Modül 1000mm</t>
  </si>
  <si>
    <t>Ø1000Standart İzoleli Modül 1000mm</t>
  </si>
  <si>
    <t>Ø1000Ölçüm İzoleli Modül</t>
  </si>
  <si>
    <t>Ø1000Dirsek 90o İzoleli</t>
  </si>
  <si>
    <t>Ø1000Rediksiyon İzoleli</t>
  </si>
  <si>
    <t>Ø1000T Modül 45 İzoleli 90 İzoleli</t>
  </si>
  <si>
    <t>Ø1000Rüzgar Çıkışlı Şapka</t>
  </si>
  <si>
    <t>Ø1000Sehpa</t>
  </si>
  <si>
    <t>Ø1000Bağlantı Kelepçesi</t>
  </si>
  <si>
    <t>Ø1000Duvar Kelepçesi izoleli</t>
  </si>
  <si>
    <t>Ø1050Bağlantı Kelepçesi</t>
  </si>
  <si>
    <t>Ø200Kapaklı  Modül İzoleli  ( TEMİZLEME )</t>
  </si>
  <si>
    <t>Ø250Dirsek 60o Düz</t>
  </si>
  <si>
    <t>Ø250Dirsek 30ºDüz</t>
  </si>
  <si>
    <t>Ø250Dirsek 30ºİzoleli</t>
  </si>
  <si>
    <t xml:space="preserve">Ø250Dirsek 15ºİzoleli </t>
  </si>
  <si>
    <t>Ø250Dirsek 15ºDüz</t>
  </si>
  <si>
    <t xml:space="preserve">Ø250Ölçüm Düz Modül </t>
  </si>
  <si>
    <t>Ø250Dirsek 60o İzoleli</t>
  </si>
  <si>
    <t>Ø250Kaskad TE İzoleli</t>
  </si>
  <si>
    <t>Ø250Kaskad TE İzolesiz</t>
  </si>
  <si>
    <t>Ø250Son kapama Düz</t>
  </si>
  <si>
    <t>Ø250Son kapama İzoleli</t>
  </si>
  <si>
    <t>Ø225Kapaklı  Te Modül İzoleli  ( TEMİZLEME )</t>
  </si>
  <si>
    <t>Ø1000Standart Düz Modül 500mm</t>
  </si>
  <si>
    <t>Ø1000Standart İzoleli Modül 500mm</t>
  </si>
  <si>
    <t>Ø1000Standart Düz Modül 250 mm</t>
  </si>
  <si>
    <t>Ø1000Standart İzoleli Modül 250 mm</t>
  </si>
  <si>
    <t xml:space="preserve">Ø1000Ölçüm Düz Modül </t>
  </si>
  <si>
    <t>Ø1000Dirsek 15ºDüz</t>
  </si>
  <si>
    <t xml:space="preserve">Ø1000Dirsek 15ºİzoleli </t>
  </si>
  <si>
    <t>Ø1000Dirsek 30ºDüz</t>
  </si>
  <si>
    <t>Ø1000Dirsek 30ºİzoleli</t>
  </si>
  <si>
    <t>Ø1000Dirsek 45o Düz</t>
  </si>
  <si>
    <t>Ø1000Dirsek 45o İzoleli</t>
  </si>
  <si>
    <t>Ø1000Dirsek 60o Düz</t>
  </si>
  <si>
    <t>Ø1000Dirsek 60o İzoleli</t>
  </si>
  <si>
    <t>Ø1000Dirsek 90o Düz</t>
  </si>
  <si>
    <t>Ø1000Kaskad TE İzoleli</t>
  </si>
  <si>
    <t>Ø1000Kaskad TE İzolesiz</t>
  </si>
  <si>
    <t>Ø1000Rediksiyon İzolesiz</t>
  </si>
  <si>
    <t>Ø1000Son kapama Düz</t>
  </si>
  <si>
    <t>Ø1000Son kapama İzoleli</t>
  </si>
  <si>
    <t>Ø1000T Modül 45 Düz  90 Düz</t>
  </si>
  <si>
    <t>Ø1000Duvar Kelepçesi izolesiz</t>
  </si>
  <si>
    <t>Ø1000Boru Contası</t>
  </si>
  <si>
    <t>Ø1000Kapaklı  Te  Modül İzoleli  ( TEMİZLEME )</t>
  </si>
  <si>
    <t>Ø950Standart Düz Modül 1000mm</t>
  </si>
  <si>
    <t>Ø950Standart İzoleli Modül 1000mm</t>
  </si>
  <si>
    <t>Ø950Standart Düz Modül 500mm</t>
  </si>
  <si>
    <t>Ø950Kaskad TE İzolesiz</t>
  </si>
  <si>
    <t>Ø950Rediksiyon İzoleli</t>
  </si>
  <si>
    <t>Ø950Rediksiyon İzolesiz</t>
  </si>
  <si>
    <t>Ø950Son kapama Düz</t>
  </si>
  <si>
    <t>Ø950Son kapama İzoleli</t>
  </si>
  <si>
    <t>Ø950T Modül 45 Düz  90 Düz</t>
  </si>
  <si>
    <t>Ø950T Modül 45 İzoleli 90 İzoleli</t>
  </si>
  <si>
    <t>Ø950Rüzgar Çıkışlı Şapka</t>
  </si>
  <si>
    <t>CRN 100 001</t>
  </si>
  <si>
    <t>CRN 100 002</t>
  </si>
  <si>
    <t>CRN 100 003</t>
  </si>
  <si>
    <t>CRN 100 004</t>
  </si>
  <si>
    <t>CRN 100 005</t>
  </si>
  <si>
    <t>CRN 100 006</t>
  </si>
  <si>
    <t>CRN 100 007</t>
  </si>
  <si>
    <t>CRN 100 008</t>
  </si>
  <si>
    <t>CRN 100 009</t>
  </si>
  <si>
    <t>CRN 100 010</t>
  </si>
  <si>
    <t>CRN 100 011</t>
  </si>
  <si>
    <t>CRN 100 012</t>
  </si>
  <si>
    <t>CRN 100 013</t>
  </si>
  <si>
    <t>CRN 100 014</t>
  </si>
  <si>
    <t>CRN 100 015</t>
  </si>
  <si>
    <t>CRN 100 016</t>
  </si>
  <si>
    <t>CRN 100 017</t>
  </si>
  <si>
    <t>CRN 100 018</t>
  </si>
  <si>
    <t>CRN 100 019</t>
  </si>
  <si>
    <t>CRN 100 020</t>
  </si>
  <si>
    <t>CRN 100 021</t>
  </si>
  <si>
    <t>CRN 100 022</t>
  </si>
  <si>
    <t>SIRA</t>
  </si>
  <si>
    <t>Ø100Emisyon Ölçüm  Modül</t>
  </si>
  <si>
    <t>Ø100Yağmur Korumalı Şapka</t>
  </si>
  <si>
    <t>Ø100Teleskopik Sehpa</t>
  </si>
  <si>
    <t>Ø100Duvar Tipi Sehpa</t>
  </si>
  <si>
    <t>Ø100Askı Duvar Kelepçesi</t>
  </si>
  <si>
    <t>CRN 100 023</t>
  </si>
  <si>
    <t>CRN 100 024</t>
  </si>
  <si>
    <t>CRN 100 025</t>
  </si>
  <si>
    <t>CRN 100 026</t>
  </si>
  <si>
    <t>CRN 100 027</t>
  </si>
  <si>
    <t>CRN 100 028</t>
  </si>
  <si>
    <t>CRN 100 029</t>
  </si>
  <si>
    <t>CRN 100 030</t>
  </si>
  <si>
    <t>CRN 100 031</t>
  </si>
  <si>
    <t>CRN 100 032</t>
  </si>
  <si>
    <t>CRN 100 033</t>
  </si>
  <si>
    <t>CRN 100 034</t>
  </si>
  <si>
    <t>CRN 100 035</t>
  </si>
  <si>
    <t>CRN 100 036</t>
  </si>
  <si>
    <t>CRN 100 037</t>
  </si>
  <si>
    <t>CRN 100 038</t>
  </si>
  <si>
    <t>CRN 100 039</t>
  </si>
  <si>
    <t>0,40 mm</t>
  </si>
  <si>
    <t>0,50 mm</t>
  </si>
  <si>
    <t>0,60 mm</t>
  </si>
  <si>
    <t>0,80 mm</t>
  </si>
  <si>
    <t>1 mm</t>
  </si>
  <si>
    <r>
      <rPr>
        <b/>
        <sz val="22"/>
        <rFont val="Arial"/>
        <family val="2"/>
      </rPr>
      <t>MALZEME ADI</t>
    </r>
  </si>
  <si>
    <t>Ø100</t>
  </si>
  <si>
    <t>Ø130</t>
  </si>
  <si>
    <t>Ø150</t>
  </si>
  <si>
    <t>Ø180</t>
  </si>
  <si>
    <t>Ø200</t>
  </si>
  <si>
    <t>Ø225</t>
  </si>
  <si>
    <t>Ø250</t>
  </si>
  <si>
    <t>Ø280</t>
  </si>
  <si>
    <t>Ø300</t>
  </si>
  <si>
    <t>Ø320</t>
  </si>
  <si>
    <t>Ø350</t>
  </si>
  <si>
    <t>Ø400</t>
  </si>
  <si>
    <t>Ø450</t>
  </si>
  <si>
    <t>Ø500</t>
  </si>
  <si>
    <t>Ø550</t>
  </si>
  <si>
    <t>Ø600</t>
  </si>
  <si>
    <t>Ø650</t>
  </si>
  <si>
    <t>Ø700</t>
  </si>
  <si>
    <t>Ø750</t>
  </si>
  <si>
    <t>Ø800</t>
  </si>
  <si>
    <t>Ø850</t>
  </si>
  <si>
    <t>Ø900</t>
  </si>
  <si>
    <t>Standart Düz Modül 1000mm</t>
  </si>
  <si>
    <t>Standart  25İzoleli Modül 1000mm</t>
  </si>
  <si>
    <t>Standart Düz Modül 500mm</t>
  </si>
  <si>
    <t>Standart 25İzoleli Modül 500mm</t>
  </si>
  <si>
    <t>Standart Düz Modül 250mm</t>
  </si>
  <si>
    <t>Standart 25İzoleli Modül 250 mm</t>
  </si>
  <si>
    <t xml:space="preserve">Ölçüm Düz Modül </t>
  </si>
  <si>
    <t>Ölçüm İzoleli Modül</t>
  </si>
  <si>
    <t>Emisyon Ölçüm  Modül</t>
  </si>
  <si>
    <t>Dirsek 15ºDüz</t>
  </si>
  <si>
    <t>Dirsek 15º  25İzoleli</t>
  </si>
  <si>
    <t>Dirsek 30ºDüz</t>
  </si>
  <si>
    <t>Dirsek 30º   25İzoleli</t>
  </si>
  <si>
    <t>Dirsek 45o Düz</t>
  </si>
  <si>
    <t>Dirsek 45o 25İzoleli</t>
  </si>
  <si>
    <t>Dirsek 60o Düz</t>
  </si>
  <si>
    <t>Dirsek 60o  25İzoleli</t>
  </si>
  <si>
    <t>Dirsek 90o Düz</t>
  </si>
  <si>
    <t>Dirsek 90o 25İzoleli</t>
  </si>
  <si>
    <t>Kaskad TE İzoleli</t>
  </si>
  <si>
    <t>Kaskad TE İzolesiz</t>
  </si>
  <si>
    <t>Rediksiyon İzoleli</t>
  </si>
  <si>
    <t>Rediksiyon İzolesiz</t>
  </si>
  <si>
    <t>Son Kapama</t>
  </si>
  <si>
    <t>Son kapama İzoleli</t>
  </si>
  <si>
    <t>T Modül 45 Düz 90 Düz</t>
  </si>
  <si>
    <t>T Modül 45 İzoleli 90 25İzoleli</t>
  </si>
  <si>
    <t>Yağmur Korumalı Şapka</t>
  </si>
  <si>
    <t>Rüzgar Çıkışlı Şapka</t>
  </si>
  <si>
    <t>Telekobik Sehpa</t>
  </si>
  <si>
    <t>Duvar Tipi Sehpa</t>
  </si>
  <si>
    <t>Sehpa</t>
  </si>
  <si>
    <t>Bağlantı Kelepçesi</t>
  </si>
  <si>
    <t>Askı Duvar Kelepçesi</t>
  </si>
  <si>
    <t>Duvar Kelepçesi izole</t>
  </si>
  <si>
    <t>Duvar Kelepçesi izolelisiz</t>
  </si>
  <si>
    <t>Boru Contası</t>
  </si>
  <si>
    <t>Kapaklı  Modül Düz ( TEMİZLEME )</t>
  </si>
  <si>
    <t>Kapaklı  Modül İzoleli  ( TEMİZLEME )</t>
  </si>
  <si>
    <t>Kondens T Modül Düz</t>
  </si>
  <si>
    <t>Kondens T Modül 25İzoleli</t>
  </si>
  <si>
    <t>SAC FİYATI</t>
  </si>
  <si>
    <t>MAŞON FİYATI</t>
  </si>
  <si>
    <t>TUTACAK FİYATI</t>
  </si>
  <si>
    <t>SON KAPAMA ÇAPI</t>
  </si>
  <si>
    <t>Pİ</t>
  </si>
  <si>
    <t>BOYU</t>
  </si>
  <si>
    <t>KULLANILAN SAC m</t>
  </si>
  <si>
    <t>SON KAPAMA İZOLESİ 1msinin fiyatı</t>
  </si>
  <si>
    <t>TUTARI</t>
  </si>
  <si>
    <t>ÇAPI</t>
  </si>
  <si>
    <t>KALINLIK</t>
  </si>
  <si>
    <t>YOĞUNLUK</t>
  </si>
  <si>
    <t>AĞIRLIĞI (KG)</t>
  </si>
  <si>
    <t>İZOLASYON</t>
  </si>
  <si>
    <t xml:space="preserve">TAŞ YÜNÜ + MODUL (CM ) </t>
  </si>
  <si>
    <t>mm</t>
  </si>
  <si>
    <t>430 Metresi $</t>
  </si>
  <si>
    <t>$</t>
  </si>
  <si>
    <t xml:space="preserve"> DIŞ CİDAR</t>
  </si>
  <si>
    <t>Kalınlık</t>
  </si>
  <si>
    <t>Yogunluk</t>
  </si>
  <si>
    <t>Metresi</t>
  </si>
  <si>
    <t>TOPLAM İZOLASYON+ KILIF</t>
  </si>
  <si>
    <t>SACIN M FİYATI</t>
  </si>
  <si>
    <t>KELEPÇE</t>
  </si>
  <si>
    <t>Birim maliyet $</t>
  </si>
  <si>
    <t>kelepçe kulağı</t>
  </si>
  <si>
    <t>İZOLELİ KELEPÇE</t>
  </si>
  <si>
    <t xml:space="preserve">ÇAPI </t>
  </si>
  <si>
    <t>İZOLE</t>
  </si>
  <si>
    <t>DUVAR KELEPÇE</t>
  </si>
  <si>
    <t>Birim maliyet $ (7cm sac kullanıldı. )</t>
  </si>
  <si>
    <t>VİDA</t>
  </si>
  <si>
    <t>MALİYETİ</t>
  </si>
  <si>
    <t>DUVAR KELEPÇESİ + İZOLE</t>
  </si>
  <si>
    <t>ÇAP</t>
  </si>
  <si>
    <t>SIVAMA ÇAP $</t>
  </si>
  <si>
    <t>SIVAMA İŞCİLİĞİ</t>
  </si>
  <si>
    <t>Düz Modül 250 mm</t>
  </si>
  <si>
    <t>CONTA</t>
  </si>
  <si>
    <t>MALİYET $</t>
  </si>
  <si>
    <t>SEHPA</t>
  </si>
  <si>
    <t>Cevre profil</t>
  </si>
  <si>
    <t>Toplam Ayak Profil (m)</t>
  </si>
  <si>
    <t>Ø130Son kapama İzoleli</t>
  </si>
  <si>
    <t>Ø130Standart Düz Modül 250 mm</t>
  </si>
  <si>
    <t>DİRSEK</t>
  </si>
  <si>
    <t>Ø400Son kapama İzoleli</t>
  </si>
  <si>
    <t>Ø950Standart Düz Modül 250 mm</t>
  </si>
  <si>
    <t>Ø1050Standart Düz Modül 250 mm</t>
  </si>
  <si>
    <t>NOTLAR</t>
  </si>
  <si>
    <t>Sehpaların birim fiyatları yazılacak</t>
  </si>
  <si>
    <t>Kapaklı temizleme modülleri 50 cm olarak alındı.</t>
  </si>
  <si>
    <t>Kapaklı  Modül İzoleli  ( TEMİZLEME )  izole fiyatı yazılacak mı ?</t>
  </si>
  <si>
    <t>Boru contalarının maliyete etkisi diğer moduller uzerine eklenmiştir.</t>
  </si>
  <si>
    <t>Dirseklerin metrajları girilecek.</t>
  </si>
  <si>
    <t>UZUNLUK (M)</t>
  </si>
  <si>
    <t>SAC KALINLIĞI</t>
  </si>
  <si>
    <t>BİRİM KİLO</t>
  </si>
  <si>
    <t>İZOLE FİYATI</t>
  </si>
  <si>
    <t>TUTACAK</t>
  </si>
  <si>
    <t>MAŞON  FİYATI</t>
  </si>
  <si>
    <t>KELEPÇE MALİYETİ</t>
  </si>
  <si>
    <t>SIVAMA</t>
  </si>
  <si>
    <t>DUVAR KELEPÇESİ izoleli</t>
  </si>
  <si>
    <t>DUVAR KELEPÇESİ izolesiz</t>
  </si>
  <si>
    <t>BİRİM MALİYET</t>
  </si>
  <si>
    <t>FİNASMAN GİDERİ</t>
  </si>
  <si>
    <t>TOPLAM MALİYET $</t>
  </si>
  <si>
    <t>Şirket karı</t>
  </si>
  <si>
    <t>SATIŞ İSKONTOSU</t>
  </si>
  <si>
    <t>Ø 130</t>
  </si>
  <si>
    <t>Ø130Standart Düz Modül 1000mm</t>
  </si>
  <si>
    <t>Ø130Standart İzoleli Modül 1000mm</t>
  </si>
  <si>
    <t>Ø130Standart Düz Modül 500mm</t>
  </si>
  <si>
    <t>Ø130Standart İzoleli Modül 500mm</t>
  </si>
  <si>
    <t>Ø130Standart İzoleli Modül 250 mm</t>
  </si>
  <si>
    <t xml:space="preserve">Ø130Ölçüm Düz Modül </t>
  </si>
  <si>
    <t>Ø130Ölçüm İzoleli Modül</t>
  </si>
  <si>
    <t>Ø130Emisyon Ölçüm  Modül</t>
  </si>
  <si>
    <t>Ø130Dirsek 15ºDüz</t>
  </si>
  <si>
    <t xml:space="preserve">Ø130Dirsek 15ºİzoleli </t>
  </si>
  <si>
    <t>Ø130Dirsek 30ºDüz</t>
  </si>
  <si>
    <t>Ø130Dirsek 30ºİzoleli</t>
  </si>
  <si>
    <t>Ø130Dirsek 45o Düz</t>
  </si>
  <si>
    <t>Ø130Dirsek 45o İzoleli</t>
  </si>
  <si>
    <t>Ø130Dirsek 60o Düz</t>
  </si>
  <si>
    <t>Ø130Dirsek 60o İzoleli</t>
  </si>
  <si>
    <t>Ø130Dirsek 90o Düz</t>
  </si>
  <si>
    <t>Ø130Dirsek 90o İzoleli</t>
  </si>
  <si>
    <t>Ø130Kaskad TE İzoleli</t>
  </si>
  <si>
    <t>Ø130Kaskad TE İzolesiz</t>
  </si>
  <si>
    <t>Ø130Rediksiyon İzoleli</t>
  </si>
  <si>
    <t>Ø130Rediksiyon İzolesiz</t>
  </si>
  <si>
    <t>Ø130Son kapama</t>
  </si>
  <si>
    <t>Ø130T Modül 45 İzoleli 90 İzoleli</t>
  </si>
  <si>
    <t>Ø130Yağmur Korumalı Şapka</t>
  </si>
  <si>
    <t>Ø130Rüzgar Çıkışlı Şapka</t>
  </si>
  <si>
    <t>Ø130Telekobik Sehpa</t>
  </si>
  <si>
    <t>Ø130Duvar Tipi Sehpa</t>
  </si>
  <si>
    <t>Ø130Sehpa</t>
  </si>
  <si>
    <t>Ø130Bağlantı Kelepçesi</t>
  </si>
  <si>
    <t>Ø130Askı Duvar Kelepçesi</t>
  </si>
  <si>
    <t>Ø130Duvar Kelepçesi izoleli</t>
  </si>
  <si>
    <t>Ø130Duvar Kelepçesi izolesiz</t>
  </si>
  <si>
    <t>Ø130Boru Contası</t>
  </si>
  <si>
    <t>Ø130Kapaklı  Modül Düz ( TEMİZLEME )</t>
  </si>
  <si>
    <t>Ø130 Kapaklı  Modül İzoleli  ( TEMİZLEME )</t>
  </si>
  <si>
    <t>Ø150Emisyon Ölçüm  Modül</t>
  </si>
  <si>
    <t>Ø150Yağmur Korumalı Şapka</t>
  </si>
  <si>
    <t>Ø150Teleskopik Sehpa</t>
  </si>
  <si>
    <t>Ø150Duvar Tipi Sehpa</t>
  </si>
  <si>
    <t>Ø150Askı Duvar Kelepçesi</t>
  </si>
  <si>
    <t>Ø150Kapaklı  Modül İzoleli  ( TEMİZLEME )</t>
  </si>
  <si>
    <t>Ø180Emisyon Ölçüm  Modül</t>
  </si>
  <si>
    <t>Ø180Yağmur Korumalı Şapka</t>
  </si>
  <si>
    <t>Ø180Teleskopik  Sehpa</t>
  </si>
  <si>
    <t>Ø180Duvar Tipi Sehpa</t>
  </si>
  <si>
    <t>Ø180Askı Duvar Kelepçesi</t>
  </si>
  <si>
    <t>Ø200Emisyon Ölçüm  Modül</t>
  </si>
  <si>
    <t>Ø200Yağmur Korumalı Şapka</t>
  </si>
  <si>
    <t>Ø200Teleskopik  Sehpa</t>
  </si>
  <si>
    <t>Ø200Duvar Tipi Sehpa</t>
  </si>
  <si>
    <t>Ø200Askı Duvar Kelepçesi</t>
  </si>
  <si>
    <t>Ø225Emisyon Ölçüm  Modül</t>
  </si>
  <si>
    <t>Ø225Yağmur Korumalı Şapka</t>
  </si>
  <si>
    <t>Ø225Teleskopik  Sehpa</t>
  </si>
  <si>
    <t>Ø225Duvar Tipi Sehpa</t>
  </si>
  <si>
    <t>Ø225Askı Duvar Kelepçesi</t>
  </si>
  <si>
    <t>Ø250Emisyon Ölçüm  Modül</t>
  </si>
  <si>
    <t>Ø250Yağmur korumalı</t>
  </si>
  <si>
    <t>Ø250Telekobik Sehpa</t>
  </si>
  <si>
    <t>Ø255Duvar Tipi Sehpa</t>
  </si>
  <si>
    <t>Ø250 Sehpa</t>
  </si>
  <si>
    <t>Ø250Askı Duvar Kelepçesi</t>
  </si>
  <si>
    <t>Ø260Emisyon Ölçüm  Modül</t>
  </si>
  <si>
    <t>Ø260Yağmur Korumalı Şapka</t>
  </si>
  <si>
    <t>Ø260Teleskobpik Sehpa</t>
  </si>
  <si>
    <t>Ø260Duvar Tipi Sehpa</t>
  </si>
  <si>
    <t>Ø260Askı Duvar Kelepçesi</t>
  </si>
  <si>
    <t>Ø280Emisyon Ölçüm  Modül</t>
  </si>
  <si>
    <t>Ø280Yağmur Korumalı Şapka</t>
  </si>
  <si>
    <t>Ø280Teleskopik  Sehpa</t>
  </si>
  <si>
    <t>Ø280Duvar Tipi Sehpa</t>
  </si>
  <si>
    <t>Ø280Askı Duvar Kelepçesi</t>
  </si>
  <si>
    <t>Ø300Emisyon Ölçüm  Modül</t>
  </si>
  <si>
    <t>Ø300Yağmur Korumalı Şapka</t>
  </si>
  <si>
    <t>Ø300Teleskopik  Sehpa</t>
  </si>
  <si>
    <t>Ø300Duvar Tipi Sehpa</t>
  </si>
  <si>
    <t>Ø300Askı Duvar Kelepçesi</t>
  </si>
  <si>
    <t>Ø320Emisyon Ölçüm  Modül</t>
  </si>
  <si>
    <t>Ø320Yağmur Korumalı Şapka</t>
  </si>
  <si>
    <t>Ø320Teleskopik  Sehpa</t>
  </si>
  <si>
    <t>Ø320Duvar Tipi Sehpa</t>
  </si>
  <si>
    <t>Ø320Askı Duvar Kelepçesi</t>
  </si>
  <si>
    <t>Ø350Emisyon Ölçüm  Modül</t>
  </si>
  <si>
    <t>Ø350Yağmur Korumalı Şapka</t>
  </si>
  <si>
    <t>Ø350Teleskopik Sehpa</t>
  </si>
  <si>
    <t>Ø350Duvar Tipi Sehpa</t>
  </si>
  <si>
    <t>Ø350Askı Duvar Kelepçesi</t>
  </si>
  <si>
    <t>Ø 400</t>
  </si>
  <si>
    <t>Ø400Standart Düz Modül 1000mm</t>
  </si>
  <si>
    <t>Ø400Standart İzoleli Modül 1000mm</t>
  </si>
  <si>
    <t>Ø400Standart Düz Modül 500mm</t>
  </si>
  <si>
    <t>Ø400Standart İzoleli Modül 500mm</t>
  </si>
  <si>
    <t>Ø400Standart Düz Modül 250 mm</t>
  </si>
  <si>
    <t>Ø400Standart İzoleli Modül 250 mm</t>
  </si>
  <si>
    <t xml:space="preserve">Ø400Ölçüm Düz Modül </t>
  </si>
  <si>
    <t>Ø400Ölçüm İzoleli Modül</t>
  </si>
  <si>
    <t>Ø400Emisyon Ölçüm  Modül</t>
  </si>
  <si>
    <t>Ø400Dirsek 15ºDüz</t>
  </si>
  <si>
    <t xml:space="preserve">Ø400Dirsek 15ºİzoleli </t>
  </si>
  <si>
    <t>Ø400Dirsek 30ºDüz</t>
  </si>
  <si>
    <t>Ø4000Dirsek 30ºİzoleli</t>
  </si>
  <si>
    <t>Ø400Dirsek 45o Düz</t>
  </si>
  <si>
    <t>Ø400Dirsek 45o İzoleli</t>
  </si>
  <si>
    <t>Ø400Dirsek 60o Düz</t>
  </si>
  <si>
    <t>Ø400Dirsek 60o İzoleli</t>
  </si>
  <si>
    <t>Ø400Dirsek 90o Düz</t>
  </si>
  <si>
    <t>Ø400Dirsek 90o İzoleli</t>
  </si>
  <si>
    <t>Ø400Kaskad TE İzoleli</t>
  </si>
  <si>
    <t>Ø400Kaskad TE İzolesiz</t>
  </si>
  <si>
    <t>Ø400Rediksiyon İzoleli</t>
  </si>
  <si>
    <t>Ø400Rediksiyon İzolesiz</t>
  </si>
  <si>
    <t>Ø400Son kapama Düz</t>
  </si>
  <si>
    <t>Ø400T Modül 45 Düz  90 Düz</t>
  </si>
  <si>
    <t>Ø400T Modül 45 İzoleli 90 İzoleli</t>
  </si>
  <si>
    <t>Ø400Yağmur Korumalı Şapka</t>
  </si>
  <si>
    <t>Ø400 Rüzgar Çıkışlı Şapka</t>
  </si>
  <si>
    <t>Ø400Teleskopik  Sehpa</t>
  </si>
  <si>
    <t>Ø400Duvar Tipi Sehpa</t>
  </si>
  <si>
    <t>Ø400 Sehpa</t>
  </si>
  <si>
    <t>Ø400Bağlantı Kelepçesi</t>
  </si>
  <si>
    <t>Ø400Askı Duvar Kelepçesi</t>
  </si>
  <si>
    <t>Ø400 Duvar Kelepçesi izoleli</t>
  </si>
  <si>
    <t>Ø400 Duvar Kelepçesi izolesiz</t>
  </si>
  <si>
    <t>Ø400Boru Contası</t>
  </si>
  <si>
    <t>Ø400 Kapaklı  Te Modül Düz ( TEMİZLEME )</t>
  </si>
  <si>
    <t>Ø400 Kapaklı  Te  Modül İzoleli  ( TEMİZLEME )</t>
  </si>
  <si>
    <t>Ø400 Kondens  Kabı  Düz</t>
  </si>
  <si>
    <t>Ø400 Kondens Kabı  İzoleli</t>
  </si>
  <si>
    <t>Ø450Emisyon Ölçüm  Modül</t>
  </si>
  <si>
    <t>Ø450Yağmur Korumalı Şapka</t>
  </si>
  <si>
    <t xml:space="preserve">Ø450Teleskopik Sehpa </t>
  </si>
  <si>
    <t>Ø450Duvar Tipi Sehpa</t>
  </si>
  <si>
    <t>Ø450Askı Duvar Kelepçesi</t>
  </si>
  <si>
    <t>Ø500Emisyon Ölçüm  Modül</t>
  </si>
  <si>
    <t>Ø500Yağmur Korumalı Şapka</t>
  </si>
  <si>
    <t>Ø500Teleskopik Sehpa</t>
  </si>
  <si>
    <t>Ø500Duvar Tipi Sehpa</t>
  </si>
  <si>
    <t>Ø500Askı Duvar Kelepçesi</t>
  </si>
  <si>
    <t>Ø550Emisyon Ölçüm  Modül</t>
  </si>
  <si>
    <t>Ø550Yağmur Korumalı Şapka</t>
  </si>
  <si>
    <t>Ø550Teleskopik Sehpa</t>
  </si>
  <si>
    <t>Ø550Duvar Tipi Sehpa</t>
  </si>
  <si>
    <t>Ø550Askı Duvar Kelepçesi</t>
  </si>
  <si>
    <t>Ø600Emisyon Ölçüm  Modül</t>
  </si>
  <si>
    <t>Ø600Yağmur Korumalı Şapka</t>
  </si>
  <si>
    <t>Ø600Teleskopik Sehpa</t>
  </si>
  <si>
    <t>Ø600Duvar Tipi Sehpa</t>
  </si>
  <si>
    <t>Ø600Askı Duvar Kelepçesi</t>
  </si>
  <si>
    <t>Ø600apaklı  Te  Modül İzoleli  ( TEMİZLEME )</t>
  </si>
  <si>
    <t>Ø650Emisyon Ölçüm  Modül</t>
  </si>
  <si>
    <t>Ø650Son kapama İzoleli</t>
  </si>
  <si>
    <t>Ø650Yağmur Korumalı Şapka</t>
  </si>
  <si>
    <t>Ø650Teleskopik Sehpa</t>
  </si>
  <si>
    <t>Ø650Duvar Tipi Sehpa</t>
  </si>
  <si>
    <t>Ø650Askı Duvar Kelepçesi</t>
  </si>
  <si>
    <t>Ø650Kapaklı  Te  Modül İzoleli  ( TEMİZLEME )</t>
  </si>
  <si>
    <t>Ø700Emisyon Ölçüm  Modül</t>
  </si>
  <si>
    <t>Ø700Yağmur Korumalı Şapka</t>
  </si>
  <si>
    <t>Ø700Teleskopik Sehpa</t>
  </si>
  <si>
    <t>Ø700Duvar Tipi Sehpa</t>
  </si>
  <si>
    <t>Ø700Askı Duvar Kelepçesi</t>
  </si>
  <si>
    <t>Ø750Emisyon Ölçüm  Modül</t>
  </si>
  <si>
    <t>Ø750Yağmur Korumalı Şapka</t>
  </si>
  <si>
    <t>Ø750Teleskopik Sehpa</t>
  </si>
  <si>
    <t>Ø750Duvar Tipi Sehpa</t>
  </si>
  <si>
    <t>Ø750Askı Duvar Kelepçesi</t>
  </si>
  <si>
    <t>Ø800Emisyon Ölçüm  Modül</t>
  </si>
  <si>
    <t>Ø800Yağmur Korumalı Şapka</t>
  </si>
  <si>
    <t>Ø800Teleskopik Sehpa</t>
  </si>
  <si>
    <t>Ø800Duvar Tipi Sehpa</t>
  </si>
  <si>
    <t>Ø800Askı Duvar Kelepçesi</t>
  </si>
  <si>
    <t>Ø850Emisyon Ölçüm  Modül</t>
  </si>
  <si>
    <t>Ø850Yağmur Korumalı Şapka</t>
  </si>
  <si>
    <t>Ø850Teleskopik Sehpa</t>
  </si>
  <si>
    <t>Ø850Duvar Tipi Sehpa</t>
  </si>
  <si>
    <t>Ø850Askı Duvar Kelepçesi</t>
  </si>
  <si>
    <t>Ø850apaklı  Te  Modül İzoleli  ( TEMİZLEME )</t>
  </si>
  <si>
    <t>Ø900Emisyon Ölçüm  Modül</t>
  </si>
  <si>
    <t>Ø900Yağmur Korumalı Şapka</t>
  </si>
  <si>
    <t>Ø900Teleskopik Sehpa</t>
  </si>
  <si>
    <t>Ø900Duvar Tipi Sehpa</t>
  </si>
  <si>
    <t>Ø900Askı Duvar Kelepçesi</t>
  </si>
  <si>
    <t>Ø950Standart İzoleli Modül 500mm</t>
  </si>
  <si>
    <t>Ø950Standart İzoleli Modül 250 mm</t>
  </si>
  <si>
    <t xml:space="preserve">Ø950Ölçüm Düz Modül </t>
  </si>
  <si>
    <t>Ø950Ölçüm İzoleli Modül</t>
  </si>
  <si>
    <t>Ø950Emisyon Ölçüm  Modül</t>
  </si>
  <si>
    <t>Ø950Dirsek 15ºDüz</t>
  </si>
  <si>
    <t xml:space="preserve">Ø950Dirsek 15ºİzoleli </t>
  </si>
  <si>
    <t>Ø950Dirsek 30ºDüz</t>
  </si>
  <si>
    <t>Ø950Dirsek 30ºİzoleli</t>
  </si>
  <si>
    <t>Ø950Dirsek 45o Düz</t>
  </si>
  <si>
    <t>Ø950Dirsek 45o İzoleli</t>
  </si>
  <si>
    <t>Ø950Dirsek 60o Düz</t>
  </si>
  <si>
    <t>Ø950Dirsek 60o İzoleli</t>
  </si>
  <si>
    <t>Ø950Dirsek 90o Düz</t>
  </si>
  <si>
    <t>Ø950Dirsek 90o İzoleli</t>
  </si>
  <si>
    <t>Ø950Kaskad TE İzoleli</t>
  </si>
  <si>
    <t>Ø950Yağmur Korumalı Şapka</t>
  </si>
  <si>
    <t>Ø950Teleskopik Sehpa</t>
  </si>
  <si>
    <t>Ø950Duvar Tipi Sehpa</t>
  </si>
  <si>
    <t>Ø950Sehpa</t>
  </si>
  <si>
    <t>Ø950Bağlantı Kelepçesi</t>
  </si>
  <si>
    <t>Ø950Askı Duvar Kelepçesi</t>
  </si>
  <si>
    <t>Ø950Duvar Kelepçesi izoleli</t>
  </si>
  <si>
    <t>Ø950Duvar Kelepçesi izolesiz</t>
  </si>
  <si>
    <t>Ø950Boru Contası</t>
  </si>
  <si>
    <t>Ø1000Emisyon Ölçüm  Modül</t>
  </si>
  <si>
    <t>Ø1000Yağmur Korumalı Şapka</t>
  </si>
  <si>
    <t>Ø1000Teleskopik Sehpa</t>
  </si>
  <si>
    <t>Ø1000Duvar Tipi Sehpa</t>
  </si>
  <si>
    <t>Ø1000Askı Duvar Kelepçesi</t>
  </si>
  <si>
    <t>Ø1050Standart Düz Modül 1000mm</t>
  </si>
  <si>
    <t>Ø1050Standart İzoleli Modül 1000mm</t>
  </si>
  <si>
    <t>Ø1050Standart Düz Modül 500mm</t>
  </si>
  <si>
    <t>Ø1050Standart İzoleli Modül 500mm</t>
  </si>
  <si>
    <t>Ø1050Standart İzoleli Modül 250 mm</t>
  </si>
  <si>
    <t xml:space="preserve">Ø1050Ölçüm Düz Modül </t>
  </si>
  <si>
    <t>Ø1050Ölçüm İzoleli Modül</t>
  </si>
  <si>
    <t>Ø1050Emisyon Ölçüm  Modül</t>
  </si>
  <si>
    <t>Ø1050Dirsek 15ºDüz</t>
  </si>
  <si>
    <t xml:space="preserve">Ø1050Dirsek 15ºİzoleli </t>
  </si>
  <si>
    <t>Ø1050Dirsek 30ºDüz</t>
  </si>
  <si>
    <t>Ø1050Dirsek 30ºİzoleli</t>
  </si>
  <si>
    <t>Ø1050Dirsek 45o Düz</t>
  </si>
  <si>
    <t>Ø1050Dirsek 45o İzoleli</t>
  </si>
  <si>
    <t>Ø1050Dirsek 60o Düz</t>
  </si>
  <si>
    <t>Ø1050Dirsek 60o İzoleli</t>
  </si>
  <si>
    <t>Ø1050Dirsek 90o Düz</t>
  </si>
  <si>
    <t>Ø1050Dirsek 90o İzoleli</t>
  </si>
  <si>
    <t>Ø1050Kaskad TE İzoleli</t>
  </si>
  <si>
    <t>Ø1050Kaskad TE İzolesiz</t>
  </si>
  <si>
    <t>Ø1050Rediksiyon İzoleli</t>
  </si>
  <si>
    <t>Ø1050Rediksiyon İzolesiz</t>
  </si>
  <si>
    <t>Ø1050Son kapama Düz</t>
  </si>
  <si>
    <t>Ø1050Son kapama İzoleli</t>
  </si>
  <si>
    <t>Ø1050T Modül 45 Düz  90 Düz</t>
  </si>
  <si>
    <t>Ø1050T Modül 45 İzoleli 90 İzoleli</t>
  </si>
  <si>
    <t>Ø1050Yağmur Korumalı Şapka</t>
  </si>
  <si>
    <t>Ø1050Rüzgar Çıkışlı Şapka</t>
  </si>
  <si>
    <t>Ø1050Teleskopik Sehpa</t>
  </si>
  <si>
    <t>Ø1050Duvar Tipi Sehpa</t>
  </si>
  <si>
    <t>Ø1050Sehpa</t>
  </si>
  <si>
    <t>Ø1050Askı Duvar Kelepçesi</t>
  </si>
  <si>
    <t>Ø1050Duvar Kelepçesi izoleli</t>
  </si>
  <si>
    <t>Ø1050Duvar Kelepçesi izolesiz</t>
  </si>
  <si>
    <t>Ø1050Boru Contası</t>
  </si>
  <si>
    <t>Ø1050Kondens T Modül Düz</t>
  </si>
  <si>
    <t>Ø1050Kondens T Modül İzoleli</t>
  </si>
  <si>
    <t>Ø1100Emisyon Ölçüm  Modül</t>
  </si>
  <si>
    <t>Ø1100Yağmur Korumalı Şapka</t>
  </si>
  <si>
    <t>Ø1100Teleskopik Sehpa</t>
  </si>
  <si>
    <t>Ø1100Duvar Tipi Sehpa</t>
  </si>
  <si>
    <t>Ø1100Askı Duvar Kelepçesi</t>
  </si>
  <si>
    <t>Ø1200Emisyon Ölçüm  Modül</t>
  </si>
  <si>
    <t>Ø1200Yağmur Korumalı Şapka</t>
  </si>
  <si>
    <t>Ø1200Teleskopik Sehpa</t>
  </si>
  <si>
    <t>Ø1200Duvar Tipi Sehpa</t>
  </si>
  <si>
    <t>Ø1200Askı Duvar Kelepçesi</t>
  </si>
  <si>
    <t>Ø1300Emisyon Ölçüm  Modül</t>
  </si>
  <si>
    <t>Ø1300Yağmur Korumalı Şapka</t>
  </si>
  <si>
    <t>Ø1300Teleskopik Sehpa</t>
  </si>
  <si>
    <t>Ø1300Duvar Tipi Sehpa</t>
  </si>
  <si>
    <t>Ø1300Askı Duvar Kelepçesi</t>
  </si>
  <si>
    <t>TOPLAM İMALAT (KG)</t>
  </si>
  <si>
    <t>İZOLESİZ</t>
  </si>
  <si>
    <t>İZOLELİ</t>
  </si>
  <si>
    <t>BORU ÇAPI</t>
  </si>
  <si>
    <t>AĞIRLIĞI</t>
  </si>
  <si>
    <t>Ø 1150</t>
  </si>
  <si>
    <t>Ø 1250</t>
  </si>
  <si>
    <t>MLZ MALİYETİ</t>
  </si>
  <si>
    <t>İŞÇİLİK MALİYETİ</t>
  </si>
  <si>
    <t>TOPLAM MALİYET</t>
  </si>
  <si>
    <t>BİRİM MALİYETİ</t>
  </si>
  <si>
    <t>BAĞLANTI KELEPÇESİ</t>
  </si>
  <si>
    <t>kelepçe kulağı TL</t>
  </si>
  <si>
    <t>$ BİRİM</t>
  </si>
  <si>
    <t>Kurallar</t>
  </si>
  <si>
    <t>T moduleri 1m olarak alındı</t>
  </si>
  <si>
    <t>Temizlemeler 50cm olarak alındı.</t>
  </si>
  <si>
    <t xml:space="preserve">Rüzgar Çıkışlı Şapka 1m olarak alındı. </t>
  </si>
  <si>
    <t>Dirsekleri acısına göre uzunluk ölcüsü alındı.</t>
  </si>
  <si>
    <t>Son kapama capına göre 30cm ölcüsünde hesaplandı.</t>
  </si>
  <si>
    <t>Kondens  Kabına maşon conta sıvama ilave edildi. 1m olarak alındı</t>
  </si>
  <si>
    <t>15-30-45 acılı dirsekleri 50 cm 60-90 acılı dirsekleri 100cm olarak alındı.</t>
  </si>
  <si>
    <t>Duvar kelepçesi 430 kromdan olacak.7cm lik hesaplandı</t>
  </si>
  <si>
    <t>CRN 100 040</t>
  </si>
  <si>
    <t>CRN 100 041</t>
  </si>
  <si>
    <t>CRN 130 001</t>
  </si>
  <si>
    <t>CRN 130 002</t>
  </si>
  <si>
    <t>CRN 130 003</t>
  </si>
  <si>
    <t>CRN 130 004</t>
  </si>
  <si>
    <t>CRN 130 005</t>
  </si>
  <si>
    <t>CRN 130 006</t>
  </si>
  <si>
    <t>CRN 130 007</t>
  </si>
  <si>
    <t>CRN 130 008</t>
  </si>
  <si>
    <t>CRN 130 009</t>
  </si>
  <si>
    <t>CRN 130 010</t>
  </si>
  <si>
    <t>CRN 130 011</t>
  </si>
  <si>
    <t>CRN 130 012</t>
  </si>
  <si>
    <t>CRN 130 013</t>
  </si>
  <si>
    <t>CRN 130 014</t>
  </si>
  <si>
    <t>CRN 130 015</t>
  </si>
  <si>
    <t>CRN 130 016</t>
  </si>
  <si>
    <t>CRN 130 017</t>
  </si>
  <si>
    <t>CRN 130 018</t>
  </si>
  <si>
    <t>CRN 130 019</t>
  </si>
  <si>
    <t>CRN 130 020</t>
  </si>
  <si>
    <t>CRN 130 021</t>
  </si>
  <si>
    <t>CRN 130 022</t>
  </si>
  <si>
    <t>CRN 130 023</t>
  </si>
  <si>
    <t>CRN 130 024</t>
  </si>
  <si>
    <t>CRN 130 025</t>
  </si>
  <si>
    <t>CRN 130 026</t>
  </si>
  <si>
    <t>CRN 130 027</t>
  </si>
  <si>
    <t>CRN 130 028</t>
  </si>
  <si>
    <t>CRN 130 029</t>
  </si>
  <si>
    <t>CRN 130 030</t>
  </si>
  <si>
    <t>CRN 130 031</t>
  </si>
  <si>
    <t>CRN 130 032</t>
  </si>
  <si>
    <t>CRN 130 033</t>
  </si>
  <si>
    <t>CRN 130 034</t>
  </si>
  <si>
    <t>CRN 130 035</t>
  </si>
  <si>
    <t>CRN 130 036</t>
  </si>
  <si>
    <t>CRN 130 037</t>
  </si>
  <si>
    <t>CRN 130 038</t>
  </si>
  <si>
    <t>CRN 130 039</t>
  </si>
  <si>
    <t>CRN 130 040</t>
  </si>
  <si>
    <t>CRN 130 041</t>
  </si>
  <si>
    <t>CRN 150 001</t>
  </si>
  <si>
    <t>CRN 150 002</t>
  </si>
  <si>
    <t>CRN 150 003</t>
  </si>
  <si>
    <t>CRN 150 004</t>
  </si>
  <si>
    <t>CRN 150 005</t>
  </si>
  <si>
    <t>CRN 150 006</t>
  </si>
  <si>
    <t>CRN 150 007</t>
  </si>
  <si>
    <t>CRN 150 008</t>
  </si>
  <si>
    <t>CRN 150 009</t>
  </si>
  <si>
    <t>CRN 150 010</t>
  </si>
  <si>
    <t>CRN 150 011</t>
  </si>
  <si>
    <t>CRN 150 012</t>
  </si>
  <si>
    <t>CRN 150 013</t>
  </si>
  <si>
    <t>CRN 150 014</t>
  </si>
  <si>
    <t>CRN 150 015</t>
  </si>
  <si>
    <t>CRN 150 016</t>
  </si>
  <si>
    <t>CRN 150 017</t>
  </si>
  <si>
    <t>CRN 150 018</t>
  </si>
  <si>
    <t>CRN 150 019</t>
  </si>
  <si>
    <t>CRN 150 020</t>
  </si>
  <si>
    <t>CRN 150 021</t>
  </si>
  <si>
    <t>CRN 150 022</t>
  </si>
  <si>
    <t>CRN 150 023</t>
  </si>
  <si>
    <t>CRN 150 024</t>
  </si>
  <si>
    <t>CRN 150 025</t>
  </si>
  <si>
    <t>CRN 150 026</t>
  </si>
  <si>
    <t>CRN 150 027</t>
  </si>
  <si>
    <t>CRN 150 028</t>
  </si>
  <si>
    <t>CRN 150 029</t>
  </si>
  <si>
    <t>CRN 150 030</t>
  </si>
  <si>
    <t>CRN 150 031</t>
  </si>
  <si>
    <t>CRN 150 032</t>
  </si>
  <si>
    <t>CRN 150 033</t>
  </si>
  <si>
    <t>CRN 150 034</t>
  </si>
  <si>
    <t>CRN 150 035</t>
  </si>
  <si>
    <t>CRN 150 036</t>
  </si>
  <si>
    <t>CRN 150 037</t>
  </si>
  <si>
    <t>CRN 150 038</t>
  </si>
  <si>
    <t>CRN 150 039</t>
  </si>
  <si>
    <t>CRN 150 040</t>
  </si>
  <si>
    <t>CRN 150 041</t>
  </si>
  <si>
    <t>CRN 180 001</t>
  </si>
  <si>
    <t>CRN 180 002</t>
  </si>
  <si>
    <t>CRN 180 003</t>
  </si>
  <si>
    <t>CRN 180 004</t>
  </si>
  <si>
    <t>CRN 180 005</t>
  </si>
  <si>
    <t>CRN 180 006</t>
  </si>
  <si>
    <t>CRN 180 007</t>
  </si>
  <si>
    <t>CRN 180 008</t>
  </si>
  <si>
    <t>CRN 180 009</t>
  </si>
  <si>
    <t>CRN 180 010</t>
  </si>
  <si>
    <t>CRN 180 011</t>
  </si>
  <si>
    <t>CRN 180 012</t>
  </si>
  <si>
    <t>CRN 180 013</t>
  </si>
  <si>
    <t>CRN 180 014</t>
  </si>
  <si>
    <t>CRN 180 015</t>
  </si>
  <si>
    <t>CRN 180 016</t>
  </si>
  <si>
    <t>CRN 180 017</t>
  </si>
  <si>
    <t>CRN 180 018</t>
  </si>
  <si>
    <t>CRN 180 019</t>
  </si>
  <si>
    <t>CRN 180 020</t>
  </si>
  <si>
    <t>CRN 180 021</t>
  </si>
  <si>
    <t>CRN 180 022</t>
  </si>
  <si>
    <t>CRN 180 023</t>
  </si>
  <si>
    <t>CRN 180 024</t>
  </si>
  <si>
    <t>CRN 180 025</t>
  </si>
  <si>
    <t>CRN 180 026</t>
  </si>
  <si>
    <t>CRN 180 027</t>
  </si>
  <si>
    <t>CRN 180 028</t>
  </si>
  <si>
    <t>CRN 180 029</t>
  </si>
  <si>
    <t>CRN 180 030</t>
  </si>
  <si>
    <t>CRN 180 031</t>
  </si>
  <si>
    <t>CRN 180 032</t>
  </si>
  <si>
    <t>CRN 180 033</t>
  </si>
  <si>
    <t>CRN 180 034</t>
  </si>
  <si>
    <t>CRN 180 035</t>
  </si>
  <si>
    <t>CRN 180 036</t>
  </si>
  <si>
    <t>CRN 180 037</t>
  </si>
  <si>
    <t>CRN 180 038</t>
  </si>
  <si>
    <t>CRN 180 039</t>
  </si>
  <si>
    <t>CRN 180 040</t>
  </si>
  <si>
    <t>CRN 180 041</t>
  </si>
  <si>
    <t>CRN 200 001</t>
  </si>
  <si>
    <t>CRN 200 002</t>
  </si>
  <si>
    <t>CRN 200 003</t>
  </si>
  <si>
    <t>CRN 200 004</t>
  </si>
  <si>
    <t>CRN 200 005</t>
  </si>
  <si>
    <t>CRN 200 006</t>
  </si>
  <si>
    <t>CRN 200 007</t>
  </si>
  <si>
    <t>CRN 200 008</t>
  </si>
  <si>
    <t>CRN 200 009</t>
  </si>
  <si>
    <t>CRN 200 010</t>
  </si>
  <si>
    <t>CRN 200 011</t>
  </si>
  <si>
    <t>CRN 200 012</t>
  </si>
  <si>
    <t>CRN 200 013</t>
  </si>
  <si>
    <t>CRN 200 014</t>
  </si>
  <si>
    <t>CRN 200 015</t>
  </si>
  <si>
    <t>CRN 200 016</t>
  </si>
  <si>
    <t>CRN 200 017</t>
  </si>
  <si>
    <t>CRN 200 018</t>
  </si>
  <si>
    <t>CRN 200 019</t>
  </si>
  <si>
    <t>CRN 200 020</t>
  </si>
  <si>
    <t>CRN 200 021</t>
  </si>
  <si>
    <t>CRN 200 022</t>
  </si>
  <si>
    <t>CRN 200 023</t>
  </si>
  <si>
    <t>CRN 200 024</t>
  </si>
  <si>
    <t>CRN 200 025</t>
  </si>
  <si>
    <t>CRN 200 026</t>
  </si>
  <si>
    <t>CRN 200 027</t>
  </si>
  <si>
    <t>CRN 200 028</t>
  </si>
  <si>
    <t>CRN 200 029</t>
  </si>
  <si>
    <t>CRN 200 030</t>
  </si>
  <si>
    <t>CRN 200 031</t>
  </si>
  <si>
    <t>CRN 200 032</t>
  </si>
  <si>
    <t>CRN 200 033</t>
  </si>
  <si>
    <t>CRN 200 034</t>
  </si>
  <si>
    <t>CRN 200 035</t>
  </si>
  <si>
    <t>CRN 200 036</t>
  </si>
  <si>
    <t>CRN 200 037</t>
  </si>
  <si>
    <t>CRN 200 038</t>
  </si>
  <si>
    <t>CRN 200 039</t>
  </si>
  <si>
    <t>CRN 200 040</t>
  </si>
  <si>
    <t>CRN 200 041</t>
  </si>
  <si>
    <t>CRN 225 001</t>
  </si>
  <si>
    <t>CRN 225 002</t>
  </si>
  <si>
    <t>CRN 225 003</t>
  </si>
  <si>
    <t>CRN 225 004</t>
  </si>
  <si>
    <t>CRN 225 005</t>
  </si>
  <si>
    <t>CRN 225 006</t>
  </si>
  <si>
    <t>CRN 225 007</t>
  </si>
  <si>
    <t>CRN 225 008</t>
  </si>
  <si>
    <t>CRN 225 009</t>
  </si>
  <si>
    <t>CRN 225 010</t>
  </si>
  <si>
    <t>CRN 225 011</t>
  </si>
  <si>
    <t>CRN 225 012</t>
  </si>
  <si>
    <t>CRN 225 013</t>
  </si>
  <si>
    <t>CRN 225 014</t>
  </si>
  <si>
    <t>CRN 225 015</t>
  </si>
  <si>
    <t>CRN 225 016</t>
  </si>
  <si>
    <t>CRN 225 017</t>
  </si>
  <si>
    <t>CRN 225 018</t>
  </si>
  <si>
    <t>CRN 225 019</t>
  </si>
  <si>
    <t>CRN 225 020</t>
  </si>
  <si>
    <t>CRN 225 021</t>
  </si>
  <si>
    <t>CRN 225 022</t>
  </si>
  <si>
    <t>CRN 225 023</t>
  </si>
  <si>
    <t>CRN 225 024</t>
  </si>
  <si>
    <t>CRN 225 025</t>
  </si>
  <si>
    <t>CRN 225 026</t>
  </si>
  <si>
    <t>CRN 225 027</t>
  </si>
  <si>
    <t>CRN 225 028</t>
  </si>
  <si>
    <t>CRN 225 029</t>
  </si>
  <si>
    <t>CRN 225 030</t>
  </si>
  <si>
    <t>CRN 225 031</t>
  </si>
  <si>
    <t>CRN 225 032</t>
  </si>
  <si>
    <t>CRN 225 033</t>
  </si>
  <si>
    <t>CRN 225 034</t>
  </si>
  <si>
    <t>CRN 225 035</t>
  </si>
  <si>
    <t>CRN 225 036</t>
  </si>
  <si>
    <t>CRN 225 037</t>
  </si>
  <si>
    <t>CRN 225 038</t>
  </si>
  <si>
    <t>CRN 225 039</t>
  </si>
  <si>
    <t>CRN 225 040</t>
  </si>
  <si>
    <t>CRN 225 041</t>
  </si>
  <si>
    <t>CRN 250 001</t>
  </si>
  <si>
    <t>CRN 250 002</t>
  </si>
  <si>
    <t>CRN 250 003</t>
  </si>
  <si>
    <t>CRN 250 004</t>
  </si>
  <si>
    <t>CRN 250 005</t>
  </si>
  <si>
    <t>CRN 250 006</t>
  </si>
  <si>
    <t>CRN 250 007</t>
  </si>
  <si>
    <t>CRN 250 008</t>
  </si>
  <si>
    <t>CRN 250 009</t>
  </si>
  <si>
    <t>CRN 250 010</t>
  </si>
  <si>
    <t>CRN 250 011</t>
  </si>
  <si>
    <t>CRN 250 012</t>
  </si>
  <si>
    <t>CRN 250 013</t>
  </si>
  <si>
    <t>CRN 250 014</t>
  </si>
  <si>
    <t>CRN 250 015</t>
  </si>
  <si>
    <t>CRN 250 016</t>
  </si>
  <si>
    <t>CRN 250 017</t>
  </si>
  <si>
    <t>CRN 250 018</t>
  </si>
  <si>
    <t>CRN 250 019</t>
  </si>
  <si>
    <t>CRN 250 020</t>
  </si>
  <si>
    <t>CRN 250 021</t>
  </si>
  <si>
    <t>CRN 250 022</t>
  </si>
  <si>
    <t>CRN 250 023</t>
  </si>
  <si>
    <t>CRN 250 024</t>
  </si>
  <si>
    <t>CRN 250 025</t>
  </si>
  <si>
    <t>CRN 250 026</t>
  </si>
  <si>
    <t>CRN 250 027</t>
  </si>
  <si>
    <t>CRN 250 028</t>
  </si>
  <si>
    <t>CRN 250 029</t>
  </si>
  <si>
    <t>CRN 250 030</t>
  </si>
  <si>
    <t>CRN 250 031</t>
  </si>
  <si>
    <t>CRN 250 032</t>
  </si>
  <si>
    <t>CRN 250 033</t>
  </si>
  <si>
    <t>CRN 250 034</t>
  </si>
  <si>
    <t>CRN 250 035</t>
  </si>
  <si>
    <t>CRN 250 036</t>
  </si>
  <si>
    <t>CRN 250 037</t>
  </si>
  <si>
    <t>CRN 250 038</t>
  </si>
  <si>
    <t>CRN 250 039</t>
  </si>
  <si>
    <t>CRN 250 040</t>
  </si>
  <si>
    <t>CRN 250 041</t>
  </si>
  <si>
    <t>CRN 260 001</t>
  </si>
  <si>
    <t>CRN 260 002</t>
  </si>
  <si>
    <t>CRN 260 003</t>
  </si>
  <si>
    <t>CRN 260 004</t>
  </si>
  <si>
    <t>CRN 260 005</t>
  </si>
  <si>
    <t>CRN 260 006</t>
  </si>
  <si>
    <t>CRN 260 007</t>
  </si>
  <si>
    <t>CRN 260 008</t>
  </si>
  <si>
    <t>CRN 260 009</t>
  </si>
  <si>
    <t>CRN 260 010</t>
  </si>
  <si>
    <t>CRN 260 011</t>
  </si>
  <si>
    <t>CRN 260 012</t>
  </si>
  <si>
    <t>CRN 260 013</t>
  </si>
  <si>
    <t>CRN 260 014</t>
  </si>
  <si>
    <t>CRN 260 015</t>
  </si>
  <si>
    <t>CRN 260 016</t>
  </si>
  <si>
    <t>CRN 260 017</t>
  </si>
  <si>
    <t>CRN 260 018</t>
  </si>
  <si>
    <t>CRN 260 019</t>
  </si>
  <si>
    <t>CRN 260 020</t>
  </si>
  <si>
    <t>CRN 260 021</t>
  </si>
  <si>
    <t>CRN 260 022</t>
  </si>
  <si>
    <t>CRN 260 023</t>
  </si>
  <si>
    <t>CRN 260 024</t>
  </si>
  <si>
    <t>CRN 260 025</t>
  </si>
  <si>
    <t>CRN 260 026</t>
  </si>
  <si>
    <t>CRN 260 027</t>
  </si>
  <si>
    <t>CRN 260 028</t>
  </si>
  <si>
    <t>CRN 260 029</t>
  </si>
  <si>
    <t>CRN 260 030</t>
  </si>
  <si>
    <t>CRN 260 031</t>
  </si>
  <si>
    <t>CRN 260 032</t>
  </si>
  <si>
    <t>CRN 260 033</t>
  </si>
  <si>
    <t>CRN 260 034</t>
  </si>
  <si>
    <t>CRN 260 035</t>
  </si>
  <si>
    <t>CRN 260 036</t>
  </si>
  <si>
    <t>CRN 260 037</t>
  </si>
  <si>
    <t>CRN 260 038</t>
  </si>
  <si>
    <t>CRN 260 039</t>
  </si>
  <si>
    <t>CRN 260 040</t>
  </si>
  <si>
    <t>CRN 260 041</t>
  </si>
  <si>
    <t>CRN 280 001</t>
  </si>
  <si>
    <t>CRN 280 002</t>
  </si>
  <si>
    <t>CRN 280 003</t>
  </si>
  <si>
    <t>CRN 280 004</t>
  </si>
  <si>
    <t>CRN 280 005</t>
  </si>
  <si>
    <t>CRN 280 006</t>
  </si>
  <si>
    <t>CRN 280 007</t>
  </si>
  <si>
    <t>CRN 280 008</t>
  </si>
  <si>
    <t>CRN 280 009</t>
  </si>
  <si>
    <t>CRN 280 010</t>
  </si>
  <si>
    <t>CRN 280 011</t>
  </si>
  <si>
    <t>CRN 280 012</t>
  </si>
  <si>
    <t>CRN 280 013</t>
  </si>
  <si>
    <t>CRN 280 014</t>
  </si>
  <si>
    <t>CRN 280 015</t>
  </si>
  <si>
    <t>CRN 280 016</t>
  </si>
  <si>
    <t>CRN 280 017</t>
  </si>
  <si>
    <t>CRN 280 018</t>
  </si>
  <si>
    <t>CRN 280 019</t>
  </si>
  <si>
    <t>CRN 280 020</t>
  </si>
  <si>
    <t>CRN 280 021</t>
  </si>
  <si>
    <t>CRN 280 022</t>
  </si>
  <si>
    <t>CRN 280 023</t>
  </si>
  <si>
    <t>CRN 280 024</t>
  </si>
  <si>
    <t>CRN 280 025</t>
  </si>
  <si>
    <t>CRN 280 026</t>
  </si>
  <si>
    <t>CRN 280 027</t>
  </si>
  <si>
    <t>CRN 280 028</t>
  </si>
  <si>
    <t>CRN 280 029</t>
  </si>
  <si>
    <t>CRN 280 030</t>
  </si>
  <si>
    <t>CRN 280 031</t>
  </si>
  <si>
    <t>CRN 280 032</t>
  </si>
  <si>
    <t>CRN 280 033</t>
  </si>
  <si>
    <t>CRN 280 034</t>
  </si>
  <si>
    <t>CRN 280 035</t>
  </si>
  <si>
    <t>CRN 280 036</t>
  </si>
  <si>
    <t>CRN 280 037</t>
  </si>
  <si>
    <t>CRN 280 038</t>
  </si>
  <si>
    <t>CRN 280 039</t>
  </si>
  <si>
    <t>CRN 280 040</t>
  </si>
  <si>
    <t>CRN 280 041</t>
  </si>
  <si>
    <t>CRN 300 001</t>
  </si>
  <si>
    <t>CRN 300 002</t>
  </si>
  <si>
    <t>CRN 300 003</t>
  </si>
  <si>
    <t>CRN 300 004</t>
  </si>
  <si>
    <t>CRN 300 005</t>
  </si>
  <si>
    <t>CRN 300 006</t>
  </si>
  <si>
    <t>CRN 300 007</t>
  </si>
  <si>
    <t>CRN 300 008</t>
  </si>
  <si>
    <t>CRN 300 009</t>
  </si>
  <si>
    <t>CRN 300 010</t>
  </si>
  <si>
    <t>CRN 300 011</t>
  </si>
  <si>
    <t>CRN 300 012</t>
  </si>
  <si>
    <t>CRN 300 013</t>
  </si>
  <si>
    <t>CRN 300 014</t>
  </si>
  <si>
    <t>CRN 300 015</t>
  </si>
  <si>
    <t>CRN 300 016</t>
  </si>
  <si>
    <t>CRN 300 017</t>
  </si>
  <si>
    <t>CRN 300 018</t>
  </si>
  <si>
    <t>CRN 300 019</t>
  </si>
  <si>
    <t>CRN 300 020</t>
  </si>
  <si>
    <t>CRN 300 021</t>
  </si>
  <si>
    <t>CRN 300 022</t>
  </si>
  <si>
    <t>CRN 300 023</t>
  </si>
  <si>
    <t>CRN 300 024</t>
  </si>
  <si>
    <t>CRN 300 025</t>
  </si>
  <si>
    <t>CRN 300 026</t>
  </si>
  <si>
    <t>CRN 300 027</t>
  </si>
  <si>
    <t>CRN 300 028</t>
  </si>
  <si>
    <t>CRN 300 029</t>
  </si>
  <si>
    <t>CRN 300 030</t>
  </si>
  <si>
    <t>CRN 300 031</t>
  </si>
  <si>
    <t>CRN 300 032</t>
  </si>
  <si>
    <t>CRN 300 033</t>
  </si>
  <si>
    <t>CRN 300 034</t>
  </si>
  <si>
    <t>CRN 300 035</t>
  </si>
  <si>
    <t>CRN 300 036</t>
  </si>
  <si>
    <t>CRN 300 037</t>
  </si>
  <si>
    <t>CRN 300 038</t>
  </si>
  <si>
    <t>CRN 300 039</t>
  </si>
  <si>
    <t>CRN 300 040</t>
  </si>
  <si>
    <t>CRN 300 041</t>
  </si>
  <si>
    <t>CRN 320 001</t>
  </si>
  <si>
    <t>CRN 320 002</t>
  </si>
  <si>
    <t>CRN 320 003</t>
  </si>
  <si>
    <t>CRN 320 004</t>
  </si>
  <si>
    <t>CRN 320 005</t>
  </si>
  <si>
    <t>CRN 320 006</t>
  </si>
  <si>
    <t>CRN 320 007</t>
  </si>
  <si>
    <t>CRN 320 008</t>
  </si>
  <si>
    <t>CRN 320 009</t>
  </si>
  <si>
    <t>CRN 320 010</t>
  </si>
  <si>
    <t>CRN 320 011</t>
  </si>
  <si>
    <t>CRN 320 012</t>
  </si>
  <si>
    <t>CRN 320 013</t>
  </si>
  <si>
    <t>CRN 320 014</t>
  </si>
  <si>
    <t>CRN 320 015</t>
  </si>
  <si>
    <t>CRN 320 016</t>
  </si>
  <si>
    <t>CRN 320 017</t>
  </si>
  <si>
    <t>CRN 320 018</t>
  </si>
  <si>
    <t>CRN 320 019</t>
  </si>
  <si>
    <t>CRN 320 020</t>
  </si>
  <si>
    <t>CRN 320 021</t>
  </si>
  <si>
    <t>CRN 320 022</t>
  </si>
  <si>
    <t>CRN 320 023</t>
  </si>
  <si>
    <t>CRN 320 024</t>
  </si>
  <si>
    <t>CRN 320 025</t>
  </si>
  <si>
    <t>CRN 320 026</t>
  </si>
  <si>
    <t>CRN 320 027</t>
  </si>
  <si>
    <t>CRN 320 028</t>
  </si>
  <si>
    <t>CRN 320 029</t>
  </si>
  <si>
    <t>CRN 320 030</t>
  </si>
  <si>
    <t>CRN 320 031</t>
  </si>
  <si>
    <t>CRN 320 032</t>
  </si>
  <si>
    <t>CRN 320 033</t>
  </si>
  <si>
    <t>CRN 320 034</t>
  </si>
  <si>
    <t>CRN 320 035</t>
  </si>
  <si>
    <t>CRN 320 036</t>
  </si>
  <si>
    <t>CRN 320 037</t>
  </si>
  <si>
    <t>CRN 320 038</t>
  </si>
  <si>
    <t>CRN 320 039</t>
  </si>
  <si>
    <t>CRN 320 040</t>
  </si>
  <si>
    <t>CRN 320 041</t>
  </si>
  <si>
    <t>CRN 350 001</t>
  </si>
  <si>
    <t>CRN 350 002</t>
  </si>
  <si>
    <t>CRN 350 003</t>
  </si>
  <si>
    <t>CRN 350 004</t>
  </si>
  <si>
    <t>CRN 350 005</t>
  </si>
  <si>
    <t>CRN 350 006</t>
  </si>
  <si>
    <t>CRN 350 007</t>
  </si>
  <si>
    <t>CRN 350 008</t>
  </si>
  <si>
    <t>CRN 350 009</t>
  </si>
  <si>
    <t>CRN 350 010</t>
  </si>
  <si>
    <t>CRN 350 011</t>
  </si>
  <si>
    <t>CRN 350 012</t>
  </si>
  <si>
    <t>CRN 350 013</t>
  </si>
  <si>
    <t>CRN 350 014</t>
  </si>
  <si>
    <t>CRN 350 015</t>
  </si>
  <si>
    <t>CRN 350 016</t>
  </si>
  <si>
    <t>CRN 350 017</t>
  </si>
  <si>
    <t>CRN 350 018</t>
  </si>
  <si>
    <t>CRN 350 019</t>
  </si>
  <si>
    <t>CRN 350 020</t>
  </si>
  <si>
    <t>CRN 350 021</t>
  </si>
  <si>
    <t>CRN 350 022</t>
  </si>
  <si>
    <t>CRN 350 023</t>
  </si>
  <si>
    <t>CRN 350 024</t>
  </si>
  <si>
    <t>CRN 350 025</t>
  </si>
  <si>
    <t>CRN 350 026</t>
  </si>
  <si>
    <t>CRN 350 027</t>
  </si>
  <si>
    <t>CRN 350 028</t>
  </si>
  <si>
    <t>CRN 350 029</t>
  </si>
  <si>
    <t>CRN 350 030</t>
  </si>
  <si>
    <t>CRN 350 031</t>
  </si>
  <si>
    <t>CRN 350 032</t>
  </si>
  <si>
    <t>CRN 350 033</t>
  </si>
  <si>
    <t>CRN 350 034</t>
  </si>
  <si>
    <t>CRN 350 035</t>
  </si>
  <si>
    <t>CRN 350 036</t>
  </si>
  <si>
    <t>CRN 350 037</t>
  </si>
  <si>
    <t>CRN 350 038</t>
  </si>
  <si>
    <t>CRN 350 039</t>
  </si>
  <si>
    <t>CRN 350 040</t>
  </si>
  <si>
    <t>CRN 350 041</t>
  </si>
  <si>
    <t>CRN 400 001</t>
  </si>
  <si>
    <t>CRN 400 002</t>
  </si>
  <si>
    <t>CRN 400 003</t>
  </si>
  <si>
    <t>CRN 400 004</t>
  </si>
  <si>
    <t>CRN 400 005</t>
  </si>
  <si>
    <t>CRN 400 006</t>
  </si>
  <si>
    <t>CRN 400 007</t>
  </si>
  <si>
    <t>CRN 400 008</t>
  </si>
  <si>
    <t>CRN 400 009</t>
  </si>
  <si>
    <t>CRN 400 010</t>
  </si>
  <si>
    <t>CRN 400 011</t>
  </si>
  <si>
    <t>CRN 400 012</t>
  </si>
  <si>
    <t>CRN 400 013</t>
  </si>
  <si>
    <t>CRN 400 014</t>
  </si>
  <si>
    <t>CRN 400 015</t>
  </si>
  <si>
    <t>CRN 400 016</t>
  </si>
  <si>
    <t>CRN 400 017</t>
  </si>
  <si>
    <t>CRN 400 018</t>
  </si>
  <si>
    <t>CRN 400 019</t>
  </si>
  <si>
    <t>CRN 400 020</t>
  </si>
  <si>
    <t>CRN 400 021</t>
  </si>
  <si>
    <t>CRN 400 022</t>
  </si>
  <si>
    <t>CRN 400 023</t>
  </si>
  <si>
    <t>CRN 400 024</t>
  </si>
  <si>
    <t>CRN 400 025</t>
  </si>
  <si>
    <t>CRN 400 026</t>
  </si>
  <si>
    <t>CRN 400 027</t>
  </si>
  <si>
    <t>CRN 400 028</t>
  </si>
  <si>
    <t>CRN 400 029</t>
  </si>
  <si>
    <t>CRN 400 030</t>
  </si>
  <si>
    <t>CRN 400 031</t>
  </si>
  <si>
    <t>CRN 400 032</t>
  </si>
  <si>
    <t>CRN 400 033</t>
  </si>
  <si>
    <t>CRN 400 034</t>
  </si>
  <si>
    <t>CRN 400 035</t>
  </si>
  <si>
    <t>CRN 400 036</t>
  </si>
  <si>
    <t>CRN 400 037</t>
  </si>
  <si>
    <t>CRN 400 038</t>
  </si>
  <si>
    <t>CRN 400 039</t>
  </si>
  <si>
    <t>CRN 400 040</t>
  </si>
  <si>
    <t>CRN 400 041</t>
  </si>
  <si>
    <t>CRN 450 001</t>
  </si>
  <si>
    <t>CRN 450 002</t>
  </si>
  <si>
    <t>CRN 450 003</t>
  </si>
  <si>
    <t>CRN 450 004</t>
  </si>
  <si>
    <t>CRN 450 005</t>
  </si>
  <si>
    <t>CRN 450 006</t>
  </si>
  <si>
    <t>CRN 450 007</t>
  </si>
  <si>
    <t>CRN 450 008</t>
  </si>
  <si>
    <t>CRN 450 009</t>
  </si>
  <si>
    <t>CRN 450 010</t>
  </si>
  <si>
    <t>CRN 450 011</t>
  </si>
  <si>
    <t>CRN 450 012</t>
  </si>
  <si>
    <t>CRN 450 013</t>
  </si>
  <si>
    <t>CRN 450 014</t>
  </si>
  <si>
    <t>CRN 450 015</t>
  </si>
  <si>
    <t>CRN 450 016</t>
  </si>
  <si>
    <t>CRN 450 017</t>
  </si>
  <si>
    <t>CRN 450 018</t>
  </si>
  <si>
    <t>CRN 450 019</t>
  </si>
  <si>
    <t>CRN 450 020</t>
  </si>
  <si>
    <t>CRN 450 021</t>
  </si>
  <si>
    <t>CRN 450 022</t>
  </si>
  <si>
    <t>CRN 450 023</t>
  </si>
  <si>
    <t>CRN 450 024</t>
  </si>
  <si>
    <t>CRN 450 025</t>
  </si>
  <si>
    <t>CRN 450 026</t>
  </si>
  <si>
    <t>CRN 450 027</t>
  </si>
  <si>
    <t>CRN 450 028</t>
  </si>
  <si>
    <t>CRN 450 029</t>
  </si>
  <si>
    <t>CRN 450 030</t>
  </si>
  <si>
    <t>CRN 450 031</t>
  </si>
  <si>
    <t>CRN 450 032</t>
  </si>
  <si>
    <t>CRN 450 033</t>
  </si>
  <si>
    <t>CRN 450 034</t>
  </si>
  <si>
    <t>CRN 450 035</t>
  </si>
  <si>
    <t>CRN 450 036</t>
  </si>
  <si>
    <t>CRN 450 037</t>
  </si>
  <si>
    <t>CRN 450 038</t>
  </si>
  <si>
    <t>CRN 450 039</t>
  </si>
  <si>
    <t>CRN 450 040</t>
  </si>
  <si>
    <t>CRN 450 041</t>
  </si>
  <si>
    <t>CRN 500 001</t>
  </si>
  <si>
    <t>CRN 500 002</t>
  </si>
  <si>
    <t>CRN 500 003</t>
  </si>
  <si>
    <t>CRN 500 004</t>
  </si>
  <si>
    <t>CRN 500 005</t>
  </si>
  <si>
    <t>CRN 500 006</t>
  </si>
  <si>
    <t>CRN 500 007</t>
  </si>
  <si>
    <t>CRN 500 008</t>
  </si>
  <si>
    <t>CRN 500 009</t>
  </si>
  <si>
    <t>CRN 500 010</t>
  </si>
  <si>
    <t>CRN 500 011</t>
  </si>
  <si>
    <t>CRN 500 012</t>
  </si>
  <si>
    <t>CRN 500 013</t>
  </si>
  <si>
    <t>CRN 500 014</t>
  </si>
  <si>
    <t>CRN 500 015</t>
  </si>
  <si>
    <t>CRN 500 016</t>
  </si>
  <si>
    <t>CRN 500 017</t>
  </si>
  <si>
    <t>CRN 500 018</t>
  </si>
  <si>
    <t>CRN 500 019</t>
  </si>
  <si>
    <t>CRN 500 020</t>
  </si>
  <si>
    <t>CRN 500 021</t>
  </si>
  <si>
    <t>CRN 500 022</t>
  </si>
  <si>
    <t>CRN 500 023</t>
  </si>
  <si>
    <t>CRN 500 024</t>
  </si>
  <si>
    <t>CRN 500 025</t>
  </si>
  <si>
    <t>CRN 500 026</t>
  </si>
  <si>
    <t>CRN 500 027</t>
  </si>
  <si>
    <t>CRN 500 028</t>
  </si>
  <si>
    <t>CRN 500 029</t>
  </si>
  <si>
    <t>CRN 500 030</t>
  </si>
  <si>
    <t>CRN 500 031</t>
  </si>
  <si>
    <t>CRN 500 032</t>
  </si>
  <si>
    <t>CRN 500 033</t>
  </si>
  <si>
    <t>CRN 500 034</t>
  </si>
  <si>
    <t>CRN 500 035</t>
  </si>
  <si>
    <t>CRN 500 036</t>
  </si>
  <si>
    <t>CRN 500 037</t>
  </si>
  <si>
    <t>CRN 500 038</t>
  </si>
  <si>
    <t>CRN 500 039</t>
  </si>
  <si>
    <t>CRN 500 040</t>
  </si>
  <si>
    <t>CRN 500 041</t>
  </si>
  <si>
    <t>CRN 550 001</t>
  </si>
  <si>
    <t>CRN 550 002</t>
  </si>
  <si>
    <t>CRN 550 003</t>
  </si>
  <si>
    <t>CRN 550 004</t>
  </si>
  <si>
    <t>CRN 550 005</t>
  </si>
  <si>
    <t>CRN 550 006</t>
  </si>
  <si>
    <t>CRN 550 007</t>
  </si>
  <si>
    <t>CRN 550 008</t>
  </si>
  <si>
    <t>CRN 550 009</t>
  </si>
  <si>
    <t>CRN 550 010</t>
  </si>
  <si>
    <t>CRN 550 011</t>
  </si>
  <si>
    <t>CRN 550 012</t>
  </si>
  <si>
    <t>CRN 550 013</t>
  </si>
  <si>
    <t>CRN 550 014</t>
  </si>
  <si>
    <t>CRN 550 015</t>
  </si>
  <si>
    <t>CRN 550 016</t>
  </si>
  <si>
    <t>CRN 550 017</t>
  </si>
  <si>
    <t>CRN 550 018</t>
  </si>
  <si>
    <t>CRN 550 019</t>
  </si>
  <si>
    <t>CRN 550 020</t>
  </si>
  <si>
    <t>CRN 550 021</t>
  </si>
  <si>
    <t>CRN 550 022</t>
  </si>
  <si>
    <t>CRN 550 023</t>
  </si>
  <si>
    <t>CRN 550 024</t>
  </si>
  <si>
    <t>CRN 550 025</t>
  </si>
  <si>
    <t>CRN 550 026</t>
  </si>
  <si>
    <t>CRN 550 027</t>
  </si>
  <si>
    <t>CRN 550 028</t>
  </si>
  <si>
    <t>CRN 550 029</t>
  </si>
  <si>
    <t>CRN 550 030</t>
  </si>
  <si>
    <t>CRN 550 031</t>
  </si>
  <si>
    <t>CRN 550 032</t>
  </si>
  <si>
    <t>CRN 550 033</t>
  </si>
  <si>
    <t>CRN 550 034</t>
  </si>
  <si>
    <t>CRN 550 035</t>
  </si>
  <si>
    <t>CRN 550 036</t>
  </si>
  <si>
    <t>CRN 550 037</t>
  </si>
  <si>
    <t>CRN 550 038</t>
  </si>
  <si>
    <t>CRN 550 039</t>
  </si>
  <si>
    <t>CRN 550 040</t>
  </si>
  <si>
    <t>CRN 550 041</t>
  </si>
  <si>
    <t>CRN 600 001</t>
  </si>
  <si>
    <t>CRN 600 002</t>
  </si>
  <si>
    <t>CRN 600 003</t>
  </si>
  <si>
    <t>CRN 600 004</t>
  </si>
  <si>
    <t>CRN 600 005</t>
  </si>
  <si>
    <t>CRN 600 006</t>
  </si>
  <si>
    <t>CRN 600 007</t>
  </si>
  <si>
    <t>CRN 600 008</t>
  </si>
  <si>
    <t>CRN 600 009</t>
  </si>
  <si>
    <t>CRN 600 010</t>
  </si>
  <si>
    <t>CRN 600 011</t>
  </si>
  <si>
    <t>CRN 600 012</t>
  </si>
  <si>
    <t>CRN 600 013</t>
  </si>
  <si>
    <t>CRN 600 014</t>
  </si>
  <si>
    <t>CRN 600 015</t>
  </si>
  <si>
    <t>CRN 600 016</t>
  </si>
  <si>
    <t>CRN 600 017</t>
  </si>
  <si>
    <t>CRN 600 018</t>
  </si>
  <si>
    <t>CRN 600 019</t>
  </si>
  <si>
    <t>CRN 600 020</t>
  </si>
  <si>
    <t>CRN 600 021</t>
  </si>
  <si>
    <t>CRN 600 022</t>
  </si>
  <si>
    <t>CRN 600 023</t>
  </si>
  <si>
    <t>CRN 600 024</t>
  </si>
  <si>
    <t>CRN 600 025</t>
  </si>
  <si>
    <t>CRN 600 026</t>
  </si>
  <si>
    <t>CRN 600 027</t>
  </si>
  <si>
    <t>CRN 600 028</t>
  </si>
  <si>
    <t>CRN 600 029</t>
  </si>
  <si>
    <t>CRN 600 030</t>
  </si>
  <si>
    <t>CRN 600 031</t>
  </si>
  <si>
    <t>CRN 600 032</t>
  </si>
  <si>
    <t>CRN 600 033</t>
  </si>
  <si>
    <t>CRN 600 034</t>
  </si>
  <si>
    <t>CRN 600 035</t>
  </si>
  <si>
    <t>CRN 600 036</t>
  </si>
  <si>
    <t>CRN 600 037</t>
  </si>
  <si>
    <t>CRN 600 038</t>
  </si>
  <si>
    <t>CRN 600 039</t>
  </si>
  <si>
    <t>CRN 600 040</t>
  </si>
  <si>
    <t>CRN 600 041</t>
  </si>
  <si>
    <t>CRN 650 001</t>
  </si>
  <si>
    <t>CRN 650 002</t>
  </si>
  <si>
    <t>CRN 650 003</t>
  </si>
  <si>
    <t>CRN 650 004</t>
  </si>
  <si>
    <t>CRN 650 005</t>
  </si>
  <si>
    <t>CRN 650 006</t>
  </si>
  <si>
    <t>CRN 650 007</t>
  </si>
  <si>
    <t>CRN 650 008</t>
  </si>
  <si>
    <t>CRN 650 009</t>
  </si>
  <si>
    <t>CRN 650 010</t>
  </si>
  <si>
    <t>CRN 650 011</t>
  </si>
  <si>
    <t>CRN 650 012</t>
  </si>
  <si>
    <t>CRN 650 013</t>
  </si>
  <si>
    <t>CRN 650 014</t>
  </si>
  <si>
    <t>CRN 650 015</t>
  </si>
  <si>
    <t>CRN 650 016</t>
  </si>
  <si>
    <t>CRN 650 017</t>
  </si>
  <si>
    <t>CRN 650 018</t>
  </si>
  <si>
    <t>CRN 650 019</t>
  </si>
  <si>
    <t>CRN 650 020</t>
  </si>
  <si>
    <t>CRN 650 021</t>
  </si>
  <si>
    <t>CRN 650 022</t>
  </si>
  <si>
    <t>CRN 650 023</t>
  </si>
  <si>
    <t>CRN 650 024</t>
  </si>
  <si>
    <t>CRN 650 025</t>
  </si>
  <si>
    <t>CRN 650 026</t>
  </si>
  <si>
    <t>CRN 650 027</t>
  </si>
  <si>
    <t>CRN 650 028</t>
  </si>
  <si>
    <t>CRN 650 029</t>
  </si>
  <si>
    <t>CRN 650 030</t>
  </si>
  <si>
    <t>CRN 650 031</t>
  </si>
  <si>
    <t>CRN 650 032</t>
  </si>
  <si>
    <t>CRN 650 033</t>
  </si>
  <si>
    <t>CRN 650 034</t>
  </si>
  <si>
    <t>CRN 650 035</t>
  </si>
  <si>
    <t>CRN 650 036</t>
  </si>
  <si>
    <t>CRN 650 037</t>
  </si>
  <si>
    <t>CRN 650 038</t>
  </si>
  <si>
    <t>CRN 650 039</t>
  </si>
  <si>
    <t>CRN 650 040</t>
  </si>
  <si>
    <t>CRN 650 041</t>
  </si>
  <si>
    <t>CRN 700 001</t>
  </si>
  <si>
    <t>CRN 700 002</t>
  </si>
  <si>
    <t>CRN 700 003</t>
  </si>
  <si>
    <t>CRN 700 004</t>
  </si>
  <si>
    <t>CRN 700 005</t>
  </si>
  <si>
    <t>CRN 700 006</t>
  </si>
  <si>
    <t>CRN 700 007</t>
  </si>
  <si>
    <t>CRN 700 008</t>
  </si>
  <si>
    <t>CRN 700 009</t>
  </si>
  <si>
    <t>CRN 700 010</t>
  </si>
  <si>
    <t>CRN 700 011</t>
  </si>
  <si>
    <t>CRN 700 012</t>
  </si>
  <si>
    <t>CRN 700 013</t>
  </si>
  <si>
    <t>CRN 700 014</t>
  </si>
  <si>
    <t>CRN 700 015</t>
  </si>
  <si>
    <t>CRN 700 016</t>
  </si>
  <si>
    <t>CRN 700 017</t>
  </si>
  <si>
    <t>CRN 700 018</t>
  </si>
  <si>
    <t>CRN 700 019</t>
  </si>
  <si>
    <t>CRN 700 020</t>
  </si>
  <si>
    <t>CRN 700 021</t>
  </si>
  <si>
    <t>CRN 700 022</t>
  </si>
  <si>
    <t>CRN 700 023</t>
  </si>
  <si>
    <t>CRN 700 024</t>
  </si>
  <si>
    <t>CRN 700 025</t>
  </si>
  <si>
    <t>CRN 700 026</t>
  </si>
  <si>
    <t>CRN 700 027</t>
  </si>
  <si>
    <t>CRN 700 028</t>
  </si>
  <si>
    <t>CRN 700 029</t>
  </si>
  <si>
    <t>CRN 700 030</t>
  </si>
  <si>
    <t>CRN 700 031</t>
  </si>
  <si>
    <t>CRN 700 032</t>
  </si>
  <si>
    <t>CRN 700 033</t>
  </si>
  <si>
    <t>CRN 700 034</t>
  </si>
  <si>
    <t>CRN 700 035</t>
  </si>
  <si>
    <t>CRN 700 036</t>
  </si>
  <si>
    <t>CRN 700 037</t>
  </si>
  <si>
    <t>CRN 700 038</t>
  </si>
  <si>
    <t>CRN 700 039</t>
  </si>
  <si>
    <t>CRN 700 040</t>
  </si>
  <si>
    <t>CRN 700 041</t>
  </si>
  <si>
    <t>CRN 750 001</t>
  </si>
  <si>
    <t>CRN 750 002</t>
  </si>
  <si>
    <t>CRN 750 003</t>
  </si>
  <si>
    <t>CRN 750 004</t>
  </si>
  <si>
    <t>CRN 750 005</t>
  </si>
  <si>
    <t>CRN 750 006</t>
  </si>
  <si>
    <t>CRN 750 007</t>
  </si>
  <si>
    <t>CRN 750 008</t>
  </si>
  <si>
    <t>CRN 750 009</t>
  </si>
  <si>
    <t>CRN 750 010</t>
  </si>
  <si>
    <t>CRN 750 011</t>
  </si>
  <si>
    <t>CRN 750 012</t>
  </si>
  <si>
    <t>CRN 750 013</t>
  </si>
  <si>
    <t>CRN 750 014</t>
  </si>
  <si>
    <t>CRN 750 015</t>
  </si>
  <si>
    <t>CRN 750 016</t>
  </si>
  <si>
    <t>CRN 750 017</t>
  </si>
  <si>
    <t>CRN 750 018</t>
  </si>
  <si>
    <t>CRN 750 019</t>
  </si>
  <si>
    <t>CRN 750 020</t>
  </si>
  <si>
    <t>CRN 750 021</t>
  </si>
  <si>
    <t>CRN 750 022</t>
  </si>
  <si>
    <t>CRN 750 023</t>
  </si>
  <si>
    <t>CRN 750 024</t>
  </si>
  <si>
    <t>CRN 750 025</t>
  </si>
  <si>
    <t>CRN 750 026</t>
  </si>
  <si>
    <t>CRN 750 027</t>
  </si>
  <si>
    <t>CRN 750 028</t>
  </si>
  <si>
    <t>CRN 750 029</t>
  </si>
  <si>
    <t>CRN 750 030</t>
  </si>
  <si>
    <t>CRN 750 031</t>
  </si>
  <si>
    <t>CRN 750 032</t>
  </si>
  <si>
    <t>CRN 750 033</t>
  </si>
  <si>
    <t>CRN 750 034</t>
  </si>
  <si>
    <t>CRN 750 035</t>
  </si>
  <si>
    <t>CRN 750 036</t>
  </si>
  <si>
    <t>CRN 750 037</t>
  </si>
  <si>
    <t>CRN 750 038</t>
  </si>
  <si>
    <t>CRN 750 039</t>
  </si>
  <si>
    <t>CRN 750 040</t>
  </si>
  <si>
    <t>CRN 750 041</t>
  </si>
  <si>
    <t>CRN 800 001</t>
  </si>
  <si>
    <t>CRN 800 002</t>
  </si>
  <si>
    <t>CRN 800 003</t>
  </si>
  <si>
    <t>CRN 800 004</t>
  </si>
  <si>
    <t>CRN 800 005</t>
  </si>
  <si>
    <t>CRN 800 006</t>
  </si>
  <si>
    <t>CRN 800 007</t>
  </si>
  <si>
    <t>CRN 800 008</t>
  </si>
  <si>
    <t>CRN 800 009</t>
  </si>
  <si>
    <t>CRN 800 010</t>
  </si>
  <si>
    <t>CRN 800 011</t>
  </si>
  <si>
    <t>CRN 800 012</t>
  </si>
  <si>
    <t>CRN 800 013</t>
  </si>
  <si>
    <t>CRN 800 014</t>
  </si>
  <si>
    <t>CRN 800 015</t>
  </si>
  <si>
    <t>CRN 800 016</t>
  </si>
  <si>
    <t>CRN 800 017</t>
  </si>
  <si>
    <t>CRN 800 018</t>
  </si>
  <si>
    <t>CRN 800 019</t>
  </si>
  <si>
    <t>CRN 800 020</t>
  </si>
  <si>
    <t>CRN 800 021</t>
  </si>
  <si>
    <t>CRN 800 022</t>
  </si>
  <si>
    <t>CRN 800 023</t>
  </si>
  <si>
    <t>CRN 800 024</t>
  </si>
  <si>
    <t>CRN 800 025</t>
  </si>
  <si>
    <t>CRN 800 026</t>
  </si>
  <si>
    <t>CRN 800 027</t>
  </si>
  <si>
    <t>CRN 800 028</t>
  </si>
  <si>
    <t>CRN 800 029</t>
  </si>
  <si>
    <t>CRN 800 030</t>
  </si>
  <si>
    <t>CRN 800 031</t>
  </si>
  <si>
    <t>CRN 800 032</t>
  </si>
  <si>
    <t>CRN 800 033</t>
  </si>
  <si>
    <t>CRN 800 034</t>
  </si>
  <si>
    <t>CRN 800 035</t>
  </si>
  <si>
    <t>CRN 800 036</t>
  </si>
  <si>
    <t>CRN 800 037</t>
  </si>
  <si>
    <t>CRN 800 038</t>
  </si>
  <si>
    <t>CRN 800 039</t>
  </si>
  <si>
    <t>CRN 800 040</t>
  </si>
  <si>
    <t>CRN 800 041</t>
  </si>
  <si>
    <t>CRN 850 001</t>
  </si>
  <si>
    <t>CRN 850 002</t>
  </si>
  <si>
    <t>CRN 850 003</t>
  </si>
  <si>
    <t>CRN 850 004</t>
  </si>
  <si>
    <t>CRN 850 005</t>
  </si>
  <si>
    <t>CRN 850 006</t>
  </si>
  <si>
    <t>CRN 850 007</t>
  </si>
  <si>
    <t>CRN 850 008</t>
  </si>
  <si>
    <t>CRN 850 009</t>
  </si>
  <si>
    <t>CRN 850 010</t>
  </si>
  <si>
    <t>CRN 850 011</t>
  </si>
  <si>
    <t>CRN 850 012</t>
  </si>
  <si>
    <t>CRN 850 013</t>
  </si>
  <si>
    <t>CRN 850 014</t>
  </si>
  <si>
    <t>CRN 850 015</t>
  </si>
  <si>
    <t>CRN 850 016</t>
  </si>
  <si>
    <t>CRN 850 017</t>
  </si>
  <si>
    <t>CRN 850 018</t>
  </si>
  <si>
    <t>CRN 850 019</t>
  </si>
  <si>
    <t>CRN 850 020</t>
  </si>
  <si>
    <t>CRN 850 021</t>
  </si>
  <si>
    <t>CRN 850 022</t>
  </si>
  <si>
    <t>CRN 850 023</t>
  </si>
  <si>
    <t>CRN 850 024</t>
  </si>
  <si>
    <t>CRN 850 025</t>
  </si>
  <si>
    <t>CRN 850 026</t>
  </si>
  <si>
    <t>CRN 850 027</t>
  </si>
  <si>
    <t>CRN 850 028</t>
  </si>
  <si>
    <t>CRN 850 029</t>
  </si>
  <si>
    <t>CRN 850 030</t>
  </si>
  <si>
    <t>CRN 850 031</t>
  </si>
  <si>
    <t>CRN 850 032</t>
  </si>
  <si>
    <t>CRN 850 033</t>
  </si>
  <si>
    <t>CRN 850 034</t>
  </si>
  <si>
    <t>CRN 850 035</t>
  </si>
  <si>
    <t>CRN 850 036</t>
  </si>
  <si>
    <t>CRN 850 037</t>
  </si>
  <si>
    <t>CRN 850 038</t>
  </si>
  <si>
    <t>CRN 850 039</t>
  </si>
  <si>
    <t>CRN 850 040</t>
  </si>
  <si>
    <t>CRN 850 041</t>
  </si>
  <si>
    <t>CRN 900 001</t>
  </si>
  <si>
    <t>CRN 900 002</t>
  </si>
  <si>
    <t>CRN 900 003</t>
  </si>
  <si>
    <t>CRN 900 004</t>
  </si>
  <si>
    <t>CRN 900 005</t>
  </si>
  <si>
    <t>CRN 900 006</t>
  </si>
  <si>
    <t>CRN 900 007</t>
  </si>
  <si>
    <t>CRN 900 008</t>
  </si>
  <si>
    <t>CRN 900 009</t>
  </si>
  <si>
    <t>CRN 900 010</t>
  </si>
  <si>
    <t>CRN 900 011</t>
  </si>
  <si>
    <t>CRN 900 012</t>
  </si>
  <si>
    <t>CRN 900 013</t>
  </si>
  <si>
    <t>CRN 900 014</t>
  </si>
  <si>
    <t>CRN 900 015</t>
  </si>
  <si>
    <t>CRN 900 016</t>
  </si>
  <si>
    <t>CRN 900 017</t>
  </si>
  <si>
    <t>CRN 900 018</t>
  </si>
  <si>
    <t>CRN 900 019</t>
  </si>
  <si>
    <t>CRN 900 020</t>
  </si>
  <si>
    <t>CRN 900 021</t>
  </si>
  <si>
    <t>CRN 900 022</t>
  </si>
  <si>
    <t>CRN 900 023</t>
  </si>
  <si>
    <t>CRN 900 024</t>
  </si>
  <si>
    <t>CRN 900 025</t>
  </si>
  <si>
    <t>CRN 900 026</t>
  </si>
  <si>
    <t>CRN 900 027</t>
  </si>
  <si>
    <t>CRN 900 028</t>
  </si>
  <si>
    <t>CRN 900 029</t>
  </si>
  <si>
    <t>CRN 900 030</t>
  </si>
  <si>
    <t>CRN 900 031</t>
  </si>
  <si>
    <t>CRN 900 032</t>
  </si>
  <si>
    <t>CRN 900 033</t>
  </si>
  <si>
    <t>CRN 900 034</t>
  </si>
  <si>
    <t>CRN 900 035</t>
  </si>
  <si>
    <t>CRN 900 036</t>
  </si>
  <si>
    <t>CRN 900 037</t>
  </si>
  <si>
    <t>CRN 900 038</t>
  </si>
  <si>
    <t>CRN 900 039</t>
  </si>
  <si>
    <t>CRN 900 040</t>
  </si>
  <si>
    <t>CRN 900 041</t>
  </si>
  <si>
    <t>CRN 950 001</t>
  </si>
  <si>
    <t>CRN 950 002</t>
  </si>
  <si>
    <t>CRN 950 003</t>
  </si>
  <si>
    <t>CRN 950 004</t>
  </si>
  <si>
    <t>CRN 950 005</t>
  </si>
  <si>
    <t>CRN 950 006</t>
  </si>
  <si>
    <t>CRN 950 007</t>
  </si>
  <si>
    <t>CRN 950 008</t>
  </si>
  <si>
    <t>CRN 950 009</t>
  </si>
  <si>
    <t>CRN 950 010</t>
  </si>
  <si>
    <t>CRN 950 011</t>
  </si>
  <si>
    <t>CRN 950 012</t>
  </si>
  <si>
    <t>CRN 950 013</t>
  </si>
  <si>
    <t>CRN 950 014</t>
  </si>
  <si>
    <t>CRN 950 015</t>
  </si>
  <si>
    <t>CRN 950 016</t>
  </si>
  <si>
    <t>CRN 950 017</t>
  </si>
  <si>
    <t>CRN 950 018</t>
  </si>
  <si>
    <t>CRN 950 019</t>
  </si>
  <si>
    <t>CRN 950 020</t>
  </si>
  <si>
    <t>CRN 950 021</t>
  </si>
  <si>
    <t>CRN 950 022</t>
  </si>
  <si>
    <t>CRN 950 023</t>
  </si>
  <si>
    <t>CRN 950 024</t>
  </si>
  <si>
    <t>CRN 950 025</t>
  </si>
  <si>
    <t>CRN 950 026</t>
  </si>
  <si>
    <t>CRN 950 027</t>
  </si>
  <si>
    <t>CRN 950 028</t>
  </si>
  <si>
    <t>CRN 950 029</t>
  </si>
  <si>
    <t>CRN 950 030</t>
  </si>
  <si>
    <t>CRN 950 031</t>
  </si>
  <si>
    <t>CRN 950 032</t>
  </si>
  <si>
    <t>CRN 950 033</t>
  </si>
  <si>
    <t>CRN 950 034</t>
  </si>
  <si>
    <t>CRN 950 035</t>
  </si>
  <si>
    <t>CRN 950 036</t>
  </si>
  <si>
    <t>CRN 950 037</t>
  </si>
  <si>
    <t>CRN 950 038</t>
  </si>
  <si>
    <t>CRN 950 039</t>
  </si>
  <si>
    <t>CRN 950 040</t>
  </si>
  <si>
    <t>CRN 950 041</t>
  </si>
  <si>
    <t>CRN 1000 001</t>
  </si>
  <si>
    <t>CRN 1000 002</t>
  </si>
  <si>
    <t>CRN 1000 003</t>
  </si>
  <si>
    <t>CRN 1000 004</t>
  </si>
  <si>
    <t>CRN 1000 005</t>
  </si>
  <si>
    <t>CRN 1000 006</t>
  </si>
  <si>
    <t>CRN 1000 007</t>
  </si>
  <si>
    <t>CRN 1000 008</t>
  </si>
  <si>
    <t>CRN 1000 009</t>
  </si>
  <si>
    <t>CRN 1000 010</t>
  </si>
  <si>
    <t>CRN 1000 011</t>
  </si>
  <si>
    <t>CRN 1000 012</t>
  </si>
  <si>
    <t>CRN 1000 013</t>
  </si>
  <si>
    <t>CRN 1000 014</t>
  </si>
  <si>
    <t>CRN 1000 015</t>
  </si>
  <si>
    <t>CRN 1000 016</t>
  </si>
  <si>
    <t>CRN 1000 017</t>
  </si>
  <si>
    <t>CRN 1000 018</t>
  </si>
  <si>
    <t>CRN 1000 019</t>
  </si>
  <si>
    <t>CRN 1000 020</t>
  </si>
  <si>
    <t>CRN 1000 021</t>
  </si>
  <si>
    <t>CRN 1000 022</t>
  </si>
  <si>
    <t>CRN 1000 023</t>
  </si>
  <si>
    <t>CRN 1000 024</t>
  </si>
  <si>
    <t>CRN 1000 025</t>
  </si>
  <si>
    <t>CRN 1000 026</t>
  </si>
  <si>
    <t>CRN 1000 027</t>
  </si>
  <si>
    <t>CRN 1000 028</t>
  </si>
  <si>
    <t>CRN 1000 029</t>
  </si>
  <si>
    <t>CRN 1000 030</t>
  </si>
  <si>
    <t>CRN 1000 031</t>
  </si>
  <si>
    <t>CRN 1000 032</t>
  </si>
  <si>
    <t>CRN 1000 033</t>
  </si>
  <si>
    <t>CRN 1000 034</t>
  </si>
  <si>
    <t>CRN 1000 035</t>
  </si>
  <si>
    <t>CRN 1000 036</t>
  </si>
  <si>
    <t>CRN 1000 037</t>
  </si>
  <si>
    <t>CRN 1000 038</t>
  </si>
  <si>
    <t>CRN 1000 039</t>
  </si>
  <si>
    <t>CRN 1000 040</t>
  </si>
  <si>
    <t>CRN 1000 041</t>
  </si>
  <si>
    <t>CRN 1050 001</t>
  </si>
  <si>
    <t>CRN 1050 002</t>
  </si>
  <si>
    <t>CRN 1050 003</t>
  </si>
  <si>
    <t>CRN 1050 004</t>
  </si>
  <si>
    <t>CRN 1050 005</t>
  </si>
  <si>
    <t>CRN 1050 006</t>
  </si>
  <si>
    <t>CRN 1050 007</t>
  </si>
  <si>
    <t>CRN 1050 008</t>
  </si>
  <si>
    <t>CRN 1050 009</t>
  </si>
  <si>
    <t>CRN 1050 010</t>
  </si>
  <si>
    <t>CRN 1050 011</t>
  </si>
  <si>
    <t>CRN 1050 012</t>
  </si>
  <si>
    <t>CRN 1050 013</t>
  </si>
  <si>
    <t>CRN 1050 014</t>
  </si>
  <si>
    <t>CRN 1050 015</t>
  </si>
  <si>
    <t>CRN 1050 016</t>
  </si>
  <si>
    <t>CRN 1050 017</t>
  </si>
  <si>
    <t>CRN 1050 018</t>
  </si>
  <si>
    <t>CRN 1050 019</t>
  </si>
  <si>
    <t>CRN 1050 020</t>
  </si>
  <si>
    <t>CRN 1050 021</t>
  </si>
  <si>
    <t>CRN 1050 022</t>
  </si>
  <si>
    <t>CRN 1050 023</t>
  </si>
  <si>
    <t>CRN 1050 024</t>
  </si>
  <si>
    <t>CRN 1050 025</t>
  </si>
  <si>
    <t>CRN 1050 026</t>
  </si>
  <si>
    <t>CRN 1050 027</t>
  </si>
  <si>
    <t>CRN 1050 028</t>
  </si>
  <si>
    <t>CRN 1050 029</t>
  </si>
  <si>
    <t>CRN 1050 030</t>
  </si>
  <si>
    <t>CRN 1050 031</t>
  </si>
  <si>
    <t>CRN 1050 032</t>
  </si>
  <si>
    <t>CRN 1050 033</t>
  </si>
  <si>
    <t>CRN 1050 034</t>
  </si>
  <si>
    <t>CRN 1050 035</t>
  </si>
  <si>
    <t>CRN 1050 036</t>
  </si>
  <si>
    <t>CRN 1050 037</t>
  </si>
  <si>
    <t>CRN 1050 038</t>
  </si>
  <si>
    <t>CRN 1050 039</t>
  </si>
  <si>
    <t>Ø1100Kapaklı  Te Modül Düz ( TEMİZLEME )</t>
  </si>
  <si>
    <t>Ø1100Kapaklı  Te  Modül İzoleli  ( TEMİZLEME )</t>
  </si>
  <si>
    <t>Ø1200Kapaklı  Te Modül Düz ( TEMİZLEME )</t>
  </si>
  <si>
    <t>Ø1200Kapaklı  Te  Modül İzoleli  ( TEMİZLEME )</t>
  </si>
  <si>
    <t>Ø1300Kapaklı  Te Modül Düz ( TEMİZLEME )</t>
  </si>
  <si>
    <t>Ø1300Kapaklı  Te  Modül İzoleli  ( TEMİZLEME )</t>
  </si>
  <si>
    <t>Ø1050Kapaklı  Te Modül Düz ( TEMİZLEME )</t>
  </si>
  <si>
    <t>Ø1050Kapaklı  Te  Modül İzoleli  ( TEMİZLEME )</t>
  </si>
  <si>
    <t>CRN 1050 040</t>
  </si>
  <si>
    <t>CRN 1050 041</t>
  </si>
  <si>
    <t>Ø900Kapaklı  Te  Modül İzoleli  ( TEMİZLEME )</t>
  </si>
  <si>
    <t>CRN 1100 001</t>
  </si>
  <si>
    <t>CRN 1100 002</t>
  </si>
  <si>
    <t>CRN 1100 003</t>
  </si>
  <si>
    <t>CRN 1100 004</t>
  </si>
  <si>
    <t>CRN 1100 005</t>
  </si>
  <si>
    <t>CRN 1100 006</t>
  </si>
  <si>
    <t>CRN 1100 007</t>
  </si>
  <si>
    <t>CRN 1100 008</t>
  </si>
  <si>
    <t>CRN 1100 009</t>
  </si>
  <si>
    <t>CRN 1100 010</t>
  </si>
  <si>
    <t>CRN 1100 011</t>
  </si>
  <si>
    <t>CRN 1100 012</t>
  </si>
  <si>
    <t>CRN 1100 013</t>
  </si>
  <si>
    <t>CRN 1100 014</t>
  </si>
  <si>
    <t>CRN 1100 015</t>
  </si>
  <si>
    <t>CRN 1100 016</t>
  </si>
  <si>
    <t>CRN 1100 017</t>
  </si>
  <si>
    <t>CRN 1100 018</t>
  </si>
  <si>
    <t>CRN 1100 019</t>
  </si>
  <si>
    <t>CRN 1100 020</t>
  </si>
  <si>
    <t>CRN 1100 021</t>
  </si>
  <si>
    <t>CRN 1100 022</t>
  </si>
  <si>
    <t>CRN 1100 023</t>
  </si>
  <si>
    <t>CRN 1100 024</t>
  </si>
  <si>
    <t>CRN 1100 025</t>
  </si>
  <si>
    <t>CRN 1100 026</t>
  </si>
  <si>
    <t>CRN 1100 027</t>
  </si>
  <si>
    <t>CRN 1100 028</t>
  </si>
  <si>
    <t>CRN 1100 029</t>
  </si>
  <si>
    <t>CRN 1100 030</t>
  </si>
  <si>
    <t>CRN 1100 031</t>
  </si>
  <si>
    <t>CRN 1100 032</t>
  </si>
  <si>
    <t>CRN 1100 033</t>
  </si>
  <si>
    <t>CRN 1100 034</t>
  </si>
  <si>
    <t>CRN 1100 035</t>
  </si>
  <si>
    <t>CRN 1100 036</t>
  </si>
  <si>
    <t>CRN 1100 037</t>
  </si>
  <si>
    <t>CRN 1100 038</t>
  </si>
  <si>
    <t>CRN 1100 039</t>
  </si>
  <si>
    <t>CRN 1100 040</t>
  </si>
  <si>
    <t>CRN 1100 041</t>
  </si>
  <si>
    <t>CRN 1200 001</t>
  </si>
  <si>
    <t>CRN 1200 002</t>
  </si>
  <si>
    <t>CRN 1200 003</t>
  </si>
  <si>
    <t>CRN 1200 004</t>
  </si>
  <si>
    <t>CRN 1200 005</t>
  </si>
  <si>
    <t>CRN 1200 006</t>
  </si>
  <si>
    <t>CRN 1200 007</t>
  </si>
  <si>
    <t>CRN 1200 008</t>
  </si>
  <si>
    <t>CRN 1200 009</t>
  </si>
  <si>
    <t>CRN 1200 010</t>
  </si>
  <si>
    <t>CRN 1200 011</t>
  </si>
  <si>
    <t>CRN 1200 012</t>
  </si>
  <si>
    <t>CRN 1200 013</t>
  </si>
  <si>
    <t>CRN 1200 014</t>
  </si>
  <si>
    <t>CRN 1200 015</t>
  </si>
  <si>
    <t>CRN 1200 016</t>
  </si>
  <si>
    <t>CRN 1200 017</t>
  </si>
  <si>
    <t>CRN 1200 018</t>
  </si>
  <si>
    <t>CRN 1200 019</t>
  </si>
  <si>
    <t>CRN 1200 020</t>
  </si>
  <si>
    <t>CRN 1200 021</t>
  </si>
  <si>
    <t>CRN 1200 022</t>
  </si>
  <si>
    <t>CRN 1200 023</t>
  </si>
  <si>
    <t>CRN 1200 024</t>
  </si>
  <si>
    <t>CRN 1200 025</t>
  </si>
  <si>
    <t>CRN 1200 026</t>
  </si>
  <si>
    <t>CRN 1200 027</t>
  </si>
  <si>
    <t>CRN 1200 028</t>
  </si>
  <si>
    <t>CRN 1200 029</t>
  </si>
  <si>
    <t>CRN 1200 030</t>
  </si>
  <si>
    <t>CRN 1200 031</t>
  </si>
  <si>
    <t>CRN 1200 032</t>
  </si>
  <si>
    <t>CRN 1200 033</t>
  </si>
  <si>
    <t>CRN 1200 034</t>
  </si>
  <si>
    <t>CRN 1200 035</t>
  </si>
  <si>
    <t>CRN 1200 036</t>
  </si>
  <si>
    <t>CRN 1200 037</t>
  </si>
  <si>
    <t>CRN 1200 038</t>
  </si>
  <si>
    <t>CRN 1200 039</t>
  </si>
  <si>
    <t>CRN 1200 040</t>
  </si>
  <si>
    <t>CRN 1200 041</t>
  </si>
  <si>
    <t>CRN 1300 001</t>
  </si>
  <si>
    <t>CRN 1300 002</t>
  </si>
  <si>
    <t>CRN 1300 003</t>
  </si>
  <si>
    <t>CRN 1300 004</t>
  </si>
  <si>
    <t>CRN 1300 005</t>
  </si>
  <si>
    <t>CRN 1300 006</t>
  </si>
  <si>
    <t>CRN 1300 007</t>
  </si>
  <si>
    <t>CRN 1300 008</t>
  </si>
  <si>
    <t>CRN 1300 009</t>
  </si>
  <si>
    <t>CRN 1300 010</t>
  </si>
  <si>
    <t>CRN 1300 011</t>
  </si>
  <si>
    <t>CRN 1300 012</t>
  </si>
  <si>
    <t>CRN 1300 013</t>
  </si>
  <si>
    <t>CRN 1300 014</t>
  </si>
  <si>
    <t>CRN 1300 015</t>
  </si>
  <si>
    <t>CRN 1300 016</t>
  </si>
  <si>
    <t>CRN 1300 017</t>
  </si>
  <si>
    <t>CRN 1300 018</t>
  </si>
  <si>
    <t>CRN 1300 019</t>
  </si>
  <si>
    <t>CRN 1300 020</t>
  </si>
  <si>
    <t>CRN 1300 021</t>
  </si>
  <si>
    <t>CRN 1300 022</t>
  </si>
  <si>
    <t>CRN 1300 023</t>
  </si>
  <si>
    <t>CRN 1300 024</t>
  </si>
  <si>
    <t>CRN 1300 025</t>
  </si>
  <si>
    <t>CRN 1300 026</t>
  </si>
  <si>
    <t>CRN 1300 027</t>
  </si>
  <si>
    <t>CRN 1300 028</t>
  </si>
  <si>
    <t>CRN 1300 029</t>
  </si>
  <si>
    <t>CRN 1300 030</t>
  </si>
  <si>
    <t>CRN 1300 031</t>
  </si>
  <si>
    <t>CRN 1300 032</t>
  </si>
  <si>
    <t>CRN 1300 033</t>
  </si>
  <si>
    <t>CRN 1300 034</t>
  </si>
  <si>
    <t>CRN 1300 035</t>
  </si>
  <si>
    <t>CRN 1300 036</t>
  </si>
  <si>
    <t>CRN 1300 037</t>
  </si>
  <si>
    <t>CRN 1300 038</t>
  </si>
  <si>
    <t>CRN 1300 039</t>
  </si>
  <si>
    <t>CRN 1300 040</t>
  </si>
  <si>
    <t>CRN 1300 041</t>
  </si>
  <si>
    <t>Mehmet BAŞ</t>
  </si>
  <si>
    <t>Crn Baca</t>
  </si>
  <si>
    <t>Melikgazi</t>
  </si>
  <si>
    <t>Mehmet Baş</t>
  </si>
  <si>
    <t>0541 581 18 48</t>
  </si>
  <si>
    <t>Yeşilyurt Mh.</t>
  </si>
  <si>
    <t>GÜNCEL DOLAR FİYATI</t>
  </si>
  <si>
    <t>Ø1300T Modül 45 Düz  90 Düz</t>
  </si>
  <si>
    <t>ADET</t>
  </si>
  <si>
    <t>CRN 1050 042</t>
  </si>
  <si>
    <t>ø 700</t>
  </si>
  <si>
    <t>ø 100</t>
  </si>
  <si>
    <t>ø 130</t>
  </si>
  <si>
    <t>ø 140</t>
  </si>
  <si>
    <t>ø 150</t>
  </si>
  <si>
    <t>TAŞBAŞI(ESKİŞEHİR)</t>
  </si>
  <si>
    <t>ALİ</t>
  </si>
  <si>
    <t>Ø100Kondens    Düz</t>
  </si>
  <si>
    <t>Ø130Kondens   Düz</t>
  </si>
  <si>
    <t>Ø150Kondens   Düz</t>
  </si>
  <si>
    <t>Ø180Kondens  Düz</t>
  </si>
  <si>
    <t>Ø200Kondens   Düz</t>
  </si>
  <si>
    <t>Ø225Kondens    Düz</t>
  </si>
  <si>
    <t>Ø250Kondens    Düz</t>
  </si>
  <si>
    <t>Ø260Kondens   Düz</t>
  </si>
  <si>
    <t>Ø280Kondens  Düz</t>
  </si>
  <si>
    <t>Ø320Kondens  Düz</t>
  </si>
  <si>
    <t>Ø350Kondens   Düz</t>
  </si>
  <si>
    <t>Ø400 Kondens   Düz</t>
  </si>
  <si>
    <t>Ø450Kondens   Düz</t>
  </si>
  <si>
    <t>Ø500Kondens   Düz</t>
  </si>
  <si>
    <t>Ø550Kondens   Düz</t>
  </si>
  <si>
    <t>Ø600Kondens   Düz</t>
  </si>
  <si>
    <t>Ø650Kondens    Düz</t>
  </si>
  <si>
    <t>Ø700Kondens   Düz</t>
  </si>
  <si>
    <t>Ø750Kondens   Düz</t>
  </si>
  <si>
    <t>Ø800Kondens    Düz</t>
  </si>
  <si>
    <t>Ø850Kondens    Düz</t>
  </si>
  <si>
    <t>Ø900Kondens   Düz</t>
  </si>
  <si>
    <t>Ø950Kondens   Düz</t>
  </si>
  <si>
    <t>Ø1000Kondens    Düz</t>
  </si>
  <si>
    <t>Ø1050Kondens  Düz</t>
  </si>
  <si>
    <t>Ø1100Kondens  Düz</t>
  </si>
  <si>
    <t>Ø1200Kondens  Düz</t>
  </si>
  <si>
    <t>Ø1300Kondens  Düz</t>
  </si>
  <si>
    <t>ø 180</t>
  </si>
  <si>
    <t>ø 200</t>
  </si>
  <si>
    <t>ø 225</t>
  </si>
  <si>
    <t>ø 250</t>
  </si>
  <si>
    <t>ø 260</t>
  </si>
  <si>
    <t>ø 280</t>
  </si>
  <si>
    <t>ø 300</t>
  </si>
  <si>
    <t>ø 320</t>
  </si>
  <si>
    <t>ø 350</t>
  </si>
  <si>
    <t>ø 400</t>
  </si>
  <si>
    <t>ø 450</t>
  </si>
  <si>
    <t>ø 500</t>
  </si>
  <si>
    <t>ø 550</t>
  </si>
  <si>
    <t>ø 600</t>
  </si>
  <si>
    <t>ø 650</t>
  </si>
  <si>
    <t>ø 750</t>
  </si>
  <si>
    <t>ø 800</t>
  </si>
  <si>
    <t>ø 850</t>
  </si>
  <si>
    <t>ø 900</t>
  </si>
  <si>
    <t>ø 950</t>
  </si>
  <si>
    <t>ø 1000</t>
  </si>
  <si>
    <t>ø 1050</t>
  </si>
  <si>
    <t>ø 1100</t>
  </si>
  <si>
    <t>ø 1200</t>
  </si>
  <si>
    <t>ø 1300</t>
  </si>
  <si>
    <t>F-1</t>
  </si>
  <si>
    <t>HAKAN BEY</t>
  </si>
  <si>
    <t>FERHAT BEY</t>
  </si>
  <si>
    <t>ALİ BEY</t>
  </si>
  <si>
    <t>H-92</t>
  </si>
  <si>
    <t>H-82</t>
  </si>
  <si>
    <t>H-83</t>
  </si>
  <si>
    <t>H-84</t>
  </si>
  <si>
    <t>H-85</t>
  </si>
  <si>
    <t>H-86</t>
  </si>
  <si>
    <t>H-87</t>
  </si>
  <si>
    <t>H-88</t>
  </si>
  <si>
    <t>H-89</t>
  </si>
  <si>
    <t>H-90</t>
  </si>
  <si>
    <t>H-91</t>
  </si>
  <si>
    <t>H-93</t>
  </si>
  <si>
    <t>H-94</t>
  </si>
  <si>
    <t>H-95</t>
  </si>
  <si>
    <t>H-96</t>
  </si>
  <si>
    <t>H-97</t>
  </si>
  <si>
    <t>H-98</t>
  </si>
  <si>
    <t>H-99</t>
  </si>
  <si>
    <t>H-1</t>
  </si>
  <si>
    <t>H-2</t>
  </si>
  <si>
    <t>H-3</t>
  </si>
  <si>
    <t>H-4</t>
  </si>
  <si>
    <t>H-5</t>
  </si>
  <si>
    <t>H-6</t>
  </si>
  <si>
    <t>H-7</t>
  </si>
  <si>
    <t>H-8</t>
  </si>
  <si>
    <t>H-9</t>
  </si>
  <si>
    <t>H-10</t>
  </si>
  <si>
    <t>H-11</t>
  </si>
  <si>
    <t>H-12</t>
  </si>
  <si>
    <t>H-13</t>
  </si>
  <si>
    <t>H-14</t>
  </si>
  <si>
    <t>H-15</t>
  </si>
  <si>
    <t>H-16</t>
  </si>
  <si>
    <t>H-17</t>
  </si>
  <si>
    <t>H-18</t>
  </si>
  <si>
    <t>H-19</t>
  </si>
  <si>
    <t>H-20</t>
  </si>
  <si>
    <t>H-21</t>
  </si>
  <si>
    <t>H-22</t>
  </si>
  <si>
    <t>H-23</t>
  </si>
  <si>
    <t>H-24</t>
  </si>
  <si>
    <t>H-25</t>
  </si>
  <si>
    <t>H-26</t>
  </si>
  <si>
    <t>H-27</t>
  </si>
  <si>
    <t>H-28</t>
  </si>
  <si>
    <t>H-29</t>
  </si>
  <si>
    <t>H-30</t>
  </si>
  <si>
    <t>H-31</t>
  </si>
  <si>
    <t>H-32</t>
  </si>
  <si>
    <t>H-33</t>
  </si>
  <si>
    <t>H-34</t>
  </si>
  <si>
    <t>H-35</t>
  </si>
  <si>
    <t>H-36</t>
  </si>
  <si>
    <t>H-37</t>
  </si>
  <si>
    <t>H-38</t>
  </si>
  <si>
    <t>H-39</t>
  </si>
  <si>
    <t>H-40</t>
  </si>
  <si>
    <t>H-41</t>
  </si>
  <si>
    <t>H-42</t>
  </si>
  <si>
    <t>H-43</t>
  </si>
  <si>
    <t>H-44</t>
  </si>
  <si>
    <t>H-45</t>
  </si>
  <si>
    <t>H-46</t>
  </si>
  <si>
    <t>H-47</t>
  </si>
  <si>
    <t>H-48</t>
  </si>
  <si>
    <t>H-49</t>
  </si>
  <si>
    <t>H-50</t>
  </si>
  <si>
    <t>H-51</t>
  </si>
  <si>
    <t>H-52</t>
  </si>
  <si>
    <t>H-53</t>
  </si>
  <si>
    <t>H-54</t>
  </si>
  <si>
    <t>H-55</t>
  </si>
  <si>
    <t>H-56</t>
  </si>
  <si>
    <t>H-57</t>
  </si>
  <si>
    <t>H-58</t>
  </si>
  <si>
    <t>H-59</t>
  </si>
  <si>
    <t>H-60</t>
  </si>
  <si>
    <t>H-61</t>
  </si>
  <si>
    <t>H-62</t>
  </si>
  <si>
    <t>H-63</t>
  </si>
  <si>
    <t>H-64</t>
  </si>
  <si>
    <t>H-65</t>
  </si>
  <si>
    <t>H-66</t>
  </si>
  <si>
    <t>H-67</t>
  </si>
  <si>
    <t>H-68</t>
  </si>
  <si>
    <t>H-69</t>
  </si>
  <si>
    <t>H-70</t>
  </si>
  <si>
    <t>H-71</t>
  </si>
  <si>
    <t>H-72</t>
  </si>
  <si>
    <t>H-73</t>
  </si>
  <si>
    <t>H-74</t>
  </si>
  <si>
    <t>H-75</t>
  </si>
  <si>
    <t>H-76</t>
  </si>
  <si>
    <t>H-77</t>
  </si>
  <si>
    <t>H-78</t>
  </si>
  <si>
    <t>H-79</t>
  </si>
  <si>
    <t>H-80</t>
  </si>
  <si>
    <t>H-81</t>
  </si>
  <si>
    <t>F-3</t>
  </si>
  <si>
    <t>F-4</t>
  </si>
  <si>
    <t>F-5</t>
  </si>
  <si>
    <t>F-6</t>
  </si>
  <si>
    <t>F-7</t>
  </si>
  <si>
    <t>F-8</t>
  </si>
  <si>
    <t>F-9</t>
  </si>
  <si>
    <t>F-10</t>
  </si>
  <si>
    <t>F-11</t>
  </si>
  <si>
    <t>F-12</t>
  </si>
  <si>
    <t>F-13</t>
  </si>
  <si>
    <t>F-14</t>
  </si>
  <si>
    <t>F-15</t>
  </si>
  <si>
    <t>F-16</t>
  </si>
  <si>
    <t>F-17</t>
  </si>
  <si>
    <t>F-18</t>
  </si>
  <si>
    <t>F-19</t>
  </si>
  <si>
    <t>F-20</t>
  </si>
  <si>
    <t>F-21</t>
  </si>
  <si>
    <t>F-22</t>
  </si>
  <si>
    <t>F-23</t>
  </si>
  <si>
    <t>F-24</t>
  </si>
  <si>
    <t>F-25</t>
  </si>
  <si>
    <t>F-26</t>
  </si>
  <si>
    <t>F-27</t>
  </si>
  <si>
    <t>F-28</t>
  </si>
  <si>
    <t>F-29</t>
  </si>
  <si>
    <t>F-30</t>
  </si>
  <si>
    <t>F-31</t>
  </si>
  <si>
    <t>F-32</t>
  </si>
  <si>
    <t>F-33</t>
  </si>
  <si>
    <t>F-34</t>
  </si>
  <si>
    <t>F-35</t>
  </si>
  <si>
    <t>F-36</t>
  </si>
  <si>
    <t>F-37</t>
  </si>
  <si>
    <t>F-38</t>
  </si>
  <si>
    <t>F-39</t>
  </si>
  <si>
    <t>F-40</t>
  </si>
  <si>
    <t>F-41</t>
  </si>
  <si>
    <t>F-42</t>
  </si>
  <si>
    <t>F-43</t>
  </si>
  <si>
    <t>F-44</t>
  </si>
  <si>
    <t>F-45</t>
  </si>
  <si>
    <t>F-46</t>
  </si>
  <si>
    <t>F-47</t>
  </si>
  <si>
    <t>F-48</t>
  </si>
  <si>
    <t>F-49</t>
  </si>
  <si>
    <t>F-50</t>
  </si>
  <si>
    <t>F-51</t>
  </si>
  <si>
    <t>F-52</t>
  </si>
  <si>
    <t>F-53</t>
  </si>
  <si>
    <t>F-54</t>
  </si>
  <si>
    <t>F-55</t>
  </si>
  <si>
    <t>F-56</t>
  </si>
  <si>
    <t>F-57</t>
  </si>
  <si>
    <t>F-58</t>
  </si>
  <si>
    <t>F-59</t>
  </si>
  <si>
    <t>F-60</t>
  </si>
  <si>
    <t>F-61</t>
  </si>
  <si>
    <t>F-62</t>
  </si>
  <si>
    <t>F-63</t>
  </si>
  <si>
    <t>F-64</t>
  </si>
  <si>
    <t>F-65</t>
  </si>
  <si>
    <t>F-66</t>
  </si>
  <si>
    <t>F-67</t>
  </si>
  <si>
    <t>F-68</t>
  </si>
  <si>
    <t>F-69</t>
  </si>
  <si>
    <t>F-70</t>
  </si>
  <si>
    <t>F-71</t>
  </si>
  <si>
    <t>F-72</t>
  </si>
  <si>
    <t>F-73</t>
  </si>
  <si>
    <t>F-74</t>
  </si>
  <si>
    <t>F-75</t>
  </si>
  <si>
    <t>F-76</t>
  </si>
  <si>
    <t>F-77</t>
  </si>
  <si>
    <t>F-78</t>
  </si>
  <si>
    <t>F-79</t>
  </si>
  <si>
    <t>F-80</t>
  </si>
  <si>
    <t>F-81</t>
  </si>
  <si>
    <t>F-82</t>
  </si>
  <si>
    <t>F-83</t>
  </si>
  <si>
    <t>F-84</t>
  </si>
  <si>
    <t>F-85</t>
  </si>
  <si>
    <t>F-86</t>
  </si>
  <si>
    <t>F-87</t>
  </si>
  <si>
    <t>F-88</t>
  </si>
  <si>
    <t>F-89</t>
  </si>
  <si>
    <t>F-90</t>
  </si>
  <si>
    <t>F-91</t>
  </si>
  <si>
    <t>F-92</t>
  </si>
  <si>
    <t>F-93</t>
  </si>
  <si>
    <t>F-94</t>
  </si>
  <si>
    <t>F-95</t>
  </si>
  <si>
    <t>F-96</t>
  </si>
  <si>
    <t>F-97</t>
  </si>
  <si>
    <t>F-98</t>
  </si>
  <si>
    <t>F-99</t>
  </si>
  <si>
    <t>F-100</t>
  </si>
  <si>
    <t>A-1</t>
  </si>
  <si>
    <t>A-2</t>
  </si>
  <si>
    <t>A-3</t>
  </si>
  <si>
    <t>A-4</t>
  </si>
  <si>
    <t>A-5</t>
  </si>
  <si>
    <t>A-6</t>
  </si>
  <si>
    <t>A-7</t>
  </si>
  <si>
    <t>A-8</t>
  </si>
  <si>
    <t>A-9</t>
  </si>
  <si>
    <t>A-10</t>
  </si>
  <si>
    <t>A-11</t>
  </si>
  <si>
    <t>A-12</t>
  </si>
  <si>
    <t>A-13</t>
  </si>
  <si>
    <t>A-14</t>
  </si>
  <si>
    <t>A-15</t>
  </si>
  <si>
    <t>A-16</t>
  </si>
  <si>
    <t>A-17</t>
  </si>
  <si>
    <t>A-18</t>
  </si>
  <si>
    <t>A-19</t>
  </si>
  <si>
    <t>A-20</t>
  </si>
  <si>
    <t>A-21</t>
  </si>
  <si>
    <t>A-22</t>
  </si>
  <si>
    <t>A-23</t>
  </si>
  <si>
    <t>A-24</t>
  </si>
  <si>
    <t>A-25</t>
  </si>
  <si>
    <t>A-26</t>
  </si>
  <si>
    <t>A-27</t>
  </si>
  <si>
    <t>A-28</t>
  </si>
  <si>
    <t>A-29</t>
  </si>
  <si>
    <t>A-30</t>
  </si>
  <si>
    <t>A-31</t>
  </si>
  <si>
    <t>A-32</t>
  </si>
  <si>
    <t>A-33</t>
  </si>
  <si>
    <t>A-34</t>
  </si>
  <si>
    <t>A-35</t>
  </si>
  <si>
    <t>A-36</t>
  </si>
  <si>
    <t>A-37</t>
  </si>
  <si>
    <t>A-38</t>
  </si>
  <si>
    <t>A-39</t>
  </si>
  <si>
    <t>A-40</t>
  </si>
  <si>
    <t>A-41</t>
  </si>
  <si>
    <t>A-42</t>
  </si>
  <si>
    <t>A-43</t>
  </si>
  <si>
    <t>A-44</t>
  </si>
  <si>
    <t>A-45</t>
  </si>
  <si>
    <t>A-46</t>
  </si>
  <si>
    <t>A-47</t>
  </si>
  <si>
    <t>A-48</t>
  </si>
  <si>
    <t>A-49</t>
  </si>
  <si>
    <t>A-50</t>
  </si>
  <si>
    <t>A-51</t>
  </si>
  <si>
    <t>A-52</t>
  </si>
  <si>
    <t>A-53</t>
  </si>
  <si>
    <t>A-54</t>
  </si>
  <si>
    <t>A-55</t>
  </si>
  <si>
    <t>A-56</t>
  </si>
  <si>
    <t>A-57</t>
  </si>
  <si>
    <t>A-58</t>
  </si>
  <si>
    <t>A-59</t>
  </si>
  <si>
    <t>A-60</t>
  </si>
  <si>
    <t>A-61</t>
  </si>
  <si>
    <t>A-62</t>
  </si>
  <si>
    <t>A-63</t>
  </si>
  <si>
    <t>A-64</t>
  </si>
  <si>
    <t>A-65</t>
  </si>
  <si>
    <t>A-66</t>
  </si>
  <si>
    <t>A-67</t>
  </si>
  <si>
    <t>A-68</t>
  </si>
  <si>
    <t>A-69</t>
  </si>
  <si>
    <t>A-70</t>
  </si>
  <si>
    <t>A-71</t>
  </si>
  <si>
    <t>A-72</t>
  </si>
  <si>
    <t>A-73</t>
  </si>
  <si>
    <t>A-74</t>
  </si>
  <si>
    <t>A-75</t>
  </si>
  <si>
    <t>A-76</t>
  </si>
  <si>
    <t>A-77</t>
  </si>
  <si>
    <t>A-78</t>
  </si>
  <si>
    <t>A-79</t>
  </si>
  <si>
    <t>A-80</t>
  </si>
  <si>
    <t>A-81</t>
  </si>
  <si>
    <t>A-82</t>
  </si>
  <si>
    <t>A-83</t>
  </si>
  <si>
    <t>A-84</t>
  </si>
  <si>
    <t>A-85</t>
  </si>
  <si>
    <t>A-86</t>
  </si>
  <si>
    <t>A-87</t>
  </si>
  <si>
    <t>A-88</t>
  </si>
  <si>
    <t>A-89</t>
  </si>
  <si>
    <t>A-90</t>
  </si>
  <si>
    <t>A-91</t>
  </si>
  <si>
    <t>A-92</t>
  </si>
  <si>
    <t>A-93</t>
  </si>
  <si>
    <t>A-94</t>
  </si>
  <si>
    <t>A-95</t>
  </si>
  <si>
    <t>A-96</t>
  </si>
  <si>
    <t>A-97</t>
  </si>
  <si>
    <t>A-98</t>
  </si>
  <si>
    <t>A-99</t>
  </si>
  <si>
    <t>A-100</t>
  </si>
  <si>
    <t>ALİ SÜMENGEN</t>
  </si>
  <si>
    <t>CRN BACA</t>
  </si>
  <si>
    <t>YEŞİLYURT</t>
  </si>
  <si>
    <t>GAZİANTEP</t>
  </si>
  <si>
    <t>FERHAT KALKAN</t>
  </si>
  <si>
    <t>KİME</t>
  </si>
  <si>
    <t>KONU</t>
  </si>
  <si>
    <t>CC</t>
  </si>
  <si>
    <t>BCC</t>
  </si>
  <si>
    <t>MAİL</t>
  </si>
  <si>
    <t>mehmet.bas@crnbaca.com.tr</t>
  </si>
  <si>
    <t>TEKLİF</t>
  </si>
  <si>
    <t>ali.sumengen@crnbaca.com.tr</t>
  </si>
  <si>
    <t>teklif verildi</t>
  </si>
  <si>
    <t>Mail Adresi</t>
  </si>
  <si>
    <t>ahmet@gmail.com</t>
  </si>
  <si>
    <t>teklif@crnbaca.com.tr</t>
  </si>
  <si>
    <t>ÖRNEK</t>
  </si>
  <si>
    <t>İL/İLÇE</t>
  </si>
  <si>
    <t>*Akredite Kuruluş Onayı</t>
  </si>
  <si>
    <t>** Teklifimizin geçerlilik süresi 3  (ÜÇ )iş günüdür. Teslimat 10 iş günüdür.</t>
  </si>
  <si>
    <t>** Fiyatlara KDV DAHİLDİR</t>
  </si>
  <si>
    <t>** Montaj esnasında gerekebilecek vinc ,celik konkriksiyon, beton kırma vb şeyler fiyata dahil değildir.</t>
  </si>
  <si>
    <t>** Montaj esnasında  ilave edilebilecek malzemeler ayrıca fatura edilir</t>
  </si>
  <si>
    <t xml:space="preserve"> AÇIKLAMALAR</t>
  </si>
  <si>
    <t>OPSİYONLAR</t>
  </si>
  <si>
    <t>Bu kısımda sadece h-1 yazılan yer değiştirilebilir. Pdf alırken bu kısım gözükmüyor.</t>
  </si>
  <si>
    <t>VERİLEN TEKLİFLER</t>
  </si>
  <si>
    <t>SİPARİŞ NO</t>
  </si>
  <si>
    <t>S-1</t>
  </si>
  <si>
    <t>S-2</t>
  </si>
  <si>
    <t>S-3</t>
  </si>
  <si>
    <t>S-4</t>
  </si>
  <si>
    <t>S-5</t>
  </si>
  <si>
    <t>S-6</t>
  </si>
  <si>
    <t>S-7</t>
  </si>
  <si>
    <t>S-8</t>
  </si>
  <si>
    <t>S-9</t>
  </si>
  <si>
    <t>S-10</t>
  </si>
  <si>
    <t>S-11</t>
  </si>
  <si>
    <t>S-12</t>
  </si>
  <si>
    <t>S-13</t>
  </si>
  <si>
    <t>S-14</t>
  </si>
  <si>
    <t>S-15</t>
  </si>
  <si>
    <t>S-16</t>
  </si>
  <si>
    <t>S-17</t>
  </si>
  <si>
    <t>S-18</t>
  </si>
  <si>
    <t>S-19</t>
  </si>
  <si>
    <t>S-20</t>
  </si>
  <si>
    <t xml:space="preserve">*Nakliye </t>
  </si>
  <si>
    <t>Sütun1</t>
  </si>
  <si>
    <t>Sütun2</t>
  </si>
  <si>
    <t>Sütun3</t>
  </si>
  <si>
    <t>Sütun4</t>
  </si>
  <si>
    <t>Sütun5</t>
  </si>
  <si>
    <t>Sütun6</t>
  </si>
  <si>
    <t>Sütun7</t>
  </si>
  <si>
    <t>Sütun8</t>
  </si>
  <si>
    <t>Sütun9</t>
  </si>
  <si>
    <t>Sütun10</t>
  </si>
  <si>
    <t>Sütun11</t>
  </si>
  <si>
    <t>Proje Adı:</t>
  </si>
  <si>
    <t>Cihaz Marka - Model</t>
  </si>
  <si>
    <t>FİYAT</t>
  </si>
  <si>
    <t>TOPLAM TUTAR</t>
  </si>
  <si>
    <t>ø100</t>
  </si>
  <si>
    <t>Ø100Kapaklı  Modül İzoleli  ( TEMİZLEME )</t>
  </si>
  <si>
    <t>ø1000</t>
  </si>
  <si>
    <t>ø1050</t>
  </si>
  <si>
    <t>ø1100</t>
  </si>
  <si>
    <t>ø1200</t>
  </si>
  <si>
    <t>AKSARAY</t>
  </si>
  <si>
    <t>ø130</t>
  </si>
  <si>
    <t>24cm lik</t>
  </si>
  <si>
    <t>100-130</t>
  </si>
  <si>
    <t>ø1300</t>
  </si>
  <si>
    <t>ø150</t>
  </si>
  <si>
    <t>ø180</t>
  </si>
  <si>
    <t>ø200</t>
  </si>
  <si>
    <t>130-200</t>
  </si>
  <si>
    <t>100-200</t>
  </si>
  <si>
    <t>ø225</t>
  </si>
  <si>
    <t>200-225</t>
  </si>
  <si>
    <t>ø250</t>
  </si>
  <si>
    <t>30 cm</t>
  </si>
  <si>
    <t>25 cm</t>
  </si>
  <si>
    <t>25-28</t>
  </si>
  <si>
    <t>ø260</t>
  </si>
  <si>
    <t>ø280</t>
  </si>
  <si>
    <t>ø300</t>
  </si>
  <si>
    <t>33cm</t>
  </si>
  <si>
    <t>24cm</t>
  </si>
  <si>
    <t>ø320</t>
  </si>
  <si>
    <t>ø350</t>
  </si>
  <si>
    <t>300-350</t>
  </si>
  <si>
    <t>ø351</t>
  </si>
  <si>
    <t>200-350</t>
  </si>
  <si>
    <t>Ø350T Modül 45 Düz  90 Düz (35cm )</t>
  </si>
  <si>
    <t>ø400</t>
  </si>
  <si>
    <t>Ø400Sadece İzoleli Modül 1000mm</t>
  </si>
  <si>
    <t>ø450</t>
  </si>
  <si>
    <t>280-450</t>
  </si>
  <si>
    <t>ø500</t>
  </si>
  <si>
    <t>ø550</t>
  </si>
  <si>
    <t>ø600</t>
  </si>
  <si>
    <t>ø650</t>
  </si>
  <si>
    <t>ø700</t>
  </si>
  <si>
    <t>ø750</t>
  </si>
  <si>
    <t>ø800</t>
  </si>
  <si>
    <t>ø850</t>
  </si>
  <si>
    <t>Ø850Dirsek 90o İzoleli</t>
  </si>
  <si>
    <t>ø900</t>
  </si>
  <si>
    <t>ø950</t>
  </si>
  <si>
    <t xml:space="preserve"> *Alt- Üst Havalandırma</t>
  </si>
  <si>
    <t xml:space="preserve"> *Montaj </t>
  </si>
  <si>
    <t>maliyeti</t>
  </si>
  <si>
    <t>toplamı</t>
  </si>
  <si>
    <t>Ø150 Sıvama</t>
  </si>
  <si>
    <t>Ø180 Sıvama</t>
  </si>
  <si>
    <t>Ø200 Sıvama</t>
  </si>
  <si>
    <t>Ø225 Sıvama</t>
  </si>
  <si>
    <t>Ø250 Sıvama</t>
  </si>
  <si>
    <t>Ø280 Sıvama</t>
  </si>
  <si>
    <t>Ø300 Sıvama</t>
  </si>
  <si>
    <t>Ø320 Sıvama</t>
  </si>
  <si>
    <t>Ø350 Sıvama</t>
  </si>
  <si>
    <t>Ø500 Sıvama</t>
  </si>
  <si>
    <t>30cm</t>
  </si>
  <si>
    <t>Ø100Standart 25mm İzoleli Modül 500mm</t>
  </si>
  <si>
    <t>Ø130Standart 25mm İzoleli Modül 500mm</t>
  </si>
  <si>
    <t>Ø150Standart 25mm İzoleli Modül 500mm</t>
  </si>
  <si>
    <t>Ø180Standart 25mm İzoleli Modül 500mm</t>
  </si>
  <si>
    <t>Ø200Standart 25mm İzoleli Modül 500mm</t>
  </si>
  <si>
    <t>Ø225Standart 25mm İzoleli Modül 500mm</t>
  </si>
  <si>
    <t>Ø250Standart 25mm İzoleli Modül 500mm</t>
  </si>
  <si>
    <t>Ø260Standart 25mm İzoleli Modül 500mm</t>
  </si>
  <si>
    <t>Ø280Standart 25mm İzoleli Modül 500mm</t>
  </si>
  <si>
    <t>Ø300Standart 25mm İzoleli Modül 500mm</t>
  </si>
  <si>
    <t>Ø320Standart 25mm İzoleli Modül 500mm</t>
  </si>
  <si>
    <t>Ø350Standart 25mm İzoleli Modül 500mm</t>
  </si>
  <si>
    <t>Ø400Standart 25mm İzoleli Modül 500mm</t>
  </si>
  <si>
    <t>Ø450Standart 25mm İzoleli Modül 500mm</t>
  </si>
  <si>
    <t>Ø500Standart 25mm İzoleli Modül 500mm</t>
  </si>
  <si>
    <t>Ø550Standart 25mm İzoleli Modül 500mm</t>
  </si>
  <si>
    <t>Ø600Standart 25mm İzoleli Modül 500mm</t>
  </si>
  <si>
    <t>Ø650Standart 25mm İzoleli Modül 500mm</t>
  </si>
  <si>
    <t>Ø700Standart 25mm İzoleli Modül 500mm</t>
  </si>
  <si>
    <t>Ø750Standart 25mm İzoleli Modül 500mm</t>
  </si>
  <si>
    <t>Ø800Standart 25mm İzoleli Modül 500mm</t>
  </si>
  <si>
    <t>Ø850Standart 25mm İzoleli Modül 500mm</t>
  </si>
  <si>
    <t>Ø900Standart 25mm İzoleli Modül 500mm</t>
  </si>
  <si>
    <t>Ø950Standart 25mm İzoleli Modül 500mm</t>
  </si>
  <si>
    <t>Ø1000Standart 25mm İzoleli Modül 500mm</t>
  </si>
  <si>
    <t>Ø1050Standart 25mm İzoleli Modül 500mm</t>
  </si>
  <si>
    <t>Ø1100Standart 25mm İzoleli Modül 500mm</t>
  </si>
  <si>
    <t>Ø1200Standart 25mm İzoleli Modül 500mm</t>
  </si>
  <si>
    <t>Ø1300Standart 25mm İzoleli Modül 500mm</t>
  </si>
  <si>
    <t>Ø100Standart 25mm İzoleli Modül 250 mm</t>
  </si>
  <si>
    <t>Ø130Standart 25mm İzoleli Modül 250 mm</t>
  </si>
  <si>
    <t>Ø150Standart 25mm İzoleli Modül 250 mm</t>
  </si>
  <si>
    <t>Ø180Standart 25mm İzoleli Modül 250 mm</t>
  </si>
  <si>
    <t>Ø200Standart 25mm İzoleli Modül 250 mm</t>
  </si>
  <si>
    <t>Ø225Standart 25mm İzoleli Modül 250 mm</t>
  </si>
  <si>
    <t>Ø250Standart 25mm İzoleli Modül 250 mm</t>
  </si>
  <si>
    <t>Ø260Standart 25mm İzoleli Modül 250 mm</t>
  </si>
  <si>
    <t>Ø280Standart 25mm İzoleli Modül 250 mm</t>
  </si>
  <si>
    <t>Ø300Standart 25mm İzoleli Modül 250 mm</t>
  </si>
  <si>
    <t>Ø320Standart 25mm İzoleli Modül 250 mm</t>
  </si>
  <si>
    <t>Ø350Standart 25mm İzoleli Modül 250 mm</t>
  </si>
  <si>
    <t>Ø400Standart 25mm İzoleli Modül 250 mm</t>
  </si>
  <si>
    <t>Ø450Standart 25mm İzoleli Modül 250 mm</t>
  </si>
  <si>
    <t>Ø500Standart 25mm İzoleli Modül 250 mm</t>
  </si>
  <si>
    <t>Ø550Standart 25mm İzoleli Modül 250 mm</t>
  </si>
  <si>
    <t>Ø600Standart 25mm İzoleli Modül 250 mm</t>
  </si>
  <si>
    <t>Ø650Standart 25mm İzoleli Modül 250 mm</t>
  </si>
  <si>
    <t>Ø700Standart 25mm İzoleli Modül 250 mm</t>
  </si>
  <si>
    <t>Ø750Standart 25mm İzoleli Modül 250 mm</t>
  </si>
  <si>
    <t>Ø800Standart 25mm İzoleli Modül 250 mm</t>
  </si>
  <si>
    <t>Ø850Standart 25mm İzoleli Modül 250 mm</t>
  </si>
  <si>
    <t>Ø900Standart 25mm İzoleli Modül 250 mm</t>
  </si>
  <si>
    <t>Ø950Standart 25mm İzoleli Modül 250 mm</t>
  </si>
  <si>
    <t>Ø1000Standart 25mm İzoleli Modül 250 mm</t>
  </si>
  <si>
    <t>Ø1050Standart 25mm İzoleli Modül 250 mm</t>
  </si>
  <si>
    <t>Ø1100Standart 25mm İzoleli Modül 250 mm</t>
  </si>
  <si>
    <t>Ø1200Standart 25mm İzoleli Modül 250 mm</t>
  </si>
  <si>
    <t>Ø1300Standart 25mm İzoleli Modül 250 mm</t>
  </si>
  <si>
    <t>Ø100Standart 25mm İzoleli Modül 1000mm</t>
  </si>
  <si>
    <t>Ø130Standart 25mm İzoleli Modül 1000mm</t>
  </si>
  <si>
    <t>Ø150Standart 25mm İzoleli Modül 1000mm</t>
  </si>
  <si>
    <t>Ø180Standart 25mm İzoleli Modül 1000mm</t>
  </si>
  <si>
    <t>Ø200Standart 25mm İzoleli Modül 1000mm</t>
  </si>
  <si>
    <t>Ø225Standart 25mm İzoleli Modül 1000mm</t>
  </si>
  <si>
    <t>Ø250Standart 25mm İzoleli Modül 1000mm</t>
  </si>
  <si>
    <t>Ø260Standart 25mm İzoleli Modül 1000mm</t>
  </si>
  <si>
    <t>Ø280Standart 25mm İzoleli Modül 1000mm</t>
  </si>
  <si>
    <t>Ø300Standart 25mm İzoleli Modül 1000mm</t>
  </si>
  <si>
    <t>Ø320Standart 25mm İzoleli Modül 1000mm</t>
  </si>
  <si>
    <t>Ø350Standart 25mm İzoleli Modül 1000mm</t>
  </si>
  <si>
    <t>Ø400Standart 25mm İzoleli Modül 1000mm</t>
  </si>
  <si>
    <t>Ø450Standart 25mm İzoleli Modül 1000mm</t>
  </si>
  <si>
    <t>Ø500Standart 25mm İzoleli Modül 1000mm</t>
  </si>
  <si>
    <t>Ø550Standart 25mm İzoleli Modül 1000mm</t>
  </si>
  <si>
    <t>Ø600Standart 25mm İzoleli Modül 1000mm</t>
  </si>
  <si>
    <t>Ø650Standart 25mm İzoleli Modül 1000mm</t>
  </si>
  <si>
    <t>Ø700Standart 25mm İzoleli Modül 1000mm</t>
  </si>
  <si>
    <t>Ø750Standart 25mm İzoleli Modül 1000mm</t>
  </si>
  <si>
    <t>Ø800Standart 25mm İzoleli Modül 1000mm</t>
  </si>
  <si>
    <t>Ø850Standart 25mm İzoleli Modül 1000mm</t>
  </si>
  <si>
    <t>Ø900Standart 25mm İzoleli Modül 1000mm</t>
  </si>
  <si>
    <t>Ø950Standart 25mm İzoleli Modül 1000mm</t>
  </si>
  <si>
    <t>Ø1000Standart 25mm İzoleli Modül 1000mm</t>
  </si>
  <si>
    <t>Ø1050Standart 25mm İzoleli Modül 1000mm</t>
  </si>
  <si>
    <t>Ø1100Standart 25mm İzoleli Modül 1000mm</t>
  </si>
  <si>
    <t>Ø1200Standart 25mm İzoleli Modül 1000mm</t>
  </si>
  <si>
    <t>Ø1300Standart 25mm İzoleli Modül 1000mm</t>
  </si>
  <si>
    <t>Ø100Standart 50mm İzoleli Modül 1000mm</t>
  </si>
  <si>
    <t>Ø100Standart 50mm İzoleli Modül 500mm</t>
  </si>
  <si>
    <t>Ø100Standart 50mm İzoleli Modül 250mm</t>
  </si>
  <si>
    <t>ø 240</t>
  </si>
  <si>
    <t>ø 1150</t>
  </si>
  <si>
    <t>ø 1250</t>
  </si>
  <si>
    <t>ø 390</t>
  </si>
  <si>
    <t>CRN 100 042</t>
  </si>
  <si>
    <t>CRN 100 043</t>
  </si>
  <si>
    <t>CRN 100 044</t>
  </si>
  <si>
    <t>Ø100Ölçüm 25mm İzoleli Modül</t>
  </si>
  <si>
    <t>Ø130Ölçüm 25mm İzoleli Modül</t>
  </si>
  <si>
    <t>Ø150Ölçüm 25mm İzoleli Modül</t>
  </si>
  <si>
    <t>Ø180Ölçüm 25mm İzoleli Modül</t>
  </si>
  <si>
    <t>Ø200Ölçüm 25mm İzoleli Modül</t>
  </si>
  <si>
    <t>Ø225Ölçüm 25mm İzoleli Modül</t>
  </si>
  <si>
    <t>Ø250Ölçüm 25mm İzoleli Modül</t>
  </si>
  <si>
    <t>Ø260Ölçüm 25mm İzoleli Modül</t>
  </si>
  <si>
    <t>Ø280Ölçüm 25mm İzoleli Modül</t>
  </si>
  <si>
    <t>Ø300Ölçüm 25mm İzoleli Modül</t>
  </si>
  <si>
    <t>Ø320Ölçüm 25mm İzoleli Modül</t>
  </si>
  <si>
    <t>Ø350Ölçüm 25mm İzoleli Modül</t>
  </si>
  <si>
    <t>Ø400Ölçüm 25mm İzoleli Modül</t>
  </si>
  <si>
    <t>Ø450Ölçüm 25mm İzoleli Modül</t>
  </si>
  <si>
    <t>Ø500Ölçüm 25mm İzoleli Modül</t>
  </si>
  <si>
    <t>Ø550Ölçüm 25mm İzoleli Modül</t>
  </si>
  <si>
    <t>Ø600Ölçüm 25mm İzoleli Modül</t>
  </si>
  <si>
    <t>Ø650Ölçüm 25mm İzoleli Modül</t>
  </si>
  <si>
    <t>Ø700Ölçüm 25mm İzoleli Modül</t>
  </si>
  <si>
    <t>Ø750Ölçüm 25mm İzoleli Modül</t>
  </si>
  <si>
    <t>Ø800Ölçüm 25mm İzoleli Modül</t>
  </si>
  <si>
    <t>Ø850Ölçüm 25mm İzoleli Modül</t>
  </si>
  <si>
    <t>Ø900Ölçüm 25mm İzoleli Modül</t>
  </si>
  <si>
    <t>Ø950Ölçüm 25mm İzoleli Modül</t>
  </si>
  <si>
    <t>Ø1000Ölçüm 25mm İzoleli Modül</t>
  </si>
  <si>
    <t>Ø1050Ölçüm 25mm İzoleli Modül</t>
  </si>
  <si>
    <t>Ø1100Ölçüm 25mm İzoleli Modül</t>
  </si>
  <si>
    <t>Ø1200Ölçüm 25mm İzoleli Modül</t>
  </si>
  <si>
    <t>Ø1300Ölçüm 25mm İzoleli Modül</t>
  </si>
  <si>
    <t>Ø100Dirsek 15ºİzoleli 25mm</t>
  </si>
  <si>
    <t>Ø130Dirsek 15ºİzoleli 25mm</t>
  </si>
  <si>
    <t>Ø150Dirsek 15ºİzoleli 25mm</t>
  </si>
  <si>
    <t>Ø180Dirsek 15ºİzoleli 25mm</t>
  </si>
  <si>
    <t>Ø200Dirsek 15ºİzoleli 25mm</t>
  </si>
  <si>
    <t>Ø225Dirsek 15ºİzoleli 25mm</t>
  </si>
  <si>
    <t>Ø250Dirsek 15ºİzoleli 25mm</t>
  </si>
  <si>
    <t>Ø260Dirsek 15ºİzoleli 25mm</t>
  </si>
  <si>
    <t>Ø280Dirsek 15ºİzoleli 25mm</t>
  </si>
  <si>
    <t>Ø300Dirsek 15ºİzoleli 25mm</t>
  </si>
  <si>
    <t>Ø320Dirsek 15ºİzoleli 25mm</t>
  </si>
  <si>
    <t>Ø350Dirsek 15ºİzoleli 25mm</t>
  </si>
  <si>
    <t>Ø400Dirsek 15ºİzoleli 25mm</t>
  </si>
  <si>
    <t>Ø450Dirsek 15ºİzoleli 25mm</t>
  </si>
  <si>
    <t>Ø500Dirsek 15ºİzoleli 25mm</t>
  </si>
  <si>
    <t>Ø550Dirsek 15ºİzoleli 25mm</t>
  </si>
  <si>
    <t>Ø600Dirsek 15ºİzoleli 25mm</t>
  </si>
  <si>
    <t>Ø650Dirsek 15ºİzoleli 25mm</t>
  </si>
  <si>
    <t>Ø700Dirsek 15ºİzoleli 25mm</t>
  </si>
  <si>
    <t>Ø750Dirsek 15ºİzoleli 25mm</t>
  </si>
  <si>
    <t>Ø800Dirsek 15ºİzoleli 25mm</t>
  </si>
  <si>
    <t>Ø850Dirsek 15ºİzoleli 25mm</t>
  </si>
  <si>
    <t>Ø900Dirsek 15ºİzoleli 25mm</t>
  </si>
  <si>
    <t>Ø950Dirsek 15ºİzoleli 25mm</t>
  </si>
  <si>
    <t>Ø1000Dirsek 15ºİzoleli 25mm</t>
  </si>
  <si>
    <t>Ø1050Dirsek 15ºİzoleli 25mm</t>
  </si>
  <si>
    <t>Ø1100Dirsek 15ºİzoleli 25mm</t>
  </si>
  <si>
    <t>Ø1200Dirsek 15ºİzoleli 25mm</t>
  </si>
  <si>
    <t>Ø1300Dirsek 15ºİzoleli 25mm</t>
  </si>
  <si>
    <t>Ø100Dirsek 30ºİzoleli 25mm</t>
  </si>
  <si>
    <t>Ø130Dirsek 30ºİzoleli 25mm</t>
  </si>
  <si>
    <t>Ø150Dirsek 30ºİzoleli 25mm</t>
  </si>
  <si>
    <t>Ø180Dirsek 30ºİzoleli 25mm</t>
  </si>
  <si>
    <t>Ø200Dirsek 30ºİzoleli 25mm</t>
  </si>
  <si>
    <t>Ø225Dirsek 30ºİzoleli 25mm</t>
  </si>
  <si>
    <t>Ø250Dirsek 30ºİzoleli 25mm</t>
  </si>
  <si>
    <t>Ø260Dirsek 30ºİzoleli 25mm</t>
  </si>
  <si>
    <t>Ø280Dirsek 30ºİzoleli 25mm</t>
  </si>
  <si>
    <t>Ø300Dirsek 30ºİzoleli 25mm</t>
  </si>
  <si>
    <t>Ø320Dirsek 30ºİzoleli 25mm</t>
  </si>
  <si>
    <t>Ø350Dirsek 30ºİzoleli 25mm</t>
  </si>
  <si>
    <t>Ø4000Dirsek 30ºİzoleli 25mm</t>
  </si>
  <si>
    <t>Ø450Dirsek 30ºİzoleli 25mm</t>
  </si>
  <si>
    <t>Ø500Dirsek 30ºİzoleli 25mm</t>
  </si>
  <si>
    <t>Ø550Dirsek 30ºİzoleli 25mm</t>
  </si>
  <si>
    <t>Ø600Dirsek 30ºİzoleli 25mm</t>
  </si>
  <si>
    <t>Ø650Dirsek 30ºİzoleli 25mm</t>
  </si>
  <si>
    <t>Ø700Dirsek 30ºİzoleli 25mm</t>
  </si>
  <si>
    <t>Ø750Dirsek 30ºİzoleli 25mm</t>
  </si>
  <si>
    <t>Ø800Dirsek 30ºİzoleli 25mm</t>
  </si>
  <si>
    <t>Ø850Dirsek 30ºİzoleli 25mm</t>
  </si>
  <si>
    <t>Ø900Dirsek 30ºİzoleli 25mm</t>
  </si>
  <si>
    <t>Ø950Dirsek 30ºİzoleli 25mm</t>
  </si>
  <si>
    <t>Ø1000Dirsek 30ºİzoleli 25mm</t>
  </si>
  <si>
    <t>Ø1050Dirsek 30ºİzoleli 25mm</t>
  </si>
  <si>
    <t>Ø1100Dirsek 30ºİzoleli 25mm</t>
  </si>
  <si>
    <t>Ø1200Dirsek 30ºİzoleli 25mm</t>
  </si>
  <si>
    <t>Ø1300Dirsek 30ºİzoleli 25mm</t>
  </si>
  <si>
    <t>Ø100Dirsek 45o İzoleli 25mm</t>
  </si>
  <si>
    <t>Ø130Dirsek 45o İzoleli 25mm</t>
  </si>
  <si>
    <t>Ø150Dirsek 45o İzoleli 25mm</t>
  </si>
  <si>
    <t>Ø180Dirsek 45o İzoleli 25mm</t>
  </si>
  <si>
    <t>Ø200Dirsek 45o İzoleli 25mm</t>
  </si>
  <si>
    <t>Ø225Dirsek 45o İzoleli 25mm</t>
  </si>
  <si>
    <t>Ø250Dirsek 45o İzoleli 25mm</t>
  </si>
  <si>
    <t>Ø260Dirsek 45o İzoleli 25mm</t>
  </si>
  <si>
    <t>Ø280Dirsek 45o İzoleli 25mm</t>
  </si>
  <si>
    <t>Ø300Dirsek 45o İzoleli 25mm</t>
  </si>
  <si>
    <t>Ø320Dirsek 45o İzoleli 25mm</t>
  </si>
  <si>
    <t>Ø350Dirsek 45o İzoleli 25mm</t>
  </si>
  <si>
    <t>Ø400Dirsek 45o İzoleli 25mm</t>
  </si>
  <si>
    <t>Ø450Dirsek 45o İzoleli 25mm</t>
  </si>
  <si>
    <t>Ø500Dirsek 45o İzoleli 25mm</t>
  </si>
  <si>
    <t>Ø550Dirsek 45o İzoleli 25mm</t>
  </si>
  <si>
    <t>Ø600Dirsek 45o İzoleli 25mm</t>
  </si>
  <si>
    <t>Ø650Dirsek 45o İzoleli 25mm</t>
  </si>
  <si>
    <t>Ø700Dirsek 45o İzoleli 25mm</t>
  </si>
  <si>
    <t>Ø750Dirsek 45o İzoleli 25mm</t>
  </si>
  <si>
    <t>Ø800Dirsek 45o İzoleli 25mm</t>
  </si>
  <si>
    <t>Ø850Dirsek 45o İzoleli 25mm</t>
  </si>
  <si>
    <t>Ø900Dirsek 45o İzoleli 25mm</t>
  </si>
  <si>
    <t>Ø950Dirsek 45o İzoleli 25mm</t>
  </si>
  <si>
    <t>Ø1000Dirsek 45o İzoleli 25mm</t>
  </si>
  <si>
    <t>Ø1050Dirsek 45o İzoleli 25mm</t>
  </si>
  <si>
    <t>Ø1100Dirsek 45o İzoleli 25mm</t>
  </si>
  <si>
    <t>Ø1200Dirsek 45o İzoleli 25mm</t>
  </si>
  <si>
    <t>Ø1300Dirsek 45o İzoleli 25mm</t>
  </si>
  <si>
    <t>Ø100Dirsek 60o İzoleli 25mm</t>
  </si>
  <si>
    <t>Ø130Dirsek 60o İzoleli 25mm</t>
  </si>
  <si>
    <t>Ø150Dirsek 60o İzoleli 25mm</t>
  </si>
  <si>
    <t>Ø180Dirsek 60o İzoleli 25mm</t>
  </si>
  <si>
    <t>Ø200Dirsek 60o İzoleli 25mm</t>
  </si>
  <si>
    <t>Ø225Dirsek 60o İzoleli 25mm</t>
  </si>
  <si>
    <t>Ø250Dirsek 60o İzoleli 25mm</t>
  </si>
  <si>
    <t>Ø260Dirsek 60o İzoleli 25mm</t>
  </si>
  <si>
    <t>Ø280Dirsek 60o İzoleli 25mm</t>
  </si>
  <si>
    <t>Ø300Dirsek 60o İzoleli 25mm</t>
  </si>
  <si>
    <t>Ø320Dirsek 60o İzoleli 25mm</t>
  </si>
  <si>
    <t>Ø350Dirsek 60o İzoleli 25mm</t>
  </si>
  <si>
    <t>Ø400Dirsek 60o İzoleli 25mm</t>
  </si>
  <si>
    <t>Ø450Dirsek 60o İzoleli 25mm</t>
  </si>
  <si>
    <t>Ø500Dirsek 60o İzoleli 25mm</t>
  </si>
  <si>
    <t>Ø550Dirsek 60o İzoleli 25mm</t>
  </si>
  <si>
    <t>Ø600Dirsek 60o İzoleli 25mm</t>
  </si>
  <si>
    <t>Ø650Dirsek 60o İzoleli 25mm</t>
  </si>
  <si>
    <t>Ø700Dirsek 60o İzoleli 25mm</t>
  </si>
  <si>
    <t>Ø750Dirsek 60o İzoleli 25mm</t>
  </si>
  <si>
    <t>Ø800Dirsek 60o İzoleli 25mm</t>
  </si>
  <si>
    <t>Ø850Dirsek 60o İzoleli 25mm</t>
  </si>
  <si>
    <t>Ø900Dirsek 60o İzoleli 25mm</t>
  </si>
  <si>
    <t>Ø950Dirsek 60o İzoleli 25mm</t>
  </si>
  <si>
    <t>Ø1000Dirsek 60o İzoleli 25mm</t>
  </si>
  <si>
    <t>Ø1050Dirsek 60o İzoleli 25mm</t>
  </si>
  <si>
    <t>Ø1100Dirsek 60o İzoleli 25mm</t>
  </si>
  <si>
    <t>Ø1200Dirsek 60o İzoleli 25mm</t>
  </si>
  <si>
    <t>Ø1300Dirsek 60o İzoleli 25mm</t>
  </si>
  <si>
    <t>Ø100Dirsek 90o İzoleli 25mm</t>
  </si>
  <si>
    <t>Ø130Dirsek 90o İzoleli 25mm</t>
  </si>
  <si>
    <t>Ø150Dirsek 90o İzoleli 25mm</t>
  </si>
  <si>
    <t>Ø180Dirsek 90o İzoleli 25mm</t>
  </si>
  <si>
    <t>Ø200Dirsek 90o İzoleli 25mm</t>
  </si>
  <si>
    <t>Ø225Dirsek 90o İzoleli 25mm</t>
  </si>
  <si>
    <t>Ø250Dirsek 90o İzoleli 25mm</t>
  </si>
  <si>
    <t>Ø260Dirsek 90o İzoleli 25mm</t>
  </si>
  <si>
    <t>Ø280Dirsek 90o İzoleli 25mm</t>
  </si>
  <si>
    <t>Ø300Dirsek 90o İzoleli 25mm</t>
  </si>
  <si>
    <t>Ø320Dirsek 90o İzoleli 25mm</t>
  </si>
  <si>
    <t>Ø350Dirsek 90o İzoleli 25mm</t>
  </si>
  <si>
    <t>Ø400Dirsek 90o İzoleli 25mm</t>
  </si>
  <si>
    <t>Ø450Dirsek 90o İzoleli 25mm</t>
  </si>
  <si>
    <t>Ø500Dirsek 90o İzoleli 25mm</t>
  </si>
  <si>
    <t>Ø550Dirsek 90o İzoleli 25mm</t>
  </si>
  <si>
    <t>Ø600Dirsek 90o İzoleli 25mm</t>
  </si>
  <si>
    <t>Ø650Dirsek 90o İzoleli 25mm</t>
  </si>
  <si>
    <t>Ø700Dirsek 90o İzoleli 25mm</t>
  </si>
  <si>
    <t>Ø750Dirsek 90o İzoleli 25mm</t>
  </si>
  <si>
    <t>Ø800Dirsek 90o İzoleli 25mm</t>
  </si>
  <si>
    <t>Ø900Dirsek 90o İzoleli 25mm</t>
  </si>
  <si>
    <t>Ø950Dirsek 90o İzoleli 25mm</t>
  </si>
  <si>
    <t>Ø1000Dirsek 90o İzoleli 25mm</t>
  </si>
  <si>
    <t>Ø1050Dirsek 90o İzoleli 25mm</t>
  </si>
  <si>
    <t>Ø1100Dirsek 90o İzoleli 25mm</t>
  </si>
  <si>
    <t>Ø1200Dirsek 90o İzoleli 25mm</t>
  </si>
  <si>
    <t>Ø1300Dirsek 90o İzoleli 25mm</t>
  </si>
  <si>
    <t>Ø100Kaskad TE İzoleli 25mm</t>
  </si>
  <si>
    <t>Ø130Kaskad TE İzoleli 25mm</t>
  </si>
  <si>
    <t>Ø225Kaskad TE İzoleli 25mm</t>
  </si>
  <si>
    <t>Ø250Kaskad TE İzoleli 25mm</t>
  </si>
  <si>
    <t>Ø260Kaskad TE İzoleli 25mm</t>
  </si>
  <si>
    <t>Ø280Kaskad TE İzoleli 25mm</t>
  </si>
  <si>
    <t>Ø300Kaskad TE İzoleli 25mm</t>
  </si>
  <si>
    <t>Ø320Kaskad TE İzoleli 25mm</t>
  </si>
  <si>
    <t>Ø350Kaskad TE İzoleli 25mm</t>
  </si>
  <si>
    <t>Ø400Kaskad TE İzoleli 25mm</t>
  </si>
  <si>
    <t>Ø450Kaskad TE İzoleli 25mm</t>
  </si>
  <si>
    <t>Ø550Kaskad TE İzoleli 25mm</t>
  </si>
  <si>
    <t>Ø650Kaskad TE İzoleli 25mm</t>
  </si>
  <si>
    <t>Ø700Kaskad TE İzoleli 25mm</t>
  </si>
  <si>
    <t>Ø750Kaskad TE İzoleli 25mm</t>
  </si>
  <si>
    <t>Ø800Kaskad TE İzoleli 25mm</t>
  </si>
  <si>
    <t>Ø850Kaskad TE İzoleli 25mm</t>
  </si>
  <si>
    <t>Ø900Kaskad TE İzoleli 25mm</t>
  </si>
  <si>
    <t>Ø950Kaskad TE İzoleli 25mm</t>
  </si>
  <si>
    <t>Ø1000Kaskad TE İzoleli 25mm</t>
  </si>
  <si>
    <t>Ø1050Kaskad TE İzoleli 25mm</t>
  </si>
  <si>
    <t>Ø1100Kaskad TE İzoleli 25mm</t>
  </si>
  <si>
    <t>Ø1200Kaskad TE İzoleli 25mm</t>
  </si>
  <si>
    <t>Ø1300Kaskad TE İzoleli 25mm</t>
  </si>
  <si>
    <t>Ø100Rediksiyon İzoleli 25mm</t>
  </si>
  <si>
    <t>Ø130Rediksiyon İzoleli 25mm</t>
  </si>
  <si>
    <t>Ø150Rediksiyon İzoleli 25mm</t>
  </si>
  <si>
    <t>Ø180Rediksiyon İzoleli 25mm</t>
  </si>
  <si>
    <t>Ø200Rediksiyon İzoleli 25mm</t>
  </si>
  <si>
    <t>Ø225Rediksiyon İzoleli 25mm</t>
  </si>
  <si>
    <t>Ø250Rediksiyon İzoleli 25mm</t>
  </si>
  <si>
    <t>Ø260Rediksiyon İzoleli 25mm</t>
  </si>
  <si>
    <t>Ø280Rediksiyon İzoleli 25mm</t>
  </si>
  <si>
    <t>Ø300Rediksiyon İzoleli 25mm</t>
  </si>
  <si>
    <t>Ø320Rediksiyon İzoleli 25mm</t>
  </si>
  <si>
    <t>Ø350Rediksiyon İzoleli 25mm</t>
  </si>
  <si>
    <t>Ø400Rediksiyon İzoleli 25mm</t>
  </si>
  <si>
    <t>Ø450Rediksiyon İzoleli 25mm</t>
  </si>
  <si>
    <t>Ø500Rediksiyon İzoleli 25mm</t>
  </si>
  <si>
    <t>Ø550Rediksiyon İzoleli 25mm</t>
  </si>
  <si>
    <t>Ø600Rediksiyon İzoleli 25mm</t>
  </si>
  <si>
    <t>Ø650Rediksiyon İzoleli 25mm</t>
  </si>
  <si>
    <t>Ø700Rediksiyon İzoleli 25mm</t>
  </si>
  <si>
    <t>Ø750Rediksiyon İzoleli 25mm</t>
  </si>
  <si>
    <t>Ø800Rediksiyon İzoleli 25mm</t>
  </si>
  <si>
    <t>Ø850Rediksiyon İzoleli 25mm</t>
  </si>
  <si>
    <t>Ø900Rediksiyon İzoleli 25mm</t>
  </si>
  <si>
    <t>Ø950Rediksiyon İzoleli 25mm</t>
  </si>
  <si>
    <t>Ø1000Rediksiyon İzoleli 25mm</t>
  </si>
  <si>
    <t>Ø1050Rediksiyon İzoleli 25mm</t>
  </si>
  <si>
    <t>Ø1100Rediksiyon İzoleli 25mm</t>
  </si>
  <si>
    <t>Ø1200Rediksiyon İzoleli 25mm</t>
  </si>
  <si>
    <t>Ø1300Rediksiyon İzoleli 25mm</t>
  </si>
  <si>
    <t>Ø100Son kapama İzoleli 25mm</t>
  </si>
  <si>
    <t>Ø130Son kapama İzoleli 25mm</t>
  </si>
  <si>
    <t>Ø150Son kapama İzoleli 25mm</t>
  </si>
  <si>
    <t>Ø200Son kapama İzoleli 25mm</t>
  </si>
  <si>
    <t>Ø225Son kapama İzoleli 25mm</t>
  </si>
  <si>
    <t>Ø250Son kapama İzoleli 25mm</t>
  </si>
  <si>
    <t>Ø260Son kapama İzoleli 25mm</t>
  </si>
  <si>
    <t>Ø280Son kapama İzoleli 25mm</t>
  </si>
  <si>
    <t>Ø300Son kapama İzoleli 25mm</t>
  </si>
  <si>
    <t>Ø320Son kapama İzoleli 25mm</t>
  </si>
  <si>
    <t>Ø350Son kapama İzoleli 25mm</t>
  </si>
  <si>
    <t>Ø400Son kapama İzoleli 25mm</t>
  </si>
  <si>
    <t>Ø450Son kapama İzoleli 25mm</t>
  </si>
  <si>
    <t>Ø500Son kapama İzoleli 25mm</t>
  </si>
  <si>
    <t>Ø550Son kapama İzoleli 25mm</t>
  </si>
  <si>
    <t>Ø600Son kapama İzoleli 25mm</t>
  </si>
  <si>
    <t>Ø650Son kapama İzoleli 25mm</t>
  </si>
  <si>
    <t>Ø700Son kapama İzoleli 25mm</t>
  </si>
  <si>
    <t>Ø750Son kapama İzoleli 25mm</t>
  </si>
  <si>
    <t>Ø800Son kapama İzoleli 25mm</t>
  </si>
  <si>
    <t>Ø850Son kapama İzoleli 25mm</t>
  </si>
  <si>
    <t>Ø900Son kapama İzoleli 25mm</t>
  </si>
  <si>
    <t>Ø950Son kapama İzoleli 25mm</t>
  </si>
  <si>
    <t>Ø1000Son kapama İzoleli 25mm</t>
  </si>
  <si>
    <t>Ø1050Son kapama İzoleli 25mm</t>
  </si>
  <si>
    <t>Ø1100Son kapama İzoleli 25mm</t>
  </si>
  <si>
    <t>Ø1200Son kapama İzoleli 25mm</t>
  </si>
  <si>
    <t>Ø1300Son kapama İzoleli 25mm</t>
  </si>
  <si>
    <t>Ø100Duvar Kelepçesi izoleli 25mm</t>
  </si>
  <si>
    <t>Ø130Duvar Kelepçesi izoleli 25mm</t>
  </si>
  <si>
    <t>Ø150Duvar Kelepçesi izoleli 25mm</t>
  </si>
  <si>
    <t>Ø180Duvar Kelepçesi izoleli 25mm</t>
  </si>
  <si>
    <t>Ø200Duvar Kelepçesi izoleli 25mm</t>
  </si>
  <si>
    <t>Ø225Duvar Kelepçesi izoleli 25mm</t>
  </si>
  <si>
    <t>Ø250Duvar Kelepçesi izoleli 25mm</t>
  </si>
  <si>
    <t>Ø260Duvar Kelepçesi izoleli 25mm</t>
  </si>
  <si>
    <t>Ø280Duvar Kelepçesi izoleli 25mm</t>
  </si>
  <si>
    <t>Ø300Duvar Kelepçesi izoleli 25mm</t>
  </si>
  <si>
    <t>Ø320Duvar Kelepçesi izoleli 25mm</t>
  </si>
  <si>
    <t>Ø350Duvar Kelepçesi izoleli 25mm</t>
  </si>
  <si>
    <t>Ø400 Duvar Kelepçesi izoleli 25mm</t>
  </si>
  <si>
    <t>Ø450Duvar Kelepçesi izoleli 25mm</t>
  </si>
  <si>
    <t>Ø500Duvar Kelepçesi izoleli 25mm</t>
  </si>
  <si>
    <t>Ø550Duvar Kelepçesi izoleli 25mm</t>
  </si>
  <si>
    <t>Ø600Duvar Kelepçesi izoleli 25mm</t>
  </si>
  <si>
    <t>Ø650Duvar Kelepçesi izoleli 25mm</t>
  </si>
  <si>
    <t>Ø700Duvar Kelepçesi izoleli 25mm</t>
  </si>
  <si>
    <t>Ø750Duvar Kelepçesi izoleli 25mm</t>
  </si>
  <si>
    <t>Ø800Duvar Kelepçesi izoleli 25mm</t>
  </si>
  <si>
    <t>Ø850Duvar Kelepçesi izoleli 25mm</t>
  </si>
  <si>
    <t>Ø900Duvar Kelepçesi izoleli 25mm</t>
  </si>
  <si>
    <t>Ø950Duvar Kelepçesi izoleli 25mm</t>
  </si>
  <si>
    <t>Ø1000Duvar Kelepçesi izoleli 25mm</t>
  </si>
  <si>
    <t>Ø1050Duvar Kelepçesi izoleli 25mm</t>
  </si>
  <si>
    <t>Ø1100Duvar Kelepçesi izoleli 25mm</t>
  </si>
  <si>
    <t>Ø1200Duvar Kelepçesi izoleli 25mm</t>
  </si>
  <si>
    <t>Ø1300Duvar Kelepçesi izoleli 25mm</t>
  </si>
  <si>
    <t>Ø100 Kapaklı  Modül İzoleli  ( TEMİZLEME ) 25mm</t>
  </si>
  <si>
    <t>Ø130 Kapaklı  Modül İzoleli  ( TEMİZLEME ) 25mm</t>
  </si>
  <si>
    <t>Ø150Kapaklı  Modül İzoleli  ( TEMİZLEME ) 25mm</t>
  </si>
  <si>
    <t>Ø200Kapaklı  Modül İzoleli  ( TEMİZLEME ) 25mm</t>
  </si>
  <si>
    <t>Ø280Kapaklı  Modül İzoleli  ( TEMİZLEME ) 25mm</t>
  </si>
  <si>
    <t>Ø350Kapaklı  Modül İzoleli  ( TEMİZLEME ) 25mm</t>
  </si>
  <si>
    <t>Ø400 Kapaklı  Modül İzoleli  ( TEMİZLEME ) 25mm</t>
  </si>
  <si>
    <t>Ø500Kapaklı  Modül İzoleli  ( TEMİZLEME ) 25mm</t>
  </si>
  <si>
    <t>Ø650Kapaklı  Modül İzoleli  ( TEMİZLEME ) 25mm</t>
  </si>
  <si>
    <t>Ø800Kapaklı  Modül İzoleli  ( TEMİZLEME ) 25mm</t>
  </si>
  <si>
    <t>Ø1000Kapaklı  Modül İzoleli  ( TEMİZLEME ) 25mm</t>
  </si>
  <si>
    <t>Ø1050Kapaklı  Modül İzoleli  ( TEMİZLEME ) 25mm</t>
  </si>
  <si>
    <t>Ø1100Kapaklı  Modül İzoleli  ( TEMİZLEME ) 25mm</t>
  </si>
  <si>
    <t>Ø1200Kapaklı  Modül İzoleli  ( TEMİZLEME ) 25mm</t>
  </si>
  <si>
    <t>Ø1300Kapaklı  Modül İzoleli  ( TEMİZLEME ) 25mm</t>
  </si>
  <si>
    <t>Ø700Kapaklı  Modül İzoleli  ( TEMİZLEME ) 25mm</t>
  </si>
  <si>
    <t>Ø750Kapaklı  Modül İzoleli  ( TEMİZLEME ) 25mm</t>
  </si>
  <si>
    <t>Ø450Kapaklı  Modül İzoleli  ( TEMİZLEME ) 25mm</t>
  </si>
  <si>
    <t>Ø550Kapaklı  Modül İzoleli  ( TEMİZLEME ) 25mm</t>
  </si>
  <si>
    <t>Ø180Kapaklı  Modül İzoleli  ( TEMİZLEME ) 25mm</t>
  </si>
  <si>
    <t>Ø250Kapaklı  Modül İzoleli  ( TEMİZLEME ) 25mm</t>
  </si>
  <si>
    <t>Ø225Kapaklı  Modül İzoleli  ( TEMİZLEME ) 25mm</t>
  </si>
  <si>
    <t>Ø225Kapaklı  Modül Düz ( TEMİZLEME )</t>
  </si>
  <si>
    <t>Ø300Kapaklı  Modül İzoleli  ( TEMİZLEME ) 25mm</t>
  </si>
  <si>
    <t>Ø600Kapaklı  Modül İzoleli  ( TEMİZLEME ) 25mm</t>
  </si>
  <si>
    <t>Ø850Kapaklı  Modül İzoleli  ( TEMİZLEME ) 25mm</t>
  </si>
  <si>
    <t>Ø900Kapaklı  Modül İzoleli  ( TEMİZLEME ) 25mm</t>
  </si>
  <si>
    <t>Ø950Kapaklı  Modül İzoleli  ( TEMİZLEME ) 25mm</t>
  </si>
  <si>
    <t>Ø100Kondens  İzoleli 25mm</t>
  </si>
  <si>
    <t>Ø130Kondens  İzoleli 25mm</t>
  </si>
  <si>
    <t>Ø150Kondens  İzoleli 25mm</t>
  </si>
  <si>
    <t>Ø180Kondens  İzoleli 25mm</t>
  </si>
  <si>
    <t>Ø200Kondens  İzoleli 25mm</t>
  </si>
  <si>
    <t>Ø225Kondens  İzoleli 25mm</t>
  </si>
  <si>
    <t>Ø250Kondens  İzoleli 25mm</t>
  </si>
  <si>
    <t>Ø260Kondens  İzoleli 25mm</t>
  </si>
  <si>
    <t>Ø280Kondens  İzoleli 25mm</t>
  </si>
  <si>
    <t>Ø300Kondens  İzoleli 25mm</t>
  </si>
  <si>
    <t>Ø320Kondens  İzoleli 25mm</t>
  </si>
  <si>
    <t>Ø350Kondens  İzoleli 25mm</t>
  </si>
  <si>
    <t>Ø400 Kondens  İzoleli 25mm</t>
  </si>
  <si>
    <t>Ø450Kondens  İzoleli 25mm</t>
  </si>
  <si>
    <t>Ø500Kondens  İzoleli 25mm</t>
  </si>
  <si>
    <t>Ø550Kondens  İzoleli 25mm</t>
  </si>
  <si>
    <t>Ø600Kondens  İzoleli 25mm</t>
  </si>
  <si>
    <t>Ø650Kondens  İzoleli 25mm</t>
  </si>
  <si>
    <t>Ø700Kondens  İzoleli 25mm</t>
  </si>
  <si>
    <t>Ø750Kondens  İzoleli 25mm</t>
  </si>
  <si>
    <t>Ø800Kondens  İzoleli 25mm</t>
  </si>
  <si>
    <t>Ø850Kondens  İzoleli 25mm</t>
  </si>
  <si>
    <t>Ø900Kondens  İzoleli 25mm</t>
  </si>
  <si>
    <t>Ø950Kondens  İzoleli 25mm</t>
  </si>
  <si>
    <t>Ø1000Kondens  İzoleli 25mm</t>
  </si>
  <si>
    <t>Ø1050Kondens  İzoleli 25mm</t>
  </si>
  <si>
    <t>Ø1100Kondens  İzoleli 25mm</t>
  </si>
  <si>
    <t>Ø1200Kondens  İzoleli 25mm</t>
  </si>
  <si>
    <t>Ø260Kapaklı Modül İzoleli  ( TEMİZLEME ) 25mm</t>
  </si>
  <si>
    <t>Ø180Kapaklı  Modül Düz ( TEMİZLEME )</t>
  </si>
  <si>
    <t>Ø250Kapaklı  Modül Düz ( TEMİZLEME )</t>
  </si>
  <si>
    <t>Ø260Kapaklı  Modül Düz ( TEMİZLEME )</t>
  </si>
  <si>
    <t>Ø280Kapaklı  Modül Düz ( TEMİZLEME )</t>
  </si>
  <si>
    <t>Ø320Kapaklı  Modül Düz ( TEMİZLEME )</t>
  </si>
  <si>
    <t>Ø400 Kapaklı  Modül Düz ( TEMİZLEME )</t>
  </si>
  <si>
    <t>Ø450Kapaklı  Modül Düz ( TEMİZLEME )</t>
  </si>
  <si>
    <t>Ø500Kapaklı  Modül Düz ( TEMİZLEME )</t>
  </si>
  <si>
    <t>Ø550Kapaklı  Modül Düz ( TEMİZLEME )</t>
  </si>
  <si>
    <t>Ø600Kapaklı  Modül Düz ( TEMİZLEME )</t>
  </si>
  <si>
    <t>Ø650Kapaklı  Modül Düz ( TEMİZLEME )</t>
  </si>
  <si>
    <t>Ø700Kapaklı  Modül Düz ( TEMİZLEME )</t>
  </si>
  <si>
    <t>Ø750Kapaklı  Modül Düz ( TEMİZLEME )</t>
  </si>
  <si>
    <t>Ø800Kapaklı  Modül Düz ( TEMİZLEME )</t>
  </si>
  <si>
    <t>Ø850Kapaklı  Modül Düz ( TEMİZLEME )</t>
  </si>
  <si>
    <t>Ø900Kapaklı  Modül Düz ( TEMİZLEME )</t>
  </si>
  <si>
    <t>Ø950Kapaklı  Modül Düz ( TEMİZLEME )</t>
  </si>
  <si>
    <t>Ø1000Kapaklı  Modül Düz ( TEMİZLEME )</t>
  </si>
  <si>
    <t>Ø1050Kapaklı  Modül Düz ( TEMİZLEME )</t>
  </si>
  <si>
    <t>Ø1100Kapaklı  Modül Düz ( TEMİZLEME )</t>
  </si>
  <si>
    <t>Ø1200Kapaklı  Modül Düz ( TEMİZLEME )</t>
  </si>
  <si>
    <t>Ø1300Kapaklı  Modül Düz ( TEMİZLEME )</t>
  </si>
  <si>
    <t>Ø100Ölçüm 50mm İzoleli Modül</t>
  </si>
  <si>
    <t>Ø100Dirsek 15ºİzoleli 50mm</t>
  </si>
  <si>
    <t>Ø100Dirsek 30ºİzoleli 50mm</t>
  </si>
  <si>
    <t>Ø100Dirsek 45o İzoleli 50mm</t>
  </si>
  <si>
    <t>Ø100Dirsek 60o İzoleli 50mm</t>
  </si>
  <si>
    <t>Ø100Dirsek 90o İzoleli 50mm</t>
  </si>
  <si>
    <t>Ø100Kaskad TE İzoleli 50mm</t>
  </si>
  <si>
    <t>Ø100Rediksiyon İzoleli 50mm</t>
  </si>
  <si>
    <t>Ø100Son kapama İzoleli 50mm</t>
  </si>
  <si>
    <t>Ø100Duvar Kelepçesi izoleli 50mm</t>
  </si>
  <si>
    <t>Ø100 Kapaklı  Modül İzoleli  ( TEMİZLEME ) 50mm</t>
  </si>
  <si>
    <t>Ø100Kondens  İzoleli 50mm</t>
  </si>
  <si>
    <t>CRN 100 045</t>
  </si>
  <si>
    <t>CRN 100 046</t>
  </si>
  <si>
    <t>CRN 100 047</t>
  </si>
  <si>
    <t>CRN 100 048</t>
  </si>
  <si>
    <t>CRN 100 049</t>
  </si>
  <si>
    <t>CRN 100 050</t>
  </si>
  <si>
    <t>CRN 100 051</t>
  </si>
  <si>
    <t>CRN 100 052</t>
  </si>
  <si>
    <t>CRN 100 053</t>
  </si>
  <si>
    <t>CRN 100 054</t>
  </si>
  <si>
    <t>CRN 100 055</t>
  </si>
  <si>
    <t>CRN 100 056</t>
  </si>
  <si>
    <t>Ø150Kaskad TE İzoleli 25mm</t>
  </si>
  <si>
    <t>Ø180Kaskad TE İzoleli 25mm</t>
  </si>
  <si>
    <t>Ø180Son kapama  25mm İzoleli</t>
  </si>
  <si>
    <t>Ø200Kaskad TE İzoleli 25mm</t>
  </si>
  <si>
    <t>Ø300Kondens Düz</t>
  </si>
  <si>
    <t>Ø300Kapaklı  Modül Düz ( TEMİZLEME )</t>
  </si>
  <si>
    <t>Ø320Kapaklı  Modül İzoleli  ( TEMİZLEME ) 25mm</t>
  </si>
  <si>
    <t>Ø550T Modül 45 25mm İzoleli 90</t>
  </si>
  <si>
    <t>Ø100T Modül 45 25mm İzoleli 90</t>
  </si>
  <si>
    <t>Ø130T Modül 45 25mm İzoleli 90</t>
  </si>
  <si>
    <t>Ø150T Modül 45 25mm İzoleli 90</t>
  </si>
  <si>
    <t>Ø180T Modül 45 25mm İzoleli 90</t>
  </si>
  <si>
    <t>Ø200T Modül 45 25mm İzoleli 90</t>
  </si>
  <si>
    <t>Ø225T Modül 45 25mm İzoleli 90</t>
  </si>
  <si>
    <t>Ø250T Modül 45 25mm İzoleli 90</t>
  </si>
  <si>
    <t>Ø260T Modül 45 25mm İzoleli 90</t>
  </si>
  <si>
    <t>Ø280T Modül 45 25mm İzoleli 90</t>
  </si>
  <si>
    <t>Ø300T Modül 45 25mm İzoleli 90</t>
  </si>
  <si>
    <t>Ø320T Modül 45 25mm İzoleli 90</t>
  </si>
  <si>
    <t>Ø350T Modül 45 25mm İzoleli 90</t>
  </si>
  <si>
    <t>Ø400T Modül 45 25mm İzoleli 90</t>
  </si>
  <si>
    <t>Ø450T Modül 45 25mm İzoleli 90</t>
  </si>
  <si>
    <t>Ø500T Modül 45 25mm İzoleli 90</t>
  </si>
  <si>
    <t>Ø600T Modül 45 25mm İzoleli 90</t>
  </si>
  <si>
    <t>Ø650T Modül 45 25mm İzoleli 90</t>
  </si>
  <si>
    <t>Ø700T Modül 45 25mm İzoleli 90</t>
  </si>
  <si>
    <t>Ø750T Modül 45 25mm İzoleli 90</t>
  </si>
  <si>
    <t>Ø800T Modül 45 25mm İzoleli 90</t>
  </si>
  <si>
    <t>Ø850T Modül 45 25mm İzoleli 90</t>
  </si>
  <si>
    <t>Ø900T Modül 45 25mm İzoleli 90</t>
  </si>
  <si>
    <t>Ø950T Modül 45 25mm İzoleli 90</t>
  </si>
  <si>
    <t>Ø1000T Modül 45 25mm İzoleli 90</t>
  </si>
  <si>
    <t>Ø1050T Modül 45 25mm İzoleli 90</t>
  </si>
  <si>
    <t>Ø1100T Modül 45 25mm İzoleli 90</t>
  </si>
  <si>
    <t>Ø1200T Modül 45 25mm İzoleli 90</t>
  </si>
  <si>
    <t>Ø1300T Modül 45 25mm İzoleli 90</t>
  </si>
  <si>
    <t>Ø500Kaskad TE 25mm İzoleli</t>
  </si>
  <si>
    <t>Ø600Kaskad TE İzoleli 25mm</t>
  </si>
  <si>
    <t>Ø850Dirsek 90o İzoleli 25mm</t>
  </si>
  <si>
    <t>Ø1300Kondens İzoleli 25mm</t>
  </si>
  <si>
    <t>CRN 100 057</t>
  </si>
  <si>
    <t>Ø130Standart 50mm İzoleli Modül 1000mm</t>
  </si>
  <si>
    <t>Ø130Standart 50mm İzoleli Modül 500mm</t>
  </si>
  <si>
    <t>Ø130Standart 50mm İzoleli Modül 250 mm</t>
  </si>
  <si>
    <t>Ø130Ölçüm 50mm İzoleli Modül</t>
  </si>
  <si>
    <t>Ø130Dirsek 15ºİzoleli 50mm</t>
  </si>
  <si>
    <t>Ø130Dirsek 30ºİzoleli 50mm</t>
  </si>
  <si>
    <t>Ø130Dirsek 45o İzoleli 50mm</t>
  </si>
  <si>
    <t>Ø130Dirsek 60o İzoleli 50mm</t>
  </si>
  <si>
    <t>Ø130Dirsek 90o İzoleli 50mm</t>
  </si>
  <si>
    <t>Ø130Kaskad TE İzoleli 50mm</t>
  </si>
  <si>
    <t>Ø130Rediksiyon İzoleli 50mm</t>
  </si>
  <si>
    <t>Ø130Son kapama İzoleli 50mm</t>
  </si>
  <si>
    <t>Ø130T Modül 45 50mm İzoleli 90</t>
  </si>
  <si>
    <t>Ø130Duvar Kelepçesi izoleli 50mm</t>
  </si>
  <si>
    <t>Ø130Kondens  İzoleli 50mm</t>
  </si>
  <si>
    <t>Ø150Standart 50mm İzoleli Modül 1000mm</t>
  </si>
  <si>
    <t>Ø150Standart 50mm İzoleli Modül 500mm</t>
  </si>
  <si>
    <t>Ø150Standart 50mm İzoleli Modül 250 mm</t>
  </si>
  <si>
    <t>Ø150Ölçüm 50mm İzoleli Modül</t>
  </si>
  <si>
    <t>Ø150Dirsek 15ºİzoleli 50mm</t>
  </si>
  <si>
    <t>Ø150Dirsek 30ºİzoleli 50mm</t>
  </si>
  <si>
    <t>Ø150Dirsek 45o İzoleli 50mm</t>
  </si>
  <si>
    <t>Ø150Dirsek 60o İzoleli 50mm</t>
  </si>
  <si>
    <t>Ø150Dirsek 90o İzoleli 50mm</t>
  </si>
  <si>
    <t>Ø150Kaskad TE İzoleli 50mm</t>
  </si>
  <si>
    <t>Ø150Rediksiyon İzoleli 50mm</t>
  </si>
  <si>
    <t>Ø150Son kapama İzoleli 50mm</t>
  </si>
  <si>
    <t>Ø150T Modül 45 50mm İzoleli 90</t>
  </si>
  <si>
    <t>Ø150Duvar Kelepçesi izoleli 50mm</t>
  </si>
  <si>
    <t>Ø150Kapaklı  Modül İzoleli  ( TEMİZLEME ) 50mm</t>
  </si>
  <si>
    <t>Ø150Kondens  İzoleli 50mm</t>
  </si>
  <si>
    <t>Ø180Standart 50mm İzoleli Modül 1000mm</t>
  </si>
  <si>
    <t>Ø180Standart 50mm İzoleli Modül 500mm</t>
  </si>
  <si>
    <t>Ø180Standart 50mm İzoleli Modül 250 mm</t>
  </si>
  <si>
    <t>Ø180Ölçüm 50mm İzoleli Modül</t>
  </si>
  <si>
    <t>Ø180Dirsek 15ºİzoleli 50mm</t>
  </si>
  <si>
    <t>Ø180Dirsek 30ºİzoleli 50mm</t>
  </si>
  <si>
    <t>Ø180Dirsek 45o İzoleli 50mm</t>
  </si>
  <si>
    <t>Ø180Dirsek 60o İzoleli 50mm</t>
  </si>
  <si>
    <t>Ø180Dirsek 90o İzoleli 50mm</t>
  </si>
  <si>
    <t>Ø180Kaskad TE İzoleli 50mm</t>
  </si>
  <si>
    <t>Ø180Rediksiyon İzoleli 50mm</t>
  </si>
  <si>
    <t>Ø180Son kapama  50mm İzoleli</t>
  </si>
  <si>
    <t>Ø180T Modül 45 50mm İzoleli 90</t>
  </si>
  <si>
    <t>Ø180Duvar Kelepçesi izoleli 50mm</t>
  </si>
  <si>
    <t>Ø180Kapaklı  Modül İzoleli  ( TEMİZLEME ) 50mm</t>
  </si>
  <si>
    <t>Ø180Kondens  İzoleli 50mm</t>
  </si>
  <si>
    <t>Ø200Standart 50mm İzoleli Modül 1000mm</t>
  </si>
  <si>
    <t>Ø200Standart 50mm İzoleli Modül 500mm</t>
  </si>
  <si>
    <t>Ø200Standart 50mm İzoleli Modül 250 mm</t>
  </si>
  <si>
    <t>Ø200Ölçüm 50mm İzoleli Modül</t>
  </si>
  <si>
    <t>Ø200Dirsek 15ºİzoleli 50mm</t>
  </si>
  <si>
    <t>Ø200Dirsek 30ºİzoleli 50mm</t>
  </si>
  <si>
    <t>Ø200Dirsek 45o İzoleli 50mm</t>
  </si>
  <si>
    <t>Ø200Dirsek 60o İzoleli 50mm</t>
  </si>
  <si>
    <t>Ø200Dirsek 90o İzoleli 50mm</t>
  </si>
  <si>
    <t>Ø200Kaskad TE İzoleli 50mm</t>
  </si>
  <si>
    <t>Ø200Rediksiyon İzoleli 50mm</t>
  </si>
  <si>
    <t>Ø200Son kapama İzoleli 50mm</t>
  </si>
  <si>
    <t>Ø200T Modül 45 50mm İzoleli 90</t>
  </si>
  <si>
    <t>Ø200Duvar Kelepçesi izoleli 50mm</t>
  </si>
  <si>
    <t>Ø200Kapaklı  Modül İzoleli  ( TEMİZLEME ) 50mm</t>
  </si>
  <si>
    <t>Ø200Kondens  İzoleli 50mm</t>
  </si>
  <si>
    <t>Ø225Standart 50mm İzoleli Modül 1000mm</t>
  </si>
  <si>
    <t>Ø225Standart 50mm İzoleli Modül 500mm</t>
  </si>
  <si>
    <t>Ø225Standart 50mm İzoleli Modül 250 mm</t>
  </si>
  <si>
    <t>Ø225Ölçüm 50mm İzoleli Modül</t>
  </si>
  <si>
    <t>Ø225Dirsek 15ºİzoleli 50mm</t>
  </si>
  <si>
    <t>Ø225Dirsek 30ºİzoleli 50mm</t>
  </si>
  <si>
    <t>Ø225Dirsek 45o İzoleli 50mm</t>
  </si>
  <si>
    <t>Ø225Dirsek 60o İzoleli 50mm</t>
  </si>
  <si>
    <t>Ø225Dirsek 90o İzoleli 50mm</t>
  </si>
  <si>
    <t>Ø225Kaskad TE İzoleli 50mm</t>
  </si>
  <si>
    <t>Ø225Rediksiyon İzoleli 50mm</t>
  </si>
  <si>
    <t>Ø225Son kapama İzoleli 50mm</t>
  </si>
  <si>
    <t>Ø225T Modül 45 50mm İzoleli 90</t>
  </si>
  <si>
    <t>Ø225Duvar Kelepçesi izoleli 50mm</t>
  </si>
  <si>
    <t>Ø225Kapaklı  Modül İzoleli  ( TEMİZLEME ) 50mm</t>
  </si>
  <si>
    <t>Ø225Kondens  İzoleli 50mm</t>
  </si>
  <si>
    <t>Ø250Standart 50mm İzoleli Modül 1000mm</t>
  </si>
  <si>
    <t>Ø250Standart 50mm İzoleli Modül 500mm</t>
  </si>
  <si>
    <t>Ø250Standart 50mm İzoleli Modül 250 mm</t>
  </si>
  <si>
    <t>Ø250Ölçüm 50mm İzoleli Modül</t>
  </si>
  <si>
    <t>Ø250Dirsek 15ºİzoleli 50mm</t>
  </si>
  <si>
    <t>Ø250Dirsek 30ºİzoleli 50mm</t>
  </si>
  <si>
    <t>Ø250Dirsek 45o İzoleli 50mm</t>
  </si>
  <si>
    <t>Ø250Dirsek 60o İzoleli 50mm</t>
  </si>
  <si>
    <t>Ø250Dirsek 90o İzoleli 50mm</t>
  </si>
  <si>
    <t>Ø250Kaskad TE İzoleli 50mm</t>
  </si>
  <si>
    <t>Ø250Rediksiyon İzoleli 50mm</t>
  </si>
  <si>
    <t>Ø250Son kapama İzoleli 50mm</t>
  </si>
  <si>
    <t>Ø250T Modül 45 50mm İzoleli 90</t>
  </si>
  <si>
    <t>Ø250Duvar Kelepçesi izoleli 50mm</t>
  </si>
  <si>
    <t>Ø250Kapaklı  Modül İzoleli  ( TEMİZLEME ) 50mm</t>
  </si>
  <si>
    <t>Ø250Kondens  İzoleli 50mm</t>
  </si>
  <si>
    <t>Ø260Standart 50mm İzoleli Modül 1000mm</t>
  </si>
  <si>
    <t>Ø260Standart 50mm İzoleli Modül 500mm</t>
  </si>
  <si>
    <t>Ø260Standart 50mm İzoleli Modül 250 mm</t>
  </si>
  <si>
    <t>Ø260Ölçüm 50mm İzoleli Modül</t>
  </si>
  <si>
    <t>Ø260Dirsek 15ºİzoleli 50mm</t>
  </si>
  <si>
    <t>Ø260Dirsek 30ºİzoleli 50mm</t>
  </si>
  <si>
    <t>Ø260Dirsek 45o İzoleli 50mm</t>
  </si>
  <si>
    <t>Ø260Dirsek 60o İzoleli 50mm</t>
  </si>
  <si>
    <t>Ø260Dirsek 90o İzoleli 50mm</t>
  </si>
  <si>
    <t>Ø260Kaskad TE İzoleli 50mm</t>
  </si>
  <si>
    <t>Ø260Rediksiyon İzoleli 50mm</t>
  </si>
  <si>
    <t>Ø260Son kapama İzoleli 50mm</t>
  </si>
  <si>
    <t>Ø260T Modül 45 50mm İzoleli 90</t>
  </si>
  <si>
    <t>Ø260Duvar Kelepçesi izoleli 50mm</t>
  </si>
  <si>
    <t>Ø260Kapaklı Modül İzoleli  ( TEMİZLEME ) 50mm</t>
  </si>
  <si>
    <t>Ø260Kondens  İzoleli 50mm</t>
  </si>
  <si>
    <t>Ø280Standart 50mm İzoleli Modül 1000mm</t>
  </si>
  <si>
    <t>Ø280Standart 50mm İzoleli Modül 500mm</t>
  </si>
  <si>
    <t>Ø280Standart 50mm İzoleli Modül 250 mm</t>
  </si>
  <si>
    <t>Ø280Ölçüm 50mm İzoleli Modül</t>
  </si>
  <si>
    <t>Ø280Dirsek 15ºİzoleli 50mm</t>
  </si>
  <si>
    <t>Ø280Dirsek 30ºİzoleli 50mm</t>
  </si>
  <si>
    <t>Ø280Dirsek 45o İzoleli 50mm</t>
  </si>
  <si>
    <t>Ø280Dirsek 60o İzoleli 50mm</t>
  </si>
  <si>
    <t>Ø280Dirsek 90o İzoleli 50mm</t>
  </si>
  <si>
    <t>Ø280Kaskad TE İzoleli 50mm</t>
  </si>
  <si>
    <t>Ø280Rediksiyon İzoleli 50mm</t>
  </si>
  <si>
    <t>Ø280Son kapama İzoleli 50mm</t>
  </si>
  <si>
    <t>Ø280T Modül 45 50mm İzoleli 90</t>
  </si>
  <si>
    <t>Ø280Duvar Kelepçesi izoleli 50mm</t>
  </si>
  <si>
    <t>Ø280Kapaklı  Modül İzoleli  ( TEMİZLEME ) 50mm</t>
  </si>
  <si>
    <t>Ø280Kondens  İzoleli 50mm</t>
  </si>
  <si>
    <t>Ø300Standart 50mm İzoleli Modül 1000mm</t>
  </si>
  <si>
    <t>Ø300Standart 50mm İzoleli Modül 500mm</t>
  </si>
  <si>
    <t>Ø300Standart 50mm İzoleli Modül 250 mm</t>
  </si>
  <si>
    <t>Ø300Ölçüm 50mm İzoleli Modül</t>
  </si>
  <si>
    <t>Ø300Dirsek 15ºİzoleli 50mm</t>
  </si>
  <si>
    <t>Ø300Dirsek 30ºİzoleli 50mm</t>
  </si>
  <si>
    <t>Ø300Dirsek 45o İzoleli 50mm</t>
  </si>
  <si>
    <t>Ø300Dirsek 60o İzoleli 50mm</t>
  </si>
  <si>
    <t>Ø300Dirsek 90o İzoleli 50mm</t>
  </si>
  <si>
    <t>Ø300Kaskad TE İzoleli 50mm</t>
  </si>
  <si>
    <t>Ø300Rediksiyon İzoleli 50mm</t>
  </si>
  <si>
    <t>Ø300Son kapama İzoleli 50mm</t>
  </si>
  <si>
    <t>Ø300T Modül 45 50mm İzoleli 90</t>
  </si>
  <si>
    <t>Ø300Duvar Kelepçesi izoleli 50mm</t>
  </si>
  <si>
    <t>Ø300Kapaklı  Modül İzoleli  ( TEMİZLEME ) 50mm</t>
  </si>
  <si>
    <t>Ø300Kondens  İzoleli 50mm</t>
  </si>
  <si>
    <t>Ø320Standart 50mm İzoleli Modül 1000mm</t>
  </si>
  <si>
    <t>Ø320Standart 50mm İzoleli Modül 500mm</t>
  </si>
  <si>
    <t>Ø320Standart 50mm İzoleli Modül 250 mm</t>
  </si>
  <si>
    <t>Ø320Ölçüm 50mm İzoleli Modül</t>
  </si>
  <si>
    <t>Ø320Dirsek 15ºİzoleli 50mm</t>
  </si>
  <si>
    <t>Ø320Dirsek 30ºİzoleli 50mm</t>
  </si>
  <si>
    <t>Ø320Dirsek 45o İzoleli 50mm</t>
  </si>
  <si>
    <t>Ø320Dirsek 60o İzoleli 50mm</t>
  </si>
  <si>
    <t>Ø320Dirsek 90o İzoleli 50mm</t>
  </si>
  <si>
    <t>Ø320Kaskad TE İzoleli 50mm</t>
  </si>
  <si>
    <t>Ø320Rediksiyon İzoleli 50mm</t>
  </si>
  <si>
    <t>Ø320Son kapama İzoleli 50mm</t>
  </si>
  <si>
    <t>Ø320T Modül 45 50mm İzoleli 90</t>
  </si>
  <si>
    <t>Ø320Duvar Kelepçesi izoleli 50mm</t>
  </si>
  <si>
    <t>Ø320Kapaklı  Modül İzoleli  ( TEMİZLEME ) 50mm</t>
  </si>
  <si>
    <t>Ø320Kondens  İzoleli 50mm</t>
  </si>
  <si>
    <t>Ø350Standart 50mm İzoleli Modül 1000mm</t>
  </si>
  <si>
    <t>Ø350Standart 50mm İzoleli Modül 500mm</t>
  </si>
  <si>
    <t>Ø350Standart 50mm İzoleli Modül 250 mm</t>
  </si>
  <si>
    <t>Ø350Ölçüm 50mm İzoleli Modül</t>
  </si>
  <si>
    <t>Ø350Dirsek 15ºİzoleli 50mm</t>
  </si>
  <si>
    <t>Ø350Dirsek 30ºİzoleli 50mm</t>
  </si>
  <si>
    <t>Ø350Dirsek 45o İzoleli 50mm</t>
  </si>
  <si>
    <t>Ø350Dirsek 60o İzoleli 50mm</t>
  </si>
  <si>
    <t>Ø350Dirsek 90o İzoleli 50mm</t>
  </si>
  <si>
    <t>Ø350Kaskad TE İzoleli 50mm</t>
  </si>
  <si>
    <t>Ø350Rediksiyon İzoleli 50mm</t>
  </si>
  <si>
    <t>Ø350Son kapama İzoleli 50mm</t>
  </si>
  <si>
    <t>Ø350T Modül 45 50mm İzoleli 90</t>
  </si>
  <si>
    <t>Ø350Kapaklı  Modül İzoleli  ( TEMİZLEME ) 50mm</t>
  </si>
  <si>
    <t>Ø350Kondens  İzoleli 50mm</t>
  </si>
  <si>
    <t>Ø400Standart 50mm İzoleli Modül 1000mm</t>
  </si>
  <si>
    <t>Ø400Standart 50mm İzoleli Modül 500mm</t>
  </si>
  <si>
    <t>Ø400Standart 50mm İzoleli Modül 250 mm</t>
  </si>
  <si>
    <t>Ø400Ölçüm 50mm İzoleli Modül</t>
  </si>
  <si>
    <t>Ø400Dirsek 15ºİzoleli 50mm</t>
  </si>
  <si>
    <t>Ø4000Dirsek 30ºİzoleli 50mm</t>
  </si>
  <si>
    <t>Ø400Dirsek 45o İzoleli 50mm</t>
  </si>
  <si>
    <t>Ø400Dirsek 60o İzoleli 50mm</t>
  </si>
  <si>
    <t>Ø400Dirsek 90o İzoleli 50mm</t>
  </si>
  <si>
    <t>Ø400Kaskad TE İzoleli 50mm</t>
  </si>
  <si>
    <t>Ø400Rediksiyon İzoleli 50mm</t>
  </si>
  <si>
    <t>Ø400Son kapama İzoleli 50mm</t>
  </si>
  <si>
    <t>Ø400T Modül 45 50mm İzoleli 90</t>
  </si>
  <si>
    <t>Ø400 Duvar Kelepçesi izoleli 50mm</t>
  </si>
  <si>
    <t>Ø400 Kapaklı  Modül İzoleli  ( TEMİZLEME ) 50mm</t>
  </si>
  <si>
    <t>Ø400 Kondens  İzoleli 50mm</t>
  </si>
  <si>
    <t>Ø450Standart 50mm İzoleli Modül 1000mm</t>
  </si>
  <si>
    <t>Ø450Standart 50mm İzoleli Modül 500mm</t>
  </si>
  <si>
    <t>Ø450Standart 50mm İzoleli Modül 250 mm</t>
  </si>
  <si>
    <t>Ø450Ölçüm 50mm İzoleli Modül</t>
  </si>
  <si>
    <t>Ø450Dirsek 15ºİzoleli 50mm</t>
  </si>
  <si>
    <t>Ø450Dirsek 30ºİzoleli 50mm</t>
  </si>
  <si>
    <t>Ø450Dirsek 45o İzoleli 50mm</t>
  </si>
  <si>
    <t>Ø450Dirsek 60o İzoleli 50mm</t>
  </si>
  <si>
    <t>Ø450Dirsek 90o İzoleli 50mm</t>
  </si>
  <si>
    <t>Ø450Kaskad TE İzoleli 50mm</t>
  </si>
  <si>
    <t>Ø450Rediksiyon İzoleli 50mm</t>
  </si>
  <si>
    <t>Ø450Son kapama İzoleli 50mm</t>
  </si>
  <si>
    <t>Ø450T Modül 45 50mm İzoleli 90</t>
  </si>
  <si>
    <t>Ø450Duvar Kelepçesi izoleli 50mm</t>
  </si>
  <si>
    <t>Ø450Kapaklı  Modül İzoleli  ( TEMİZLEME ) 50mm</t>
  </si>
  <si>
    <t>Ø450Kondens  İzoleli 50mm</t>
  </si>
  <si>
    <t>Ø500Standart 50mm İzoleli Modül 1000mm</t>
  </si>
  <si>
    <t>Ø500Standart 50mm İzoleli Modül 500mm</t>
  </si>
  <si>
    <t>Ø500Standart 50mm İzoleli Modül 250 mm</t>
  </si>
  <si>
    <t>Ø500Ölçüm 50mm İzoleli Modül</t>
  </si>
  <si>
    <t>Ø500Dirsek 15ºİzoleli 50mm</t>
  </si>
  <si>
    <t>Ø500Dirsek 30ºİzoleli 50mm</t>
  </si>
  <si>
    <t>Ø500Dirsek 45o İzoleli 50mm</t>
  </si>
  <si>
    <t>Ø500Dirsek 60o İzoleli 50mm</t>
  </si>
  <si>
    <t>Ø500Dirsek 90o İzoleli 50mm</t>
  </si>
  <si>
    <t>Ø500Kaskad TE 50mm İzoleli</t>
  </si>
  <si>
    <t>Ø500Rediksiyon İzoleli 50mm</t>
  </si>
  <si>
    <t>Ø500Son kapama İzoleli 50mm</t>
  </si>
  <si>
    <t>Ø500T Modül 45 50mm İzoleli 90</t>
  </si>
  <si>
    <t>Ø500Duvar Kelepçesi izoleli 50mm</t>
  </si>
  <si>
    <t>Ø500Kapaklı  Modül İzoleli  ( TEMİZLEME ) 50mm</t>
  </si>
  <si>
    <t>Ø500Kondens  İzoleli 50mm</t>
  </si>
  <si>
    <t>Ø550Standart 50mm İzoleli Modül 1000mm</t>
  </si>
  <si>
    <t>Ø550Standart 50mm İzoleli Modül 500mm</t>
  </si>
  <si>
    <t>Ø550Standart 50mm İzoleli Modül 250 mm</t>
  </si>
  <si>
    <t>Ø550Ölçüm 50mm İzoleli Modül</t>
  </si>
  <si>
    <t>Ø550Dirsek 15ºİzoleli 50mm</t>
  </si>
  <si>
    <t>Ø550Dirsek 30ºİzoleli 50mm</t>
  </si>
  <si>
    <t>Ø550Dirsek 45o İzoleli 50mm</t>
  </si>
  <si>
    <t>Ø550Dirsek 60o İzoleli 50mm</t>
  </si>
  <si>
    <t>Ø550Dirsek 90o İzoleli 50mm</t>
  </si>
  <si>
    <t>Ø550Kaskad TE İzoleli 50mm</t>
  </si>
  <si>
    <t>Ø550Rediksiyon İzoleli 50mm</t>
  </si>
  <si>
    <t>Ø550Son kapama İzoleli 50mm</t>
  </si>
  <si>
    <t>Ø550T Modül 45 50mm İzoleli 90</t>
  </si>
  <si>
    <t>Ø550Duvar Kelepçesi izoleli 50mm</t>
  </si>
  <si>
    <t>Ø550Kapaklı  Modül İzoleli  ( TEMİZLEME ) 50mm</t>
  </si>
  <si>
    <t>Ø550Kondens  İzoleli 50mm</t>
  </si>
  <si>
    <t>Ø600Standart 50mm İzoleli Modül 1000mm</t>
  </si>
  <si>
    <t>Ø600Standart 50mm İzoleli Modül 500mm</t>
  </si>
  <si>
    <t>Ø600Standart 50mm İzoleli Modül 250 mm</t>
  </si>
  <si>
    <t>Ø600Ölçüm 50mm İzoleli Modül</t>
  </si>
  <si>
    <t>Ø600Dirsek 15ºİzoleli 50mm</t>
  </si>
  <si>
    <t>Ø600Dirsek 30ºİzoleli 50mm</t>
  </si>
  <si>
    <t>Ø600Dirsek 45o İzoleli 50mm</t>
  </si>
  <si>
    <t>Ø600Dirsek 60o İzoleli 50mm</t>
  </si>
  <si>
    <t>Ø600Dirsek 90o İzoleli 50mm</t>
  </si>
  <si>
    <t>Ø600Kaskad TE İzoleli 50mm</t>
  </si>
  <si>
    <t>Ø600Rediksiyon İzoleli 50mm</t>
  </si>
  <si>
    <t>Ø600Son kapama İzoleli 50mm</t>
  </si>
  <si>
    <t>Ø600T Modül 45 50mm İzoleli 90</t>
  </si>
  <si>
    <t>Ø600Duvar Kelepçesi izoleli 50mm</t>
  </si>
  <si>
    <t>Ø600Kapaklı  Modül İzoleli  ( TEMİZLEME ) 50mm</t>
  </si>
  <si>
    <t>Ø600Kondens  İzoleli 50mm</t>
  </si>
  <si>
    <t>Ø650Standart 50mm İzoleli Modül 1000mm</t>
  </si>
  <si>
    <t>Ø650Standart 50mm İzoleli Modül 500mm</t>
  </si>
  <si>
    <t>Ø650Standart 50mm İzoleli Modül 250 mm</t>
  </si>
  <si>
    <t>Ø650Ölçüm 50mm İzoleli Modül</t>
  </si>
  <si>
    <t>Ø650Dirsek 15ºİzoleli 50mm</t>
  </si>
  <si>
    <t>Ø650Dirsek 30ºİzoleli 50mm</t>
  </si>
  <si>
    <t>Ø650Dirsek 45o İzoleli 50mm</t>
  </si>
  <si>
    <t>Ø650Dirsek 60o İzoleli 50mm</t>
  </si>
  <si>
    <t>Ø650Dirsek 90o İzoleli 50mm</t>
  </si>
  <si>
    <t>Ø650Kaskad TE İzoleli 50mm</t>
  </si>
  <si>
    <t>Ø650Rediksiyon İzoleli 50mm</t>
  </si>
  <si>
    <t>Ø650Son kapama İzoleli 50mm</t>
  </si>
  <si>
    <t>Ø650T Modül 45 50mm İzoleli 90</t>
  </si>
  <si>
    <t>Ø650Duvar Kelepçesi izoleli 50mm</t>
  </si>
  <si>
    <t>Ø650Kapaklı  Modül İzoleli  ( TEMİZLEME ) 50mm</t>
  </si>
  <si>
    <t>Ø650Kondens  İzoleli 50mm</t>
  </si>
  <si>
    <t>Ø700Standart 50mm İzoleli Modül 1000mm</t>
  </si>
  <si>
    <t>Ø700Standart 50mm İzoleli Modül 500mm</t>
  </si>
  <si>
    <t>Ø700Standart 50mm İzoleli Modül 250 mm</t>
  </si>
  <si>
    <t>Ø700Ölçüm 50mm İzoleli Modül</t>
  </si>
  <si>
    <t>Ø700Dirsek 15ºİzoleli 50mm</t>
  </si>
  <si>
    <t>Ø700Dirsek 30ºİzoleli 50mm</t>
  </si>
  <si>
    <t>Ø700Dirsek 45o İzoleli 50mm</t>
  </si>
  <si>
    <t>Ø700Dirsek 60o İzoleli 50mm</t>
  </si>
  <si>
    <t>Ø700Dirsek 90o İzoleli 50mm</t>
  </si>
  <si>
    <t>Ø700Kaskad TE İzoleli 50mm</t>
  </si>
  <si>
    <t>Ø700Rediksiyon İzoleli 50mm</t>
  </si>
  <si>
    <t>Ø700Son kapama İzoleli 50mm</t>
  </si>
  <si>
    <t>Ø700T Modül 45 50mm İzoleli 90</t>
  </si>
  <si>
    <t>Ø700Duvar Kelepçesi izoleli 50mm</t>
  </si>
  <si>
    <t>Ø700Kapaklı  Modül İzoleli  ( TEMİZLEME ) 50mm</t>
  </si>
  <si>
    <t>Ø700Kondens  İzoleli 50mm</t>
  </si>
  <si>
    <t>Ø750Standart 50mm İzoleli Modül 1000mm</t>
  </si>
  <si>
    <t>Ø750Standart 50mm İzoleli Modül 500mm</t>
  </si>
  <si>
    <t>Ø750Standart 50mm İzoleli Modül 250 mm</t>
  </si>
  <si>
    <t>Ø750Ölçüm 50mm İzoleli Modül</t>
  </si>
  <si>
    <t>Ø750Dirsek 15ºİzoleli 50mm</t>
  </si>
  <si>
    <t>Ø750Dirsek 30ºİzoleli 50mm</t>
  </si>
  <si>
    <t>Ø750Dirsek 45o İzoleli 50mm</t>
  </si>
  <si>
    <t>Ø750Dirsek 60o İzoleli 50mm</t>
  </si>
  <si>
    <t>Ø750Dirsek 90o İzoleli 50mm</t>
  </si>
  <si>
    <t>Ø750Kaskad TE İzoleli 50mm</t>
  </si>
  <si>
    <t>Ø750Rediksiyon İzoleli 50mm</t>
  </si>
  <si>
    <t>Ø750Son kapama İzoleli 50mm</t>
  </si>
  <si>
    <t>Ø750T Modül 45 50mm İzoleli 90</t>
  </si>
  <si>
    <t>Ø750Duvar Kelepçesi izoleli 50mm</t>
  </si>
  <si>
    <t>Ø750Kapaklı  Modül İzoleli  ( TEMİZLEME ) 50mm</t>
  </si>
  <si>
    <t>Ø750Kondens  İzoleli 50mm</t>
  </si>
  <si>
    <t>Ø800Standart 50mm İzoleli Modül 1000mm</t>
  </si>
  <si>
    <t>Ø800Standart 50mm İzoleli Modül 500mm</t>
  </si>
  <si>
    <t>Ø800Standart 50mm İzoleli Modül 250 mm</t>
  </si>
  <si>
    <t>Ø800Ölçüm 50mm İzoleli Modül</t>
  </si>
  <si>
    <t>Ø800Dirsek 15ºİzoleli 50mm</t>
  </si>
  <si>
    <t>Ø800Dirsek 30ºİzoleli 50mm</t>
  </si>
  <si>
    <t>Ø800Dirsek 45o İzoleli 50mm</t>
  </si>
  <si>
    <t>Ø800Dirsek 60o İzoleli 50mm</t>
  </si>
  <si>
    <t>Ø800Dirsek 90o İzoleli 50mm</t>
  </si>
  <si>
    <t>Ø800Kaskad TE İzoleli 50mm</t>
  </si>
  <si>
    <t>Ø800Rediksiyon İzoleli 50mm</t>
  </si>
  <si>
    <t>Ø800Son kapama İzoleli 50mm</t>
  </si>
  <si>
    <t>Ø800T Modül 45 50mm İzoleli 90</t>
  </si>
  <si>
    <t>Ø800Duvar Kelepçesi izoleli 50mm</t>
  </si>
  <si>
    <t>Ø800Kapaklı  Modül İzoleli  ( TEMİZLEME ) 50mm</t>
  </si>
  <si>
    <t>Ø800Kondens  İzoleli 50mm</t>
  </si>
  <si>
    <t>Ø850Standart 50mm İzoleli Modül 1000mm</t>
  </si>
  <si>
    <t>Ø850Standart 50mm İzoleli Modül 500mm</t>
  </si>
  <si>
    <t>Ø850Standart 50mm İzoleli Modül 250 mm</t>
  </si>
  <si>
    <t>Ø850Ölçüm 50mm İzoleli Modül</t>
  </si>
  <si>
    <t>Ø850Dirsek 15ºİzoleli 50mm</t>
  </si>
  <si>
    <t>Ø850Dirsek 30ºİzoleli 50mm</t>
  </si>
  <si>
    <t>Ø850Dirsek 45o İzoleli 50mm</t>
  </si>
  <si>
    <t>Ø850Dirsek 60o İzoleli 50mm</t>
  </si>
  <si>
    <t>Ø850Dirsek 90o İzoleli 50mm</t>
  </si>
  <si>
    <t>Ø850Kaskad TE İzoleli 50mm</t>
  </si>
  <si>
    <t>Ø850Rediksiyon İzoleli 50mm</t>
  </si>
  <si>
    <t>Ø850Son kapama İzoleli 50mm</t>
  </si>
  <si>
    <t>Ø850T Modül 45 50mm İzoleli 90</t>
  </si>
  <si>
    <t>Ø850Duvar Kelepçesi izoleli 50mm</t>
  </si>
  <si>
    <t>Ø850Kapaklı  Modül İzoleli  ( TEMİZLEME ) 50mm</t>
  </si>
  <si>
    <t>Ø850Kondens  İzoleli 50mm</t>
  </si>
  <si>
    <t>Ø900Standart 50mm İzoleli Modül 1000mm</t>
  </si>
  <si>
    <t>Ø900Standart 50mm İzoleli Modül 500mm</t>
  </si>
  <si>
    <t>Ø900Standart 50mm İzoleli Modül 250 mm</t>
  </si>
  <si>
    <t>Ø900Ölçüm 50mm İzoleli Modül</t>
  </si>
  <si>
    <t>Ø900Dirsek 15ºİzoleli 50mm</t>
  </si>
  <si>
    <t>Ø900Dirsek 30ºİzoleli 50mm</t>
  </si>
  <si>
    <t>Ø900Dirsek 45o İzoleli 50mm</t>
  </si>
  <si>
    <t>Ø900Dirsek 60o İzoleli 50mm</t>
  </si>
  <si>
    <t>Ø900Dirsek 90o İzoleli 50mm</t>
  </si>
  <si>
    <t>Ø900Kaskad TE İzoleli 50mm</t>
  </si>
  <si>
    <t>Ø900Rediksiyon İzoleli 50mm</t>
  </si>
  <si>
    <t>Ø900Son kapama İzoleli 50mm</t>
  </si>
  <si>
    <t>Ø900T Modül 45 50mm İzoleli 90</t>
  </si>
  <si>
    <t>Ø900Duvar Kelepçesi izoleli 50mm</t>
  </si>
  <si>
    <t>Ø900Kapaklı  Modül İzoleli  ( TEMİZLEME ) 50mm</t>
  </si>
  <si>
    <t>Ø900Kondens  İzoleli 50mm</t>
  </si>
  <si>
    <t>Ø950Standart 50mm İzoleli Modül 1000mm</t>
  </si>
  <si>
    <t>Ø950Standart 50mm İzoleli Modül 500mm</t>
  </si>
  <si>
    <t>Ø950Standart 50mm İzoleli Modül 250 mm</t>
  </si>
  <si>
    <t>Ø950Ölçüm 50mm İzoleli Modül</t>
  </si>
  <si>
    <t>Ø950Dirsek 15ºİzoleli 50mm</t>
  </si>
  <si>
    <t>Ø950Dirsek 30ºİzoleli 50mm</t>
  </si>
  <si>
    <t>Ø950Dirsek 45o İzoleli 50mm</t>
  </si>
  <si>
    <t>Ø950Dirsek 60o İzoleli 50mm</t>
  </si>
  <si>
    <t>Ø950Dirsek 90o İzoleli 50mm</t>
  </si>
  <si>
    <t>Ø950Kaskad TE İzoleli 50mm</t>
  </si>
  <si>
    <t>Ø950Rediksiyon İzoleli 50mm</t>
  </si>
  <si>
    <t>Ø950Son kapama İzoleli 50mm</t>
  </si>
  <si>
    <t>Ø950T Modül 45 50mm İzoleli 90</t>
  </si>
  <si>
    <t>Ø950Duvar Kelepçesi izoleli 50mm</t>
  </si>
  <si>
    <t>Ø950Kapaklı  Modül İzoleli  ( TEMİZLEME ) 50mm</t>
  </si>
  <si>
    <t>Ø950Kondens  İzoleli 50mm</t>
  </si>
  <si>
    <t>Ø1000Standart 50mm İzoleli Modül 1000mm</t>
  </si>
  <si>
    <t>Ø1000Standart 50mm İzoleli Modül 500mm</t>
  </si>
  <si>
    <t>Ø1000Standart 50mm İzoleli Modül 250 mm</t>
  </si>
  <si>
    <t>Ø1000Ölçüm 50mm İzoleli Modül</t>
  </si>
  <si>
    <t>Ø1000Dirsek 15ºİzoleli 50mm</t>
  </si>
  <si>
    <t>Ø1000Dirsek 30ºİzoleli 50mm</t>
  </si>
  <si>
    <t>Ø1000Dirsek 45o İzoleli 50mm</t>
  </si>
  <si>
    <t>Ø1000Dirsek 60o İzoleli 50mm</t>
  </si>
  <si>
    <t>Ø1000Dirsek 90o İzoleli 50mm</t>
  </si>
  <si>
    <t>Ø1000Kaskad TE İzoleli 50mm</t>
  </si>
  <si>
    <t>Ø1000Rediksiyon İzoleli 50mm</t>
  </si>
  <si>
    <t>Ø1000Son kapama İzoleli 50mm</t>
  </si>
  <si>
    <t>Ø1000T Modül 45 50mm İzoleli 90</t>
  </si>
  <si>
    <t>Ø1000Duvar Kelepçesi izoleli 50mm</t>
  </si>
  <si>
    <t>Ø1000Kapaklı  Modül İzoleli  ( TEMİZLEME ) 50mm</t>
  </si>
  <si>
    <t>Ø1000Kondens  İzoleli 50mm</t>
  </si>
  <si>
    <t>Ø1050Standart 50mm İzoleli Modül 1000mm</t>
  </si>
  <si>
    <t>Ø1050Standart 50mm İzoleli Modül 500mm</t>
  </si>
  <si>
    <t>Ø1050Standart 50mm İzoleli Modül 250 mm</t>
  </si>
  <si>
    <t>Ø1050Ölçüm 50mm İzoleli Modül</t>
  </si>
  <si>
    <t>Ø1050Dirsek 15ºİzoleli 50mm</t>
  </si>
  <si>
    <t>Ø1050Dirsek 30ºİzoleli 50mm</t>
  </si>
  <si>
    <t>Ø1050Dirsek 45o İzoleli 50mm</t>
  </si>
  <si>
    <t>Ø1050Dirsek 60o İzoleli 50mm</t>
  </si>
  <si>
    <t>Ø1050Dirsek 90o İzoleli 50mm</t>
  </si>
  <si>
    <t>Ø1050Kaskad TE İzoleli 50mm</t>
  </si>
  <si>
    <t>Ø1050Rediksiyon İzoleli 50mm</t>
  </si>
  <si>
    <t>Ø1050Son kapama İzoleli 50mm</t>
  </si>
  <si>
    <t>Ø1050T Modül 45 50mm İzoleli 90</t>
  </si>
  <si>
    <t>Ø1050Duvar Kelepçesi izoleli 50mm</t>
  </si>
  <si>
    <t>Ø1050Kapaklı  Modül İzoleli  ( TEMİZLEME ) 50mm</t>
  </si>
  <si>
    <t>Ø1050Kondens  İzoleli 50mm</t>
  </si>
  <si>
    <t>Ø1100Standart 50mm İzoleli Modül 1000mm</t>
  </si>
  <si>
    <t>Ø1100Standart 50mm İzoleli Modül 500mm</t>
  </si>
  <si>
    <t>Ø1100Standart 50mm İzoleli Modül 250 mm</t>
  </si>
  <si>
    <t>Ø1100Ölçüm 50mm İzoleli Modül</t>
  </si>
  <si>
    <t>Ø1100Dirsek 15ºİzoleli 50mm</t>
  </si>
  <si>
    <t>Ø1100Dirsek 30ºİzoleli 50mm</t>
  </si>
  <si>
    <t>Ø1100Dirsek 45o İzoleli 50mm</t>
  </si>
  <si>
    <t>Ø1100Dirsek 60o İzoleli 50mm</t>
  </si>
  <si>
    <t>Ø1100Dirsek 90o İzoleli 50mm</t>
  </si>
  <si>
    <t>Ø1100Kaskad TE İzoleli 50mm</t>
  </si>
  <si>
    <t>Ø1100Rediksiyon İzoleli 50mm</t>
  </si>
  <si>
    <t>Ø1100Son kapama İzoleli 50mm</t>
  </si>
  <si>
    <t>Ø1100T Modül 45 50mm İzoleli 90</t>
  </si>
  <si>
    <t>Ø1100Duvar Kelepçesi izoleli 50mm</t>
  </si>
  <si>
    <t>Ø1100Kapaklı  Modül İzoleli  ( TEMİZLEME ) 50mm</t>
  </si>
  <si>
    <t>Ø1100Kondens  İzoleli 50mm</t>
  </si>
  <si>
    <t>Ø1200Standart 50mm İzoleli Modül 1000mm</t>
  </si>
  <si>
    <t>Ø1200Standart 50mm İzoleli Modül 500mm</t>
  </si>
  <si>
    <t>Ø1200Standart 50mm İzoleli Modül 250 mm</t>
  </si>
  <si>
    <t>Ø1200Ölçüm 50mm İzoleli Modül</t>
  </si>
  <si>
    <t>Ø1200Dirsek 15ºİzoleli 50mm</t>
  </si>
  <si>
    <t>Ø1200Dirsek 30ºİzoleli 50mm</t>
  </si>
  <si>
    <t>Ø1200Dirsek 45o İzoleli 50mm</t>
  </si>
  <si>
    <t>Ø1200Dirsek 60o İzoleli 50mm</t>
  </si>
  <si>
    <t>Ø1200Dirsek 90o İzoleli 50mm</t>
  </si>
  <si>
    <t>Ø1200Kaskad TE İzoleli 50mm</t>
  </si>
  <si>
    <t>Ø1200Rediksiyon İzoleli 50mm</t>
  </si>
  <si>
    <t>Ø1200Son kapama İzoleli 50mm</t>
  </si>
  <si>
    <t>Ø1200T Modül 45 50mm İzoleli 90</t>
  </si>
  <si>
    <t>Ø1200Duvar Kelepçesi izoleli 50mm</t>
  </si>
  <si>
    <t>Ø1200Kapaklı  Modül İzoleli  ( TEMİZLEME ) 50mm</t>
  </si>
  <si>
    <t>Ø1200Kondens  İzoleli 50mm</t>
  </si>
  <si>
    <t>Ø1300Standart 50mm İzoleli Modül 1000mm</t>
  </si>
  <si>
    <t>Ø1300Standart 50mm İzoleli Modül 500mm</t>
  </si>
  <si>
    <t>Ø1300Standart 50mm İzoleli Modül 250 mm</t>
  </si>
  <si>
    <t>Ø1300Ölçüm 50mm İzoleli Modül</t>
  </si>
  <si>
    <t>Ø1300Dirsek 15ºİzoleli 50mm</t>
  </si>
  <si>
    <t>Ø1300Dirsek 30ºİzoleli 50mm</t>
  </si>
  <si>
    <t>Ø1300Dirsek 45o İzoleli 50mm</t>
  </si>
  <si>
    <t>Ø1300Dirsek 60o İzoleli 50mm</t>
  </si>
  <si>
    <t>Ø1300Dirsek 90o İzoleli 50mm</t>
  </si>
  <si>
    <t>Ø1300Kaskad TE İzoleli 50mm</t>
  </si>
  <si>
    <t>Ø1300Rediksiyon İzoleli 50mm</t>
  </si>
  <si>
    <t>Ø1300Son kapama İzoleli 50mm</t>
  </si>
  <si>
    <t>Ø1300T Modül 45 50mm İzoleli 90</t>
  </si>
  <si>
    <t>Ø1300Duvar Kelepçesi izoleli 50mm</t>
  </si>
  <si>
    <t>Ø1300Kapaklı  Modül İzoleli  ( TEMİZLEME ) 50mm</t>
  </si>
  <si>
    <t>Ø1300Kondens İzoleli 50mm</t>
  </si>
  <si>
    <t>Ø100T Modül 45 50mm İzoleli 90</t>
  </si>
  <si>
    <t>CRN 750 042</t>
  </si>
  <si>
    <t>CRN 750 043</t>
  </si>
  <si>
    <t>CRN 750 044</t>
  </si>
  <si>
    <t>CRN 750 045</t>
  </si>
  <si>
    <t>CRN 750 046</t>
  </si>
  <si>
    <t>CRN 750 047</t>
  </si>
  <si>
    <t>CRN 750 048</t>
  </si>
  <si>
    <t>CRN 750 049</t>
  </si>
  <si>
    <t>CRN 750 050</t>
  </si>
  <si>
    <t>CRN 750 051</t>
  </si>
  <si>
    <t>CRN 750 052</t>
  </si>
  <si>
    <t>CRN 750 053</t>
  </si>
  <si>
    <t>CRN 750 054</t>
  </si>
  <si>
    <t>CRN 750 055</t>
  </si>
  <si>
    <t>CRN 750 056</t>
  </si>
  <si>
    <t>CRN 750 057</t>
  </si>
  <si>
    <t>CRN 150 042</t>
  </si>
  <si>
    <t>CRN 150 043</t>
  </si>
  <si>
    <t>CRN 150 044</t>
  </si>
  <si>
    <t>CRN 150 045</t>
  </si>
  <si>
    <t>CRN 150 046</t>
  </si>
  <si>
    <t>CRN 150 047</t>
  </si>
  <si>
    <t>CRN 150 048</t>
  </si>
  <si>
    <t>CRN 150 049</t>
  </si>
  <si>
    <t>CRN 150 050</t>
  </si>
  <si>
    <t>CRN 150 051</t>
  </si>
  <si>
    <t>CRN 150 052</t>
  </si>
  <si>
    <t>CRN 150 053</t>
  </si>
  <si>
    <t>CRN 150 054</t>
  </si>
  <si>
    <t>CRN 150 055</t>
  </si>
  <si>
    <t>CRN 150 056</t>
  </si>
  <si>
    <t>CRN 150 057</t>
  </si>
  <si>
    <t>CRN 180 042</t>
  </si>
  <si>
    <t>CRN 180 043</t>
  </si>
  <si>
    <t>CRN 180 044</t>
  </si>
  <si>
    <t>CRN 180 045</t>
  </si>
  <si>
    <t>CRN 180 046</t>
  </si>
  <si>
    <t>CRN 180 047</t>
  </si>
  <si>
    <t>CRN 180 048</t>
  </si>
  <si>
    <t>CRN 180 049</t>
  </si>
  <si>
    <t>CRN 180 050</t>
  </si>
  <si>
    <t>CRN 180 051</t>
  </si>
  <si>
    <t>CRN 180 052</t>
  </si>
  <si>
    <t>CRN 180 053</t>
  </si>
  <si>
    <t>CRN 180 054</t>
  </si>
  <si>
    <t>CRN 180 055</t>
  </si>
  <si>
    <t>CRN 180 056</t>
  </si>
  <si>
    <t>CRN 180 057</t>
  </si>
  <si>
    <t>CRN 200 042</t>
  </si>
  <si>
    <t>CRN 200 043</t>
  </si>
  <si>
    <t>CRN 200 044</t>
  </si>
  <si>
    <t>CRN 200 045</t>
  </si>
  <si>
    <t>CRN 200 046</t>
  </si>
  <si>
    <t>CRN 200 047</t>
  </si>
  <si>
    <t>CRN 200 048</t>
  </si>
  <si>
    <t>CRN 200 049</t>
  </si>
  <si>
    <t>CRN 200 050</t>
  </si>
  <si>
    <t>CRN 200 051</t>
  </si>
  <si>
    <t>CRN 200 052</t>
  </si>
  <si>
    <t>CRN 200 053</t>
  </si>
  <si>
    <t>CRN 200 054</t>
  </si>
  <si>
    <t>CRN 200 055</t>
  </si>
  <si>
    <t>CRN 200 056</t>
  </si>
  <si>
    <t>CRN 200 057</t>
  </si>
  <si>
    <t>CRN 225 042</t>
  </si>
  <si>
    <t>CRN 225 043</t>
  </si>
  <si>
    <t>CRN 225 044</t>
  </si>
  <si>
    <t>CRN 225 045</t>
  </si>
  <si>
    <t>CRN 225 046</t>
  </si>
  <si>
    <t>CRN 225 047</t>
  </si>
  <si>
    <t>CRN 225 048</t>
  </si>
  <si>
    <t>CRN 225 049</t>
  </si>
  <si>
    <t>CRN 225 050</t>
  </si>
  <si>
    <t>CRN 225 051</t>
  </si>
  <si>
    <t>CRN 225 052</t>
  </si>
  <si>
    <t>CRN 225 053</t>
  </si>
  <si>
    <t>CRN 225 054</t>
  </si>
  <si>
    <t>CRN 225 055</t>
  </si>
  <si>
    <t>CRN 225 056</t>
  </si>
  <si>
    <t>CRN 225 057</t>
  </si>
  <si>
    <t>Ø225Boru Contası</t>
  </si>
  <si>
    <t>CRN 250 042</t>
  </si>
  <si>
    <t>CRN 250 043</t>
  </si>
  <si>
    <t>CRN 250 044</t>
  </si>
  <si>
    <t>CRN 250 045</t>
  </si>
  <si>
    <t>CRN 250 046</t>
  </si>
  <si>
    <t>CRN 250 047</t>
  </si>
  <si>
    <t>CRN 250 048</t>
  </si>
  <si>
    <t>CRN 250 049</t>
  </si>
  <si>
    <t>CRN 250 050</t>
  </si>
  <si>
    <t>CRN 250 051</t>
  </si>
  <si>
    <t>CRN 250 052</t>
  </si>
  <si>
    <t>CRN 250 053</t>
  </si>
  <si>
    <t>CRN 250 054</t>
  </si>
  <si>
    <t>CRN 250 055</t>
  </si>
  <si>
    <t>CRN 250 056</t>
  </si>
  <si>
    <t>CRN 250 057</t>
  </si>
  <si>
    <t>CRN 260 042</t>
  </si>
  <si>
    <t>CRN 260 043</t>
  </si>
  <si>
    <t>CRN 260 044</t>
  </si>
  <si>
    <t>CRN 260 045</t>
  </si>
  <si>
    <t>CRN 260 046</t>
  </si>
  <si>
    <t>CRN 260 047</t>
  </si>
  <si>
    <t>CRN 260 048</t>
  </si>
  <si>
    <t>CRN 260 049</t>
  </si>
  <si>
    <t>CRN 260 050</t>
  </si>
  <si>
    <t>CRN 260 051</t>
  </si>
  <si>
    <t>CRN 260 052</t>
  </si>
  <si>
    <t>CRN 260 053</t>
  </si>
  <si>
    <t>CRN 260 054</t>
  </si>
  <si>
    <t>CRN 260 055</t>
  </si>
  <si>
    <t>CRN 260 056</t>
  </si>
  <si>
    <t>CRN 260 057</t>
  </si>
  <si>
    <t>CRN 280 042</t>
  </si>
  <si>
    <t>CRN 280 043</t>
  </si>
  <si>
    <t>CRN 280 044</t>
  </si>
  <si>
    <t>CRN 280 045</t>
  </si>
  <si>
    <t>CRN 280 046</t>
  </si>
  <si>
    <t>CRN 280 047</t>
  </si>
  <si>
    <t>CRN 280 048</t>
  </si>
  <si>
    <t>CRN 280 049</t>
  </si>
  <si>
    <t>CRN 280 050</t>
  </si>
  <si>
    <t>CRN 280 051</t>
  </si>
  <si>
    <t>CRN 280 052</t>
  </si>
  <si>
    <t>CRN 280 053</t>
  </si>
  <si>
    <t>CRN 280 054</t>
  </si>
  <si>
    <t>CRN 280 055</t>
  </si>
  <si>
    <t>CRN 280 056</t>
  </si>
  <si>
    <t>CRN 280 057</t>
  </si>
  <si>
    <t>CRN 300 042</t>
  </si>
  <si>
    <t>CRN 300 043</t>
  </si>
  <si>
    <t>CRN 300 044</t>
  </si>
  <si>
    <t>CRN 300 045</t>
  </si>
  <si>
    <t>CRN 300 046</t>
  </si>
  <si>
    <t>CRN 300 047</t>
  </si>
  <si>
    <t>CRN 300 048</t>
  </si>
  <si>
    <t>CRN 300 049</t>
  </si>
  <si>
    <t>CRN 300 050</t>
  </si>
  <si>
    <t>CRN 300 051</t>
  </si>
  <si>
    <t>CRN 300 052</t>
  </si>
  <si>
    <t>CRN 300 053</t>
  </si>
  <si>
    <t>CRN 300 054</t>
  </si>
  <si>
    <t>CRN 300 055</t>
  </si>
  <si>
    <t>CRN 300 056</t>
  </si>
  <si>
    <t>CRN 300 057</t>
  </si>
  <si>
    <t>CRN 320 042</t>
  </si>
  <si>
    <t>CRN 320 043</t>
  </si>
  <si>
    <t>CRN 320 044</t>
  </si>
  <si>
    <t>CRN 320 045</t>
  </si>
  <si>
    <t>CRN 320 046</t>
  </si>
  <si>
    <t>CRN 320 047</t>
  </si>
  <si>
    <t>CRN 320 048</t>
  </si>
  <si>
    <t>CRN 320 049</t>
  </si>
  <si>
    <t>CRN 320 050</t>
  </si>
  <si>
    <t>CRN 320 051</t>
  </si>
  <si>
    <t>CRN 320 052</t>
  </si>
  <si>
    <t>CRN 320 053</t>
  </si>
  <si>
    <t>CRN 320 054</t>
  </si>
  <si>
    <t>CRN 320 055</t>
  </si>
  <si>
    <t>CRN 320 056</t>
  </si>
  <si>
    <t>CRN 320 057</t>
  </si>
  <si>
    <t>CRN 350 042</t>
  </si>
  <si>
    <t>CRN 350 043</t>
  </si>
  <si>
    <t>CRN 350 044</t>
  </si>
  <si>
    <t>CRN 350 045</t>
  </si>
  <si>
    <t>CRN 350 046</t>
  </si>
  <si>
    <t>CRN 350 047</t>
  </si>
  <si>
    <t>CRN 350 048</t>
  </si>
  <si>
    <t>CRN 350 049</t>
  </si>
  <si>
    <t>CRN 350 050</t>
  </si>
  <si>
    <t>CRN 350 051</t>
  </si>
  <si>
    <t>CRN 350 052</t>
  </si>
  <si>
    <t>CRN 350 053</t>
  </si>
  <si>
    <t>CRN 350 054</t>
  </si>
  <si>
    <t>CRN 350 055</t>
  </si>
  <si>
    <t>CRN 350 056</t>
  </si>
  <si>
    <t>CRN 350 057</t>
  </si>
  <si>
    <t>Ø350Duvar Kelepçesi izoleli 50mm</t>
  </si>
  <si>
    <t>CRN 400 042</t>
  </si>
  <si>
    <t>CRN 400 043</t>
  </si>
  <si>
    <t>CRN 400 044</t>
  </si>
  <si>
    <t>CRN 400 045</t>
  </si>
  <si>
    <t>CRN 400 046</t>
  </si>
  <si>
    <t>CRN 400 047</t>
  </si>
  <si>
    <t>CRN 400 048</t>
  </si>
  <si>
    <t>CRN 400 049</t>
  </si>
  <si>
    <t>CRN 400 050</t>
  </si>
  <si>
    <t>CRN 400 051</t>
  </si>
  <si>
    <t>CRN 400 052</t>
  </si>
  <si>
    <t>CRN 400 053</t>
  </si>
  <si>
    <t>CRN 400 054</t>
  </si>
  <si>
    <t>CRN 400 055</t>
  </si>
  <si>
    <t>CRN 400 056</t>
  </si>
  <si>
    <t>CRN 400 057</t>
  </si>
  <si>
    <t>CRN 450 042</t>
  </si>
  <si>
    <t>CRN 450 043</t>
  </si>
  <si>
    <t>CRN 450 044</t>
  </si>
  <si>
    <t>CRN 450 045</t>
  </si>
  <si>
    <t>CRN 450 046</t>
  </si>
  <si>
    <t>CRN 450 047</t>
  </si>
  <si>
    <t>CRN 450 048</t>
  </si>
  <si>
    <t>CRN 450 049</t>
  </si>
  <si>
    <t>CRN 450 050</t>
  </si>
  <si>
    <t>CRN 450 051</t>
  </si>
  <si>
    <t>CRN 450 052</t>
  </si>
  <si>
    <t>CRN 450 053</t>
  </si>
  <si>
    <t>CRN 450 054</t>
  </si>
  <si>
    <t>CRN 450 055</t>
  </si>
  <si>
    <t>CRN 450 056</t>
  </si>
  <si>
    <t>CRN 450 057</t>
  </si>
  <si>
    <t>CRN 500 042</t>
  </si>
  <si>
    <t>CRN 500 043</t>
  </si>
  <si>
    <t>CRN 500 044</t>
  </si>
  <si>
    <t>CRN 500 045</t>
  </si>
  <si>
    <t>CRN 500 046</t>
  </si>
  <si>
    <t>CRN 500 047</t>
  </si>
  <si>
    <t>CRN 500 048</t>
  </si>
  <si>
    <t>CRN 500 049</t>
  </si>
  <si>
    <t>CRN 500 050</t>
  </si>
  <si>
    <t>CRN 500 051</t>
  </si>
  <si>
    <t>CRN 500 052</t>
  </si>
  <si>
    <t>CRN 500 053</t>
  </si>
  <si>
    <t>CRN 500 054</t>
  </si>
  <si>
    <t>CRN 500 055</t>
  </si>
  <si>
    <t>CRN 500 056</t>
  </si>
  <si>
    <t>CRN 500 057</t>
  </si>
  <si>
    <t>CRN 550 042</t>
  </si>
  <si>
    <t>CRN 550 043</t>
  </si>
  <si>
    <t>CRN 550 044</t>
  </si>
  <si>
    <t>CRN 550 045</t>
  </si>
  <si>
    <t>CRN 550 046</t>
  </si>
  <si>
    <t>CRN 550 047</t>
  </si>
  <si>
    <t>CRN 550 048</t>
  </si>
  <si>
    <t>CRN 550 049</t>
  </si>
  <si>
    <t>CRN 550 050</t>
  </si>
  <si>
    <t>CRN 550 051</t>
  </si>
  <si>
    <t>CRN 550 052</t>
  </si>
  <si>
    <t>CRN 550 053</t>
  </si>
  <si>
    <t>CRN 550 054</t>
  </si>
  <si>
    <t>CRN 550 055</t>
  </si>
  <si>
    <t>CRN 550 056</t>
  </si>
  <si>
    <t>CRN 550 057</t>
  </si>
  <si>
    <t>CRN 600 042</t>
  </si>
  <si>
    <t>CRN 600 043</t>
  </si>
  <si>
    <t>CRN 600 044</t>
  </si>
  <si>
    <t>CRN 600 045</t>
  </si>
  <si>
    <t>CRN 600 046</t>
  </si>
  <si>
    <t>CRN 600 047</t>
  </si>
  <si>
    <t>CRN 600 048</t>
  </si>
  <si>
    <t>CRN 600 049</t>
  </si>
  <si>
    <t>CRN 600 050</t>
  </si>
  <si>
    <t>CRN 600 051</t>
  </si>
  <si>
    <t>CRN 600 052</t>
  </si>
  <si>
    <t>CRN 600 053</t>
  </si>
  <si>
    <t>CRN 600 054</t>
  </si>
  <si>
    <t>CRN 600 055</t>
  </si>
  <si>
    <t>CRN 600 056</t>
  </si>
  <si>
    <t>CRN 600 057</t>
  </si>
  <si>
    <t>CRN 650 042</t>
  </si>
  <si>
    <t>CRN 650 043</t>
  </si>
  <si>
    <t>CRN 650 044</t>
  </si>
  <si>
    <t>CRN 650 045</t>
  </si>
  <si>
    <t>CRN 650 046</t>
  </si>
  <si>
    <t>CRN 650 047</t>
  </si>
  <si>
    <t>CRN 650 048</t>
  </si>
  <si>
    <t>CRN 650 049</t>
  </si>
  <si>
    <t>CRN 650 050</t>
  </si>
  <si>
    <t>CRN 650 051</t>
  </si>
  <si>
    <t>CRN 650 052</t>
  </si>
  <si>
    <t>CRN 650 053</t>
  </si>
  <si>
    <t>CRN 650 054</t>
  </si>
  <si>
    <t>CRN 650 055</t>
  </si>
  <si>
    <t>CRN 650 056</t>
  </si>
  <si>
    <t>CRN 650 057</t>
  </si>
  <si>
    <t>CRN 700 042</t>
  </si>
  <si>
    <t>CRN 700 043</t>
  </si>
  <si>
    <t>CRN 700 044</t>
  </si>
  <si>
    <t>CRN 700 045</t>
  </si>
  <si>
    <t>CRN 700 046</t>
  </si>
  <si>
    <t>CRN 700 047</t>
  </si>
  <si>
    <t>CRN 700 048</t>
  </si>
  <si>
    <t>CRN 700 049</t>
  </si>
  <si>
    <t>CRN 700 050</t>
  </si>
  <si>
    <t>CRN 700 051</t>
  </si>
  <si>
    <t>CRN 700 052</t>
  </si>
  <si>
    <t>CRN 700 053</t>
  </si>
  <si>
    <t>CRN 700 054</t>
  </si>
  <si>
    <t>CRN 700 055</t>
  </si>
  <si>
    <t>CRN 700 056</t>
  </si>
  <si>
    <t>CRN 700 057</t>
  </si>
  <si>
    <t>CRN 800 042</t>
  </si>
  <si>
    <t>CRN 800 043</t>
  </si>
  <si>
    <t>CRN 800 044</t>
  </si>
  <si>
    <t>CRN 800 045</t>
  </si>
  <si>
    <t>CRN 800 046</t>
  </si>
  <si>
    <t>CRN 800 047</t>
  </si>
  <si>
    <t>CRN 800 048</t>
  </si>
  <si>
    <t>CRN 800 049</t>
  </si>
  <si>
    <t>CRN 800 050</t>
  </si>
  <si>
    <t>CRN 800 051</t>
  </si>
  <si>
    <t>CRN 800 052</t>
  </si>
  <si>
    <t>CRN 800 053</t>
  </si>
  <si>
    <t>CRN 800 054</t>
  </si>
  <si>
    <t>CRN 800 055</t>
  </si>
  <si>
    <t>CRN 800 056</t>
  </si>
  <si>
    <t>CRN 800 057</t>
  </si>
  <si>
    <t>CRN 850 042</t>
  </si>
  <si>
    <t>CRN 850 043</t>
  </si>
  <si>
    <t>CRN 850 044</t>
  </si>
  <si>
    <t>CRN 850 045</t>
  </si>
  <si>
    <t>CRN 850 046</t>
  </si>
  <si>
    <t>CRN 850 047</t>
  </si>
  <si>
    <t>CRN 850 048</t>
  </si>
  <si>
    <t>CRN 850 049</t>
  </si>
  <si>
    <t>CRN 850 050</t>
  </si>
  <si>
    <t>CRN 850 051</t>
  </si>
  <si>
    <t>CRN 850 052</t>
  </si>
  <si>
    <t>CRN 850 053</t>
  </si>
  <si>
    <t>CRN 850 054</t>
  </si>
  <si>
    <t>CRN 850 055</t>
  </si>
  <si>
    <t>CRN 850 056</t>
  </si>
  <si>
    <t>CRN 850 057</t>
  </si>
  <si>
    <t>CRN 900 042</t>
  </si>
  <si>
    <t>CRN 900 043</t>
  </si>
  <si>
    <t>CRN 900 044</t>
  </si>
  <si>
    <t>CRN 900 045</t>
  </si>
  <si>
    <t>CRN 900 046</t>
  </si>
  <si>
    <t>CRN 900 047</t>
  </si>
  <si>
    <t>CRN 900 048</t>
  </si>
  <si>
    <t>CRN 900 049</t>
  </si>
  <si>
    <t>CRN 900 050</t>
  </si>
  <si>
    <t>CRN 900 051</t>
  </si>
  <si>
    <t>CRN 900 052</t>
  </si>
  <si>
    <t>CRN 900 053</t>
  </si>
  <si>
    <t>CRN 900 054</t>
  </si>
  <si>
    <t>CRN 900 055</t>
  </si>
  <si>
    <t>CRN 900 056</t>
  </si>
  <si>
    <t>CRN 900 057</t>
  </si>
  <si>
    <t>CRN 950 042</t>
  </si>
  <si>
    <t>CRN 950 043</t>
  </si>
  <si>
    <t>CRN 950 044</t>
  </si>
  <si>
    <t>CRN 950 045</t>
  </si>
  <si>
    <t>CRN 950 046</t>
  </si>
  <si>
    <t>CRN 950 047</t>
  </si>
  <si>
    <t>CRN 950 048</t>
  </si>
  <si>
    <t>CRN 950 049</t>
  </si>
  <si>
    <t>CRN 950 050</t>
  </si>
  <si>
    <t>CRN 950 051</t>
  </si>
  <si>
    <t>CRN 950 052</t>
  </si>
  <si>
    <t>CRN 950 053</t>
  </si>
  <si>
    <t>CRN 950 054</t>
  </si>
  <si>
    <t>CRN 950 055</t>
  </si>
  <si>
    <t>CRN 950 056</t>
  </si>
  <si>
    <t>CRN 950 057</t>
  </si>
  <si>
    <t>CRN 1000 042</t>
  </si>
  <si>
    <t>CRN 1000 043</t>
  </si>
  <si>
    <t>CRN 1000 044</t>
  </si>
  <si>
    <t>CRN 1000 045</t>
  </si>
  <si>
    <t>CRN 1000 046</t>
  </si>
  <si>
    <t>CRN 1000 047</t>
  </si>
  <si>
    <t>CRN 1000 048</t>
  </si>
  <si>
    <t>CRN 1000 049</t>
  </si>
  <si>
    <t>CRN 1000 050</t>
  </si>
  <si>
    <t>CRN 1000 051</t>
  </si>
  <si>
    <t>CRN 1000 052</t>
  </si>
  <si>
    <t>CRN 1000 053</t>
  </si>
  <si>
    <t>CRN 1000 054</t>
  </si>
  <si>
    <t>CRN 1000 055</t>
  </si>
  <si>
    <t>CRN 1000 056</t>
  </si>
  <si>
    <t>CRN 1000 057</t>
  </si>
  <si>
    <t>CRN 1050 043</t>
  </si>
  <si>
    <t>CRN 1050 044</t>
  </si>
  <si>
    <t>CRN 1050 045</t>
  </si>
  <si>
    <t>CRN 1050 046</t>
  </si>
  <si>
    <t>CRN 1050 047</t>
  </si>
  <si>
    <t>CRN 1050 048</t>
  </si>
  <si>
    <t>CRN 1050 049</t>
  </si>
  <si>
    <t>CRN 1050 050</t>
  </si>
  <si>
    <t>CRN 1050 051</t>
  </si>
  <si>
    <t>CRN 1050 052</t>
  </si>
  <si>
    <t>CRN 1050 053</t>
  </si>
  <si>
    <t>CRN 1050 054</t>
  </si>
  <si>
    <t>CRN 1050 055</t>
  </si>
  <si>
    <t>CRN 1050 056</t>
  </si>
  <si>
    <t>CRN 1050 057</t>
  </si>
  <si>
    <t>CRN 1100 042</t>
  </si>
  <si>
    <t>CRN 1100 043</t>
  </si>
  <si>
    <t>CRN 1100 044</t>
  </si>
  <si>
    <t>CRN 1100 045</t>
  </si>
  <si>
    <t>CRN 1100 046</t>
  </si>
  <si>
    <t>CRN 1100 047</t>
  </si>
  <si>
    <t>CRN 1100 048</t>
  </si>
  <si>
    <t>CRN 1100 049</t>
  </si>
  <si>
    <t>CRN 1100 050</t>
  </si>
  <si>
    <t>CRN 1100 051</t>
  </si>
  <si>
    <t>CRN 1100 052</t>
  </si>
  <si>
    <t>CRN 1100 053</t>
  </si>
  <si>
    <t>CRN 1100 054</t>
  </si>
  <si>
    <t>CRN 1100 055</t>
  </si>
  <si>
    <t>CRN 1100 056</t>
  </si>
  <si>
    <t>CRN 1100 057</t>
  </si>
  <si>
    <t>CRN 1200 042</t>
  </si>
  <si>
    <t>CRN 1200 043</t>
  </si>
  <si>
    <t>CRN 1200 044</t>
  </si>
  <si>
    <t>CRN 1200 045</t>
  </si>
  <si>
    <t>CRN 1200 046</t>
  </si>
  <si>
    <t>CRN 1200 047</t>
  </si>
  <si>
    <t>CRN 1200 048</t>
  </si>
  <si>
    <t>CRN 1200 049</t>
  </si>
  <si>
    <t>CRN 1200 050</t>
  </si>
  <si>
    <t>CRN 1200 051</t>
  </si>
  <si>
    <t>CRN 1200 052</t>
  </si>
  <si>
    <t>CRN 1200 053</t>
  </si>
  <si>
    <t>CRN 1200 054</t>
  </si>
  <si>
    <t>CRN 1200 055</t>
  </si>
  <si>
    <t>CRN 1200 056</t>
  </si>
  <si>
    <t>CRN 1200 057</t>
  </si>
  <si>
    <t>CRN 1300 042</t>
  </si>
  <si>
    <t>CRN 1300 043</t>
  </si>
  <si>
    <t>CRN 1300 044</t>
  </si>
  <si>
    <t>CRN 1300 045</t>
  </si>
  <si>
    <t>CRN 1300 046</t>
  </si>
  <si>
    <t>CRN 1300 047</t>
  </si>
  <si>
    <t>CRN 1300 048</t>
  </si>
  <si>
    <t>CRN 1300 049</t>
  </si>
  <si>
    <t>CRN 1300 050</t>
  </si>
  <si>
    <t>CRN 1300 051</t>
  </si>
  <si>
    <t>CRN 1300 052</t>
  </si>
  <si>
    <t>CRN 1300 053</t>
  </si>
  <si>
    <t>CRN 1300 054</t>
  </si>
  <si>
    <t>CRN 1300 055</t>
  </si>
  <si>
    <t>CRN 1300 056</t>
  </si>
  <si>
    <t>CRN 1300 057</t>
  </si>
  <si>
    <t>Ø130 Kapaklı  Modül İzoleli  ( TEMİZLEME ) 50mm</t>
  </si>
  <si>
    <t>CRN 130 042</t>
  </si>
  <si>
    <t>CRN 130 043</t>
  </si>
  <si>
    <t>CRN 130 044</t>
  </si>
  <si>
    <t>CRN 130 045</t>
  </si>
  <si>
    <t>CRN 130 046</t>
  </si>
  <si>
    <t>CRN 130 047</t>
  </si>
  <si>
    <t>CRN 130 048</t>
  </si>
  <si>
    <t>CRN 130 049</t>
  </si>
  <si>
    <t>CRN 130 050</t>
  </si>
  <si>
    <t>CRN 130 051</t>
  </si>
  <si>
    <t>CRN 130 052</t>
  </si>
  <si>
    <t>CRN 130 053</t>
  </si>
  <si>
    <t>CRN 130 054</t>
  </si>
  <si>
    <t>CRN 130 055</t>
  </si>
  <si>
    <t>CRN 130 056</t>
  </si>
  <si>
    <t>CRN 130 057</t>
  </si>
  <si>
    <t>SİVAS</t>
  </si>
  <si>
    <t>GÜLŞEHİR NEVŞEHİR</t>
  </si>
  <si>
    <t>ALİ BEY- NURETTİN KURT NEVŞEHİR GÜLŞEHİR- GASSERO 430 KW- 22.01.2021 - S-1.pdf</t>
  </si>
  <si>
    <t>TARİH</t>
  </si>
  <si>
    <t>TARİH2</t>
  </si>
  <si>
    <t>H-100</t>
  </si>
  <si>
    <t>KIT İKLİMLENDİRME</t>
  </si>
  <si>
    <t>SU ŞEHRİ</t>
  </si>
  <si>
    <t>0545 509 04 34</t>
  </si>
  <si>
    <t>TOKAT</t>
  </si>
  <si>
    <t>ALİ BEY- SİVAS KIT-SU ŞEHRİ KUBUŞ 300.000 SICAK HAVA KAZANI-22.01.2021 - S-2.pdf</t>
  </si>
  <si>
    <t>KAYSERİ</t>
  </si>
  <si>
    <t>Ø130Kapaklı  Modül İzoleli  ( TEMİZLEME ) 50mm</t>
  </si>
  <si>
    <t>Ø100Kapaklı  Modül İzoleli  ( TEMİZLEME ) 50mm</t>
  </si>
  <si>
    <t>430 KILIF FİYATI</t>
  </si>
  <si>
    <t xml:space="preserve">** Topraklama hariç                        </t>
  </si>
  <si>
    <t>OYALANMAZ  NEVŞEHİR</t>
  </si>
  <si>
    <t>NEVŞEHİR</t>
  </si>
  <si>
    <t>İBRAHİM BEY</t>
  </si>
  <si>
    <t>0536 701 93 51</t>
  </si>
  <si>
    <t>KIZILIRMAK NEVŞEHİR</t>
  </si>
  <si>
    <t>ÖZKAN BEY</t>
  </si>
  <si>
    <t>FATİH KAYA</t>
  </si>
  <si>
    <t>KIRŞEHİR</t>
  </si>
  <si>
    <t>0542 599 96 75</t>
  </si>
  <si>
    <t>EFE  BACA</t>
  </si>
  <si>
    <t>ANKARA</t>
  </si>
  <si>
    <t>İSMAİL BEY</t>
  </si>
  <si>
    <t>0532 225 18 66</t>
  </si>
  <si>
    <t>KONYA</t>
  </si>
  <si>
    <t>KONYA ARDIÇLI 1057 KONUT 64 BLOK   YATAY</t>
  </si>
  <si>
    <t>KONYA SELÇUKLU</t>
  </si>
  <si>
    <t>SERGEN</t>
  </si>
  <si>
    <t>SİPARİŞ TARİHİ</t>
  </si>
  <si>
    <t>NACİ BEY</t>
  </si>
  <si>
    <t>MURAT HANİLCİ</t>
  </si>
  <si>
    <t>ERZURUM</t>
  </si>
  <si>
    <t>0545 421 64 83</t>
  </si>
  <si>
    <t>EYÜP USTA</t>
  </si>
  <si>
    <t>TOKAT ÇAĞSAN</t>
  </si>
  <si>
    <t xml:space="preserve">ALİ BEY </t>
  </si>
  <si>
    <t>0545 442 69 17</t>
  </si>
  <si>
    <t>HALİL İBRAHİM BEY</t>
  </si>
  <si>
    <t>NURETTİN KURT</t>
  </si>
  <si>
    <t>Ø100Ölçüm Düz Modül 500mm</t>
  </si>
  <si>
    <t>Ø130Ölçüm Düz Modül 500mm</t>
  </si>
  <si>
    <t>Ø150Ölçüm Düz Modül 500mm</t>
  </si>
  <si>
    <t>Ø180Ölçüm Düz Modül 500mm</t>
  </si>
  <si>
    <t>Ø200Ölçüm Düz Modül 500mm</t>
  </si>
  <si>
    <t>Ø225Ölçüm Düz Modül 500mm</t>
  </si>
  <si>
    <t>Ø250Ölçüm Düz Modül 500mm</t>
  </si>
  <si>
    <t>Ø260Ölçüm Düz Modül 500mm</t>
  </si>
  <si>
    <t>Ø280Ölçüm Düz Modül 500mm</t>
  </si>
  <si>
    <t>Ø300Ölçüm Düz Modül 500mm</t>
  </si>
  <si>
    <t>Ø320Ölçüm Düz Modül 500mm</t>
  </si>
  <si>
    <t>Ø350Ölçüm Düz Modül 500mm</t>
  </si>
  <si>
    <t>Ø400Ölçüm Düz Modül 500mm</t>
  </si>
  <si>
    <t>Ø450Ölçüm Düz Modül 500mm</t>
  </si>
  <si>
    <t>Ø500Ölçüm Düz Modül 500mm</t>
  </si>
  <si>
    <t>Ø550Ölçüm Düz Modül 500mm</t>
  </si>
  <si>
    <t>Ø600Ölçüm Düz Modül 500mm</t>
  </si>
  <si>
    <t>Ø650Ölçüm Düz Modül 500mm</t>
  </si>
  <si>
    <t>Ø700Ölçüm Düz Modül 500mm</t>
  </si>
  <si>
    <t>Ø750Ölçüm Düz Modül 500mm</t>
  </si>
  <si>
    <t>Ø800Ölçüm Düz Modül 500mm</t>
  </si>
  <si>
    <t>Ø850Ölçüm Düz Modül 500mm</t>
  </si>
  <si>
    <t>Ø900Ölçüm Düz Modül 500mm</t>
  </si>
  <si>
    <t>Ø950Ölçüm Düz Modül 500mm</t>
  </si>
  <si>
    <t>Ø1000Ölçüm Düz Modül 500mm</t>
  </si>
  <si>
    <t>Ø1050Ölçüm Düz Modül 500mm</t>
  </si>
  <si>
    <t>Ø1100Ölçüm Düz Modül 500mm</t>
  </si>
  <si>
    <t>Ø1200Ölçüm Düz Modül 500mm</t>
  </si>
  <si>
    <t>Ø1300Ölçüm Düz Modül 500mm</t>
  </si>
  <si>
    <t>Ø100Ölçüm 25mm İzoleli Modül 500mm</t>
  </si>
  <si>
    <t>Ø130Ölçüm 25mm İzoleli Modül 500mm</t>
  </si>
  <si>
    <t>Ø150Ölçüm 25mm İzoleli Modül 500mm</t>
  </si>
  <si>
    <t>Ø180Ölçüm 25mm İzoleli Modül 500mm</t>
  </si>
  <si>
    <t>Ø200Ölçüm 25mm İzoleli Modül 500mm</t>
  </si>
  <si>
    <t>Ø225Ölçüm 25mm İzoleli Modül 500mm</t>
  </si>
  <si>
    <t>Ø250Ölçüm 25mm İzoleli Modül 500mm</t>
  </si>
  <si>
    <t>Ø260Ölçüm 25mm İzoleli Modül 500mm</t>
  </si>
  <si>
    <t>Ø280Ölçüm 25mm İzoleli Modül 500mm</t>
  </si>
  <si>
    <t>Ø300Ölçüm 25mm İzoleli Modül 500mm</t>
  </si>
  <si>
    <t>Ø320Ölçüm 25mm İzoleli Modül 500mm</t>
  </si>
  <si>
    <t>Ø350Ölçüm 25mm İzoleli Modül 500mm</t>
  </si>
  <si>
    <t>Ø400Ölçüm 25mm İzoleli Modül 500mm</t>
  </si>
  <si>
    <t>Ø450Ölçüm 25mm İzoleli Modül 500mm</t>
  </si>
  <si>
    <t>Ø500Ölçüm 25mm İzoleli Modül 500mm</t>
  </si>
  <si>
    <t>Ø550Ölçüm 25mm İzoleli Modül 500mm</t>
  </si>
  <si>
    <t>Ø600Ölçüm 25mm İzoleli Modül 500mm</t>
  </si>
  <si>
    <t>Ø650Ölçüm 25mm İzoleli Modül 500mm</t>
  </si>
  <si>
    <t>Ø700Ölçüm 25mm İzoleli Modül 500mm</t>
  </si>
  <si>
    <t>Ø750Ölçüm 25mm İzoleli Modül 500mm</t>
  </si>
  <si>
    <t>Ø800Ölçüm 25mm İzoleli Modül 500mm</t>
  </si>
  <si>
    <t>Ø850Ölçüm 25mm İzoleli Modül 500mm</t>
  </si>
  <si>
    <t>Ø900Ölçüm 25mm İzoleli Modül 500mm</t>
  </si>
  <si>
    <t>Ø950Ölçüm 25mm İzoleli Modül 500mm</t>
  </si>
  <si>
    <t>Ø1000Ölçüm 25mm İzoleli Modül 500mm</t>
  </si>
  <si>
    <t>Ø1050Ölçüm 25mm İzoleli Modül 500mm</t>
  </si>
  <si>
    <t>Ø1100Ölçüm 25mm İzoleli Modül 500mm</t>
  </si>
  <si>
    <t>Ø1200Ölçüm 25mm İzoleli Modül 500mm</t>
  </si>
  <si>
    <t>Ø1300Ölçüm 25mm İzoleli Modül 500mm</t>
  </si>
  <si>
    <t>Ø100Ölçüm 50mm İzoleli Modül 500mm</t>
  </si>
  <si>
    <t>Ø130Ölçüm 50mm İzoleli Modül 500mm</t>
  </si>
  <si>
    <t>Ø150Ölçüm 50mm İzoleli Modül 500mm</t>
  </si>
  <si>
    <t>Ø180Ölçüm 50mm İzoleli Modül 500mm</t>
  </si>
  <si>
    <t>Ø200Ölçüm 50mm İzoleli Modül 500mm</t>
  </si>
  <si>
    <t>Ø225Ölçüm 50mm İzoleli Modül 500mm</t>
  </si>
  <si>
    <t>Ø250Ölçüm 50mm İzoleli Modül 500mm</t>
  </si>
  <si>
    <t>Ø260Ölçüm 50mm İzoleli Modül 500mm</t>
  </si>
  <si>
    <t>Ø280Ölçüm 50mm İzoleli Modül 500mm</t>
  </si>
  <si>
    <t>Ø300Ölçüm 50mm İzoleli Modül 500mm</t>
  </si>
  <si>
    <t>Ø320Ölçüm 50mm İzoleli Modül 500mm</t>
  </si>
  <si>
    <t>Ø350Ölçüm 50mm İzoleli Modül 500mm</t>
  </si>
  <si>
    <t>Ø400Ölçüm 50mm İzoleli Modül 500mm</t>
  </si>
  <si>
    <t>Ø450Ölçüm 50mm İzoleli Modül 500mm</t>
  </si>
  <si>
    <t>Ø500Ölçüm 50mm İzoleli Modül 500mm</t>
  </si>
  <si>
    <t>Ø550Ölçüm 50mm İzoleli Modül 500mm</t>
  </si>
  <si>
    <t>Ø600Ölçüm 50mm İzoleli Modül 500mm</t>
  </si>
  <si>
    <t>Ø650Ölçüm 50mm İzoleli Modül 500mm</t>
  </si>
  <si>
    <t>Ø700Ölçüm 50mm İzoleli Modül 500mm</t>
  </si>
  <si>
    <t>Ø750Ölçüm 50mm İzoleli Modül 500mm</t>
  </si>
  <si>
    <t>Ø800Ölçüm 50mm İzoleli Modül 500mm</t>
  </si>
  <si>
    <t>Ø850Ölçüm 50mm İzoleli Modül 500mm</t>
  </si>
  <si>
    <t>Ø900Ölçüm 50mm İzoleli Modül 500mm</t>
  </si>
  <si>
    <t>Ø950Ölçüm 50mm İzoleli Modül 500mm</t>
  </si>
  <si>
    <t>Ø1000Ölçüm 50mm İzoleli Modül 500mm</t>
  </si>
  <si>
    <t>Ø1050Ölçüm 50mm İzoleli Modül 500mm</t>
  </si>
  <si>
    <t>Ø1100Ölçüm 50mm İzoleli Modül 500mm</t>
  </si>
  <si>
    <t>Ø1200Ölçüm 50mm İzoleli Modül 500mm</t>
  </si>
  <si>
    <t>Ø1300Ölçüm 50mm İzoleli Modül 500mm</t>
  </si>
  <si>
    <t>Ø250Duvar Tipi Sehpa</t>
  </si>
  <si>
    <t xml:space="preserve">GÜNEŞ BACA </t>
  </si>
  <si>
    <t>AZİZ BEY</t>
  </si>
  <si>
    <t>DOĞUŞ  HAVALANDIRMA</t>
  </si>
  <si>
    <t>KAHRAMAN MARAŞ</t>
  </si>
  <si>
    <t>HACI KÜPELİ</t>
  </si>
  <si>
    <t>ZİRVE  MÜHENDİSLİK</t>
  </si>
  <si>
    <t>ERZİNCAN</t>
  </si>
  <si>
    <t>UĞUR BEY</t>
  </si>
  <si>
    <t>BATMAN HAVALANDIRMA</t>
  </si>
  <si>
    <t>BATMAN</t>
  </si>
  <si>
    <t>BEŞİR BEY</t>
  </si>
  <si>
    <t>TENSAN  HAVALANDIRMA</t>
  </si>
  <si>
    <t>ŞANLI URFA</t>
  </si>
  <si>
    <t>ÖMER BEY</t>
  </si>
  <si>
    <t>PROFİGAZ</t>
  </si>
  <si>
    <t>DENİZ BEY</t>
  </si>
  <si>
    <t>AKMAR MÜHENDİSLİK</t>
  </si>
  <si>
    <t>TİBET KESGİN</t>
  </si>
  <si>
    <t>YAŞAM MÜHENDİSLİK</t>
  </si>
  <si>
    <t>KİLİS</t>
  </si>
  <si>
    <t>MUSTAFA BEY</t>
  </si>
  <si>
    <t>ANTAKYA</t>
  </si>
  <si>
    <t>SUAT BEY</t>
  </si>
  <si>
    <t>ÖZ YAŞAM MÜHENDİSLİK</t>
  </si>
  <si>
    <t>CUMA  BEY</t>
  </si>
  <si>
    <t>CUMA BEY</t>
  </si>
  <si>
    <t>KAPTAN BACA</t>
  </si>
  <si>
    <t>ELAZIĞ</t>
  </si>
  <si>
    <t>MUSTAFA KARA</t>
  </si>
  <si>
    <t>FIRAT  HAVALANDIRMA</t>
  </si>
  <si>
    <t>FATİH DAĞLIOĞLU</t>
  </si>
  <si>
    <t>YENTUR HAVALANDIRMA</t>
  </si>
  <si>
    <t>NİHAT BEY</t>
  </si>
  <si>
    <t>BEYTULLAH  ATİLLA</t>
  </si>
  <si>
    <t>GÜNCEL TEKNİK</t>
  </si>
  <si>
    <t>ERSİN BEY</t>
  </si>
  <si>
    <t>HİMMAK</t>
  </si>
  <si>
    <t>ELDAS  MÜHENDİSLİK</t>
  </si>
  <si>
    <t>ELBİSTAN / KAHRAMAN MARAŞ</t>
  </si>
  <si>
    <t>ALİ KÖŞKER</t>
  </si>
  <si>
    <t xml:space="preserve">DEMİRCİ YAPI </t>
  </si>
  <si>
    <t>HAMİT BEY</t>
  </si>
  <si>
    <t>NATUREL  MÜHENDİSLİK</t>
  </si>
  <si>
    <t>MERSİN</t>
  </si>
  <si>
    <t>GÖKHAN  BEY</t>
  </si>
  <si>
    <t>VENTİS HAVALANDIRMA</t>
  </si>
  <si>
    <t>MALATYA</t>
  </si>
  <si>
    <t>SERKAN  KALKAN</t>
  </si>
  <si>
    <t>ADANA</t>
  </si>
  <si>
    <t>ATAYILFUZ  MÜH.</t>
  </si>
  <si>
    <t>İSKENDERUN / HATAY</t>
  </si>
  <si>
    <t>FATİH  BEY</t>
  </si>
  <si>
    <t>ALPER BEY</t>
  </si>
  <si>
    <t>AHMET  ÜNAL</t>
  </si>
  <si>
    <t xml:space="preserve">TUĞRA MÜHENDİSLİK </t>
  </si>
  <si>
    <t>TURAN BEY</t>
  </si>
  <si>
    <t>OKSANA  HAVALANDIRMA</t>
  </si>
  <si>
    <t>HACI   USTA</t>
  </si>
  <si>
    <t>NİHAT  USTA</t>
  </si>
  <si>
    <t>NİHAT USTA</t>
  </si>
  <si>
    <t>BCT  YASİN BEY</t>
  </si>
  <si>
    <t>YASİN BEY</t>
  </si>
  <si>
    <t>CRN 405 001</t>
  </si>
  <si>
    <t>CRN 354 001</t>
  </si>
  <si>
    <t>CRN 354 002</t>
  </si>
  <si>
    <t>CRN 354 003</t>
  </si>
  <si>
    <t>CRN 354 004</t>
  </si>
  <si>
    <t>CRN 354 005</t>
  </si>
  <si>
    <t>CRN 354 006</t>
  </si>
  <si>
    <t>CRN 354 007</t>
  </si>
  <si>
    <t>CRN 354 008</t>
  </si>
  <si>
    <t>CRN 354 009</t>
  </si>
  <si>
    <t>CRN 354 010</t>
  </si>
  <si>
    <t>CRN 354 011</t>
  </si>
  <si>
    <t>CRN 354 012</t>
  </si>
  <si>
    <t>CRN 354 013</t>
  </si>
  <si>
    <t>CRN 354 014</t>
  </si>
  <si>
    <t>CRN 354 015</t>
  </si>
  <si>
    <t>CRN 354 016</t>
  </si>
  <si>
    <t>CRN 354 017</t>
  </si>
  <si>
    <t>CRN 354 018</t>
  </si>
  <si>
    <t>CRN 354 019</t>
  </si>
  <si>
    <t>CRN 354 020</t>
  </si>
  <si>
    <t>CRN 354 021</t>
  </si>
  <si>
    <t>CRN 354 022</t>
  </si>
  <si>
    <t>CRN 354 023</t>
  </si>
  <si>
    <t>CRN 354 024</t>
  </si>
  <si>
    <t>CRN 354 025</t>
  </si>
  <si>
    <t>CRN 354 026</t>
  </si>
  <si>
    <t>CRN 354 027</t>
  </si>
  <si>
    <t>CRN 354 028</t>
  </si>
  <si>
    <t>CRN 354 029</t>
  </si>
  <si>
    <t>CRN 354 030</t>
  </si>
  <si>
    <t>CRN 354 031</t>
  </si>
  <si>
    <t>CRN 354 032</t>
  </si>
  <si>
    <t>CRN 354 033</t>
  </si>
  <si>
    <t>CRN 354 034</t>
  </si>
  <si>
    <t>CRN 354 035</t>
  </si>
  <si>
    <t>CRN 354 036</t>
  </si>
  <si>
    <t>CRN 354 037</t>
  </si>
  <si>
    <t>CRN 354 038</t>
  </si>
  <si>
    <t>CRN 354 039</t>
  </si>
  <si>
    <t>CRN 354 040</t>
  </si>
  <si>
    <t>CRN 354 041</t>
  </si>
  <si>
    <t>CRN 354 042</t>
  </si>
  <si>
    <t>CRN 354 043</t>
  </si>
  <si>
    <t>CRN 354 044</t>
  </si>
  <si>
    <t>CRN 354 045</t>
  </si>
  <si>
    <t>CRN 354 046</t>
  </si>
  <si>
    <t>CRN 354 047</t>
  </si>
  <si>
    <t>CRN 354 048</t>
  </si>
  <si>
    <t>CRN 354 049</t>
  </si>
  <si>
    <t>CRN 354 050</t>
  </si>
  <si>
    <t>CRN 354 051</t>
  </si>
  <si>
    <t>CRN 354 052</t>
  </si>
  <si>
    <t>CRN 354 053</t>
  </si>
  <si>
    <t>CRN 354 054</t>
  </si>
  <si>
    <t>CRN 354 055</t>
  </si>
  <si>
    <t>CRN 354 056</t>
  </si>
  <si>
    <t>CRN 354 057</t>
  </si>
  <si>
    <t>CRN 355 001</t>
  </si>
  <si>
    <t>CRN 355 002</t>
  </si>
  <si>
    <t>CRN 355 003</t>
  </si>
  <si>
    <t>CRN 355 004</t>
  </si>
  <si>
    <t>CRN 355 005</t>
  </si>
  <si>
    <t>CRN 355 006</t>
  </si>
  <si>
    <t>CRN 355 007</t>
  </si>
  <si>
    <t>CRN 355 008</t>
  </si>
  <si>
    <t>CRN 355 009</t>
  </si>
  <si>
    <t>CRN 355 010</t>
  </si>
  <si>
    <t>CRN 355 011</t>
  </si>
  <si>
    <t>CRN 355 012</t>
  </si>
  <si>
    <t>CRN 355 013</t>
  </si>
  <si>
    <t>CRN 355 014</t>
  </si>
  <si>
    <t>CRN 355 015</t>
  </si>
  <si>
    <t>CRN 355 016</t>
  </si>
  <si>
    <t>CRN 355 017</t>
  </si>
  <si>
    <t>CRN 355 018</t>
  </si>
  <si>
    <t>CRN 355 019</t>
  </si>
  <si>
    <t>CRN 355 020</t>
  </si>
  <si>
    <t>CRN 355 021</t>
  </si>
  <si>
    <t>CRN 355 022</t>
  </si>
  <si>
    <t>CRN 355 023</t>
  </si>
  <si>
    <t>CRN 355 024</t>
  </si>
  <si>
    <t>CRN 355 025</t>
  </si>
  <si>
    <t>CRN 355 026</t>
  </si>
  <si>
    <t>CRN 355 027</t>
  </si>
  <si>
    <t>CRN 355 028</t>
  </si>
  <si>
    <t>CRN 355 029</t>
  </si>
  <si>
    <t>CRN 355 030</t>
  </si>
  <si>
    <t>CRN 355 031</t>
  </si>
  <si>
    <t>CRN 355 032</t>
  </si>
  <si>
    <t>CRN 355 033</t>
  </si>
  <si>
    <t>CRN 355 034</t>
  </si>
  <si>
    <t>CRN 355 035</t>
  </si>
  <si>
    <t>CRN 355 036</t>
  </si>
  <si>
    <t>CRN 355 037</t>
  </si>
  <si>
    <t>CRN 355 038</t>
  </si>
  <si>
    <t>CRN 355 039</t>
  </si>
  <si>
    <t>CRN 355 040</t>
  </si>
  <si>
    <t>CRN 355 041</t>
  </si>
  <si>
    <t>CRN 355 042</t>
  </si>
  <si>
    <t>CRN 355 043</t>
  </si>
  <si>
    <t>CRN 355 044</t>
  </si>
  <si>
    <t>CRN 355 045</t>
  </si>
  <si>
    <t>CRN 355 046</t>
  </si>
  <si>
    <t>CRN 355 047</t>
  </si>
  <si>
    <t>CRN 355 048</t>
  </si>
  <si>
    <t>CRN 355 049</t>
  </si>
  <si>
    <t>CRN 355 050</t>
  </si>
  <si>
    <t>CRN 355 051</t>
  </si>
  <si>
    <t>CRN 355 052</t>
  </si>
  <si>
    <t>CRN 355 053</t>
  </si>
  <si>
    <t>CRN 355 054</t>
  </si>
  <si>
    <t>CRN 355 055</t>
  </si>
  <si>
    <t>CRN 355 056</t>
  </si>
  <si>
    <t>CRN 355 057</t>
  </si>
  <si>
    <t>CRN 405 002</t>
  </si>
  <si>
    <t>CRN 405 003</t>
  </si>
  <si>
    <t>CRN 405 004</t>
  </si>
  <si>
    <t>CRN 405 005</t>
  </si>
  <si>
    <t>CRN 405 006</t>
  </si>
  <si>
    <t>CRN 405 007</t>
  </si>
  <si>
    <t>CRN 405 008</t>
  </si>
  <si>
    <t>CRN 405 009</t>
  </si>
  <si>
    <t>CRN 405 010</t>
  </si>
  <si>
    <t>CRN 405 011</t>
  </si>
  <si>
    <t>CRN 405 012</t>
  </si>
  <si>
    <t>CRN 405 013</t>
  </si>
  <si>
    <t>CRN 405 014</t>
  </si>
  <si>
    <t>CRN 405 015</t>
  </si>
  <si>
    <t>CRN 405 016</t>
  </si>
  <si>
    <t>CRN 405 017</t>
  </si>
  <si>
    <t>CRN 405 018</t>
  </si>
  <si>
    <t>CRN 405 019</t>
  </si>
  <si>
    <t>CRN 405 020</t>
  </si>
  <si>
    <t>CRN 405 021</t>
  </si>
  <si>
    <t>CRN 405 022</t>
  </si>
  <si>
    <t>CRN 405 023</t>
  </si>
  <si>
    <t>CRN 405 024</t>
  </si>
  <si>
    <t>CRN 405 025</t>
  </si>
  <si>
    <t>CRN 405 026</t>
  </si>
  <si>
    <t>CRN 405 027</t>
  </si>
  <si>
    <t>CRN 405 028</t>
  </si>
  <si>
    <t>CRN 405 029</t>
  </si>
  <si>
    <t>CRN 405 030</t>
  </si>
  <si>
    <t>CRN 405 031</t>
  </si>
  <si>
    <t>CRN 405 032</t>
  </si>
  <si>
    <t>CRN 405 033</t>
  </si>
  <si>
    <t>CRN 405 034</t>
  </si>
  <si>
    <t>CRN 405 035</t>
  </si>
  <si>
    <t>CRN 405 036</t>
  </si>
  <si>
    <t>CRN 405 037</t>
  </si>
  <si>
    <t>CRN 405 038</t>
  </si>
  <si>
    <t>CRN 405 039</t>
  </si>
  <si>
    <t>CRN 405 040</t>
  </si>
  <si>
    <t>CRN 405 041</t>
  </si>
  <si>
    <t>CRN 405 042</t>
  </si>
  <si>
    <t>CRN 405 043</t>
  </si>
  <si>
    <t>CRN 405 044</t>
  </si>
  <si>
    <t>CRN 405 045</t>
  </si>
  <si>
    <t>CRN 405 046</t>
  </si>
  <si>
    <t>CRN 405 047</t>
  </si>
  <si>
    <t>CRN 405 048</t>
  </si>
  <si>
    <t>CRN 405 049</t>
  </si>
  <si>
    <t>CRN 405 050</t>
  </si>
  <si>
    <t>CRN 405 051</t>
  </si>
  <si>
    <t>CRN 405 052</t>
  </si>
  <si>
    <t>CRN 405 053</t>
  </si>
  <si>
    <t>CRN 405 054</t>
  </si>
  <si>
    <t>CRN 405 055</t>
  </si>
  <si>
    <t>CRN 405 056</t>
  </si>
  <si>
    <t>CRN 405 057</t>
  </si>
  <si>
    <t>CRN 455 001</t>
  </si>
  <si>
    <t>CRN 455 002</t>
  </si>
  <si>
    <t>CRN 455 003</t>
  </si>
  <si>
    <t>CRN 455 004</t>
  </si>
  <si>
    <t>CRN 455 005</t>
  </si>
  <si>
    <t>CRN 455 006</t>
  </si>
  <si>
    <t>CRN 455 007</t>
  </si>
  <si>
    <t>CRN 455 008</t>
  </si>
  <si>
    <t>CRN 455 009</t>
  </si>
  <si>
    <t>CRN 455 010</t>
  </si>
  <si>
    <t>CRN 455 011</t>
  </si>
  <si>
    <t>CRN 455 012</t>
  </si>
  <si>
    <t>CRN 455 013</t>
  </si>
  <si>
    <t>CRN 455 014</t>
  </si>
  <si>
    <t>CRN 455 015</t>
  </si>
  <si>
    <t>CRN 455 016</t>
  </si>
  <si>
    <t>CRN 455 017</t>
  </si>
  <si>
    <t>CRN 455 018</t>
  </si>
  <si>
    <t>CRN 455 019</t>
  </si>
  <si>
    <t>CRN 455 020</t>
  </si>
  <si>
    <t>CRN 455 021</t>
  </si>
  <si>
    <t>CRN 455 022</t>
  </si>
  <si>
    <t>CRN 455 023</t>
  </si>
  <si>
    <t>CRN 455 024</t>
  </si>
  <si>
    <t>CRN 455 025</t>
  </si>
  <si>
    <t>CRN 455 026</t>
  </si>
  <si>
    <t>CRN 455 027</t>
  </si>
  <si>
    <t>CRN 455 028</t>
  </si>
  <si>
    <t>CRN 455 029</t>
  </si>
  <si>
    <t>CRN 455 030</t>
  </si>
  <si>
    <t>CRN 455 031</t>
  </si>
  <si>
    <t>CRN 455 032</t>
  </si>
  <si>
    <t>CRN 455 033</t>
  </si>
  <si>
    <t>CRN 455 034</t>
  </si>
  <si>
    <t>CRN 455 035</t>
  </si>
  <si>
    <t>CRN 455 036</t>
  </si>
  <si>
    <t>CRN 455 037</t>
  </si>
  <si>
    <t>CRN 455 038</t>
  </si>
  <si>
    <t>CRN 455 039</t>
  </si>
  <si>
    <t>CRN 455 040</t>
  </si>
  <si>
    <t>CRN 455 041</t>
  </si>
  <si>
    <t>CRN 455 042</t>
  </si>
  <si>
    <t>CRN 455 043</t>
  </si>
  <si>
    <t>CRN 455 044</t>
  </si>
  <si>
    <t>CRN 455 045</t>
  </si>
  <si>
    <t>CRN 455 046</t>
  </si>
  <si>
    <t>CRN 455 047</t>
  </si>
  <si>
    <t>CRN 455 048</t>
  </si>
  <si>
    <t>CRN 455 049</t>
  </si>
  <si>
    <t>CRN 455 050</t>
  </si>
  <si>
    <t>CRN 455 051</t>
  </si>
  <si>
    <t>CRN 455 052</t>
  </si>
  <si>
    <t>CRN 455 053</t>
  </si>
  <si>
    <t>CRN 455 054</t>
  </si>
  <si>
    <t>CRN 455 055</t>
  </si>
  <si>
    <t>CRN 455 056</t>
  </si>
  <si>
    <t>CRN 455 057</t>
  </si>
  <si>
    <t>CRN 505 001</t>
  </si>
  <si>
    <t>CRN 505 002</t>
  </si>
  <si>
    <t>CRN 505 003</t>
  </si>
  <si>
    <t>CRN 505 004</t>
  </si>
  <si>
    <t>CRN 505 005</t>
  </si>
  <si>
    <t>CRN 505 006</t>
  </si>
  <si>
    <t>CRN 505 007</t>
  </si>
  <si>
    <t>CRN 505 008</t>
  </si>
  <si>
    <t>CRN 505 009</t>
  </si>
  <si>
    <t>CRN 505 010</t>
  </si>
  <si>
    <t>CRN 505 011</t>
  </si>
  <si>
    <t>CRN 505 012</t>
  </si>
  <si>
    <t>CRN 505 013</t>
  </si>
  <si>
    <t>CRN 505 014</t>
  </si>
  <si>
    <t>CRN 505 015</t>
  </si>
  <si>
    <t>CRN 505 016</t>
  </si>
  <si>
    <t>CRN 505 017</t>
  </si>
  <si>
    <t>CRN 505 018</t>
  </si>
  <si>
    <t>CRN 505 019</t>
  </si>
  <si>
    <t>CRN 505 020</t>
  </si>
  <si>
    <t>CRN 505 021</t>
  </si>
  <si>
    <t>CRN 505 022</t>
  </si>
  <si>
    <t>CRN 505 023</t>
  </si>
  <si>
    <t>CRN 505 024</t>
  </si>
  <si>
    <t>CRN 505 025</t>
  </si>
  <si>
    <t>CRN 505 026</t>
  </si>
  <si>
    <t>CRN 505 027</t>
  </si>
  <si>
    <t>CRN 505 028</t>
  </si>
  <si>
    <t>CRN 505 029</t>
  </si>
  <si>
    <t>CRN 505 030</t>
  </si>
  <si>
    <t>CRN 505 031</t>
  </si>
  <si>
    <t>CRN 505 032</t>
  </si>
  <si>
    <t>CRN 505 033</t>
  </si>
  <si>
    <t>CRN 505 034</t>
  </si>
  <si>
    <t>CRN 505 035</t>
  </si>
  <si>
    <t>CRN 505 036</t>
  </si>
  <si>
    <t>CRN 505 037</t>
  </si>
  <si>
    <t>CRN 505 038</t>
  </si>
  <si>
    <t>CRN 505 039</t>
  </si>
  <si>
    <t>CRN 505 040</t>
  </si>
  <si>
    <t>CRN 505 041</t>
  </si>
  <si>
    <t>CRN 505 042</t>
  </si>
  <si>
    <t>CRN 505 043</t>
  </si>
  <si>
    <t>CRN 505 044</t>
  </si>
  <si>
    <t>CRN 505 045</t>
  </si>
  <si>
    <t>CRN 505 046</t>
  </si>
  <si>
    <t>CRN 505 047</t>
  </si>
  <si>
    <t>CRN 505 048</t>
  </si>
  <si>
    <t>CRN 505 049</t>
  </si>
  <si>
    <t>CRN 505 050</t>
  </si>
  <si>
    <t>CRN 505 051</t>
  </si>
  <si>
    <t>CRN 505 052</t>
  </si>
  <si>
    <t>CRN 505 053</t>
  </si>
  <si>
    <t>CRN 505 054</t>
  </si>
  <si>
    <t>CRN 505 055</t>
  </si>
  <si>
    <t>CRN 505 056</t>
  </si>
  <si>
    <t>CRN 505 057</t>
  </si>
  <si>
    <t>CRN 506 001</t>
  </si>
  <si>
    <t>CRN 506 002</t>
  </si>
  <si>
    <t>CRN 506 003</t>
  </si>
  <si>
    <t>CRN 506 004</t>
  </si>
  <si>
    <t>CRN 506 005</t>
  </si>
  <si>
    <t>CRN 506 006</t>
  </si>
  <si>
    <t>CRN 506 007</t>
  </si>
  <si>
    <t>CRN 506 008</t>
  </si>
  <si>
    <t>CRN 506 009</t>
  </si>
  <si>
    <t>CRN 506 010</t>
  </si>
  <si>
    <t>CRN 506 011</t>
  </si>
  <si>
    <t>CRN 506 012</t>
  </si>
  <si>
    <t>CRN 506 013</t>
  </si>
  <si>
    <t>CRN 506 014</t>
  </si>
  <si>
    <t>CRN 506 015</t>
  </si>
  <si>
    <t>CRN 506 016</t>
  </si>
  <si>
    <t>CRN 506 017</t>
  </si>
  <si>
    <t>CRN 506 018</t>
  </si>
  <si>
    <t>CRN 506 019</t>
  </si>
  <si>
    <t>CRN 506 020</t>
  </si>
  <si>
    <t>CRN 506 021</t>
  </si>
  <si>
    <t>CRN 506 022</t>
  </si>
  <si>
    <t>CRN 506 023</t>
  </si>
  <si>
    <t>CRN 506 024</t>
  </si>
  <si>
    <t>CRN 506 025</t>
  </si>
  <si>
    <t>CRN 506 026</t>
  </si>
  <si>
    <t>CRN 506 027</t>
  </si>
  <si>
    <t>CRN 506 028</t>
  </si>
  <si>
    <t>CRN 506 029</t>
  </si>
  <si>
    <t>CRN 506 030</t>
  </si>
  <si>
    <t>CRN 506 031</t>
  </si>
  <si>
    <t>CRN 506 032</t>
  </si>
  <si>
    <t>CRN 506 033</t>
  </si>
  <si>
    <t>CRN 506 034</t>
  </si>
  <si>
    <t>CRN 506 035</t>
  </si>
  <si>
    <t>CRN 506 036</t>
  </si>
  <si>
    <t>CRN 506 037</t>
  </si>
  <si>
    <t>CRN 506 038</t>
  </si>
  <si>
    <t>CRN 506 039</t>
  </si>
  <si>
    <t>CRN 506 040</t>
  </si>
  <si>
    <t>CRN 506 041</t>
  </si>
  <si>
    <t>CRN 506 042</t>
  </si>
  <si>
    <t>CRN 506 043</t>
  </si>
  <si>
    <t>CRN 506 044</t>
  </si>
  <si>
    <t>CRN 506 045</t>
  </si>
  <si>
    <t>CRN 506 046</t>
  </si>
  <si>
    <t>CRN 506 047</t>
  </si>
  <si>
    <t>CRN 506 048</t>
  </si>
  <si>
    <t>CRN 506 049</t>
  </si>
  <si>
    <t>CRN 506 050</t>
  </si>
  <si>
    <t>CRN 506 051</t>
  </si>
  <si>
    <t>CRN 506 052</t>
  </si>
  <si>
    <t>CRN 506 053</t>
  </si>
  <si>
    <t>CRN 506 054</t>
  </si>
  <si>
    <t>CRN 506 055</t>
  </si>
  <si>
    <t>CRN 506 056</t>
  </si>
  <si>
    <t>CRN 506 057</t>
  </si>
  <si>
    <t>CRN 555 001</t>
  </si>
  <si>
    <t>CRN 555 002</t>
  </si>
  <si>
    <t>CRN 555 003</t>
  </si>
  <si>
    <t>CRN 555 004</t>
  </si>
  <si>
    <t>CRN 555 005</t>
  </si>
  <si>
    <t>CRN 555 006</t>
  </si>
  <si>
    <t>CRN 555 007</t>
  </si>
  <si>
    <t>CRN 555 008</t>
  </si>
  <si>
    <t>CRN 555 009</t>
  </si>
  <si>
    <t>CRN 555 010</t>
  </si>
  <si>
    <t>CRN 555 011</t>
  </si>
  <si>
    <t>CRN 555 012</t>
  </si>
  <si>
    <t>CRN 555 013</t>
  </si>
  <si>
    <t>CRN 555 014</t>
  </si>
  <si>
    <t>CRN 555 015</t>
  </si>
  <si>
    <t>CRN 555 016</t>
  </si>
  <si>
    <t>CRN 555 017</t>
  </si>
  <si>
    <t>CRN 555 018</t>
  </si>
  <si>
    <t>CRN 555 019</t>
  </si>
  <si>
    <t>CRN 555 020</t>
  </si>
  <si>
    <t>CRN 555 021</t>
  </si>
  <si>
    <t>CRN 555 022</t>
  </si>
  <si>
    <t>CRN 555 023</t>
  </si>
  <si>
    <t>CRN 555 024</t>
  </si>
  <si>
    <t>CRN 555 025</t>
  </si>
  <si>
    <t>CRN 555 026</t>
  </si>
  <si>
    <t>CRN 555 027</t>
  </si>
  <si>
    <t>CRN 555 028</t>
  </si>
  <si>
    <t>CRN 555 029</t>
  </si>
  <si>
    <t>CRN 555 030</t>
  </si>
  <si>
    <t>CRN 555 031</t>
  </si>
  <si>
    <t>CRN 555 032</t>
  </si>
  <si>
    <t>CRN 555 033</t>
  </si>
  <si>
    <t>CRN 555 034</t>
  </si>
  <si>
    <t>CRN 555 035</t>
  </si>
  <si>
    <t>CRN 555 036</t>
  </si>
  <si>
    <t>CRN 555 037</t>
  </si>
  <si>
    <t>CRN 555 038</t>
  </si>
  <si>
    <t>CRN 555 039</t>
  </si>
  <si>
    <t>CRN 555 040</t>
  </si>
  <si>
    <t>CRN 555 041</t>
  </si>
  <si>
    <t>CRN 555 042</t>
  </si>
  <si>
    <t>CRN 555 043</t>
  </si>
  <si>
    <t>CRN 555 044</t>
  </si>
  <si>
    <t>CRN 555 045</t>
  </si>
  <si>
    <t>CRN 555 046</t>
  </si>
  <si>
    <t>CRN 555 047</t>
  </si>
  <si>
    <t>CRN 555 048</t>
  </si>
  <si>
    <t>CRN 555 049</t>
  </si>
  <si>
    <t>CRN 555 050</t>
  </si>
  <si>
    <t>CRN 555 051</t>
  </si>
  <si>
    <t>CRN 555 052</t>
  </si>
  <si>
    <t>CRN 555 053</t>
  </si>
  <si>
    <t>CRN 555 054</t>
  </si>
  <si>
    <t>CRN 555 055</t>
  </si>
  <si>
    <t>CRN 555 056</t>
  </si>
  <si>
    <t>CRN 555 057</t>
  </si>
  <si>
    <t>CRN 556 001</t>
  </si>
  <si>
    <t>CRN 556 002</t>
  </si>
  <si>
    <t>CRN 556 003</t>
  </si>
  <si>
    <t>CRN 556 004</t>
  </si>
  <si>
    <t>CRN 556 005</t>
  </si>
  <si>
    <t>CRN 556 006</t>
  </si>
  <si>
    <t>CRN 556 007</t>
  </si>
  <si>
    <t>CRN 556 008</t>
  </si>
  <si>
    <t>CRN 556 009</t>
  </si>
  <si>
    <t>CRN 556 010</t>
  </si>
  <si>
    <t>CRN 556 011</t>
  </si>
  <si>
    <t>CRN 556 012</t>
  </si>
  <si>
    <t>CRN 556 013</t>
  </si>
  <si>
    <t>CRN 556 014</t>
  </si>
  <si>
    <t>CRN 556 015</t>
  </si>
  <si>
    <t>CRN 556 016</t>
  </si>
  <si>
    <t>CRN 556 017</t>
  </si>
  <si>
    <t>CRN 556 018</t>
  </si>
  <si>
    <t>CRN 556 019</t>
  </si>
  <si>
    <t>CRN 556 020</t>
  </si>
  <si>
    <t>CRN 556 021</t>
  </si>
  <si>
    <t>CRN 556 022</t>
  </si>
  <si>
    <t>CRN 556 023</t>
  </si>
  <si>
    <t>CRN 556 024</t>
  </si>
  <si>
    <t>CRN 556 025</t>
  </si>
  <si>
    <t>CRN 556 026</t>
  </si>
  <si>
    <t>CRN 556 027</t>
  </si>
  <si>
    <t>CRN 556 028</t>
  </si>
  <si>
    <t>CRN 556 029</t>
  </si>
  <si>
    <t>CRN 556 030</t>
  </si>
  <si>
    <t>CRN 556 031</t>
  </si>
  <si>
    <t>CRN 556 032</t>
  </si>
  <si>
    <t>CRN 556 033</t>
  </si>
  <si>
    <t>CRN 556 034</t>
  </si>
  <si>
    <t>CRN 556 035</t>
  </si>
  <si>
    <t>CRN 556 036</t>
  </si>
  <si>
    <t>CRN 556 037</t>
  </si>
  <si>
    <t>CRN 556 038</t>
  </si>
  <si>
    <t>CRN 556 039</t>
  </si>
  <si>
    <t>CRN 556 040</t>
  </si>
  <si>
    <t>CRN 556 041</t>
  </si>
  <si>
    <t>CRN 556 042</t>
  </si>
  <si>
    <t>CRN 556 043</t>
  </si>
  <si>
    <t>CRN 556 044</t>
  </si>
  <si>
    <t>CRN 556 045</t>
  </si>
  <si>
    <t>CRN 556 046</t>
  </si>
  <si>
    <t>CRN 556 047</t>
  </si>
  <si>
    <t>CRN 556 048</t>
  </si>
  <si>
    <t>CRN 556 049</t>
  </si>
  <si>
    <t>CRN 556 050</t>
  </si>
  <si>
    <t>CRN 556 051</t>
  </si>
  <si>
    <t>CRN 556 052</t>
  </si>
  <si>
    <t>CRN 556 053</t>
  </si>
  <si>
    <t>CRN 556 054</t>
  </si>
  <si>
    <t>CRN 556 055</t>
  </si>
  <si>
    <t>CRN 556 056</t>
  </si>
  <si>
    <t>CRN 556 057</t>
  </si>
  <si>
    <t>CRN 606 001</t>
  </si>
  <si>
    <t>CRN 606 002</t>
  </si>
  <si>
    <t>CRN 606 003</t>
  </si>
  <si>
    <t>CRN 606 004</t>
  </si>
  <si>
    <t>CRN 606 005</t>
  </si>
  <si>
    <t>CRN 606 006</t>
  </si>
  <si>
    <t>CRN 606 007</t>
  </si>
  <si>
    <t>CRN 606 008</t>
  </si>
  <si>
    <t>CRN 606 009</t>
  </si>
  <si>
    <t>CRN 606 010</t>
  </si>
  <si>
    <t>CRN 606 011</t>
  </si>
  <si>
    <t>CRN 606 012</t>
  </si>
  <si>
    <t>CRN 606 013</t>
  </si>
  <si>
    <t>CRN 606 014</t>
  </si>
  <si>
    <t>CRN 606 015</t>
  </si>
  <si>
    <t>CRN 606 016</t>
  </si>
  <si>
    <t>CRN 606 017</t>
  </si>
  <si>
    <t>CRN 606 018</t>
  </si>
  <si>
    <t>CRN 606 019</t>
  </si>
  <si>
    <t>CRN 606 020</t>
  </si>
  <si>
    <t>CRN 606 021</t>
  </si>
  <si>
    <t>CRN 606 022</t>
  </si>
  <si>
    <t>CRN 606 023</t>
  </si>
  <si>
    <t>CRN 606 024</t>
  </si>
  <si>
    <t>CRN 606 025</t>
  </si>
  <si>
    <t>CRN 606 026</t>
  </si>
  <si>
    <t>CRN 606 027</t>
  </si>
  <si>
    <t>CRN 606 028</t>
  </si>
  <si>
    <t>CRN 606 029</t>
  </si>
  <si>
    <t>CRN 606 030</t>
  </si>
  <si>
    <t>CRN 606 031</t>
  </si>
  <si>
    <t>CRN 606 032</t>
  </si>
  <si>
    <t>CRN 606 033</t>
  </si>
  <si>
    <t>CRN 606 034</t>
  </si>
  <si>
    <t>CRN 606 035</t>
  </si>
  <si>
    <t>CRN 606 036</t>
  </si>
  <si>
    <t>CRN 606 037</t>
  </si>
  <si>
    <t>CRN 606 038</t>
  </si>
  <si>
    <t>CRN 606 039</t>
  </si>
  <si>
    <t>CRN 606 040</t>
  </si>
  <si>
    <t>CRN 606 041</t>
  </si>
  <si>
    <t>CRN 606 042</t>
  </si>
  <si>
    <t>CRN 606 043</t>
  </si>
  <si>
    <t>CRN 606 044</t>
  </si>
  <si>
    <t>CRN 606 045</t>
  </si>
  <si>
    <t>CRN 606 046</t>
  </si>
  <si>
    <t>CRN 606 047</t>
  </si>
  <si>
    <t>CRN 606 048</t>
  </si>
  <si>
    <t>CRN 606 049</t>
  </si>
  <si>
    <t>CRN 606 050</t>
  </si>
  <si>
    <t>CRN 606 051</t>
  </si>
  <si>
    <t>CRN 606 052</t>
  </si>
  <si>
    <t>CRN 606 053</t>
  </si>
  <si>
    <t>CRN 606 054</t>
  </si>
  <si>
    <t>CRN 606 055</t>
  </si>
  <si>
    <t>CRN 606 056</t>
  </si>
  <si>
    <t>CRN 606 057</t>
  </si>
  <si>
    <t>CRN 656 001</t>
  </si>
  <si>
    <t>CRN 656 002</t>
  </si>
  <si>
    <t>CRN 656 003</t>
  </si>
  <si>
    <t>CRN 656 004</t>
  </si>
  <si>
    <t>CRN 656 005</t>
  </si>
  <si>
    <t>CRN 656 006</t>
  </si>
  <si>
    <t>CRN 656 007</t>
  </si>
  <si>
    <t>CRN 656 008</t>
  </si>
  <si>
    <t>CRN 656 009</t>
  </si>
  <si>
    <t>CRN 656 010</t>
  </si>
  <si>
    <t>CRN 656 011</t>
  </si>
  <si>
    <t>CRN 656 012</t>
  </si>
  <si>
    <t>CRN 656 013</t>
  </si>
  <si>
    <t>CRN 656 014</t>
  </si>
  <si>
    <t>CRN 656 015</t>
  </si>
  <si>
    <t>CRN 656 016</t>
  </si>
  <si>
    <t>CRN 656 017</t>
  </si>
  <si>
    <t>CRN 656 018</t>
  </si>
  <si>
    <t>CRN 656 019</t>
  </si>
  <si>
    <t>CRN 656 020</t>
  </si>
  <si>
    <t>CRN 656 021</t>
  </si>
  <si>
    <t>CRN 656 022</t>
  </si>
  <si>
    <t>CRN 656 023</t>
  </si>
  <si>
    <t>CRN 656 024</t>
  </si>
  <si>
    <t>CRN 656 025</t>
  </si>
  <si>
    <t>CRN 656 026</t>
  </si>
  <si>
    <t>CRN 656 027</t>
  </si>
  <si>
    <t>CRN 656 028</t>
  </si>
  <si>
    <t>CRN 656 029</t>
  </si>
  <si>
    <t>CRN 656 030</t>
  </si>
  <si>
    <t>CRN 656 031</t>
  </si>
  <si>
    <t>CRN 656 032</t>
  </si>
  <si>
    <t>CRN 656 033</t>
  </si>
  <si>
    <t>CRN 656 034</t>
  </si>
  <si>
    <t>CRN 656 035</t>
  </si>
  <si>
    <t>CRN 656 036</t>
  </si>
  <si>
    <t>CRN 656 037</t>
  </si>
  <si>
    <t>CRN 656 038</t>
  </si>
  <si>
    <t>CRN 656 039</t>
  </si>
  <si>
    <t>CRN 656 040</t>
  </si>
  <si>
    <t>CRN 656 041</t>
  </si>
  <si>
    <t>CRN 656 042</t>
  </si>
  <si>
    <t>CRN 656 043</t>
  </si>
  <si>
    <t>CRN 656 044</t>
  </si>
  <si>
    <t>CRN 656 045</t>
  </si>
  <si>
    <t>CRN 656 046</t>
  </si>
  <si>
    <t>CRN 656 047</t>
  </si>
  <si>
    <t>CRN 656 048</t>
  </si>
  <si>
    <t>CRN 656 049</t>
  </si>
  <si>
    <t>CRN 656 050</t>
  </si>
  <si>
    <t>CRN 656 051</t>
  </si>
  <si>
    <t>CRN 656 052</t>
  </si>
  <si>
    <t>CRN 656 053</t>
  </si>
  <si>
    <t>CRN 656 054</t>
  </si>
  <si>
    <t>CRN 656 055</t>
  </si>
  <si>
    <t>CRN 656 056</t>
  </si>
  <si>
    <t>CRN 656 057</t>
  </si>
  <si>
    <t>CRN 706 001</t>
  </si>
  <si>
    <t>CRN 706 002</t>
  </si>
  <si>
    <t>CRN 706 003</t>
  </si>
  <si>
    <t>CRN 706 004</t>
  </si>
  <si>
    <t>CRN 706 005</t>
  </si>
  <si>
    <t>CRN 706 006</t>
  </si>
  <si>
    <t>CRN 706 007</t>
  </si>
  <si>
    <t>CRN 706 008</t>
  </si>
  <si>
    <t>CRN 706 009</t>
  </si>
  <si>
    <t>CRN 706 010</t>
  </si>
  <si>
    <t>CRN 706 011</t>
  </si>
  <si>
    <t>CRN 706 012</t>
  </si>
  <si>
    <t>CRN 706 013</t>
  </si>
  <si>
    <t>CRN 706 014</t>
  </si>
  <si>
    <t>CRN 706 015</t>
  </si>
  <si>
    <t>CRN 706 016</t>
  </si>
  <si>
    <t>CRN 706 017</t>
  </si>
  <si>
    <t>CRN 706 018</t>
  </si>
  <si>
    <t>CRN 706 019</t>
  </si>
  <si>
    <t>CRN 706 020</t>
  </si>
  <si>
    <t>CRN 706 021</t>
  </si>
  <si>
    <t>CRN 706 022</t>
  </si>
  <si>
    <t>CRN 706 023</t>
  </si>
  <si>
    <t>CRN 706 024</t>
  </si>
  <si>
    <t>CRN 706 025</t>
  </si>
  <si>
    <t>CRN 706 026</t>
  </si>
  <si>
    <t>CRN 706 027</t>
  </si>
  <si>
    <t>CRN 706 028</t>
  </si>
  <si>
    <t>CRN 706 029</t>
  </si>
  <si>
    <t>CRN 706 030</t>
  </si>
  <si>
    <t>CRN 706 031</t>
  </si>
  <si>
    <t>CRN 706 032</t>
  </si>
  <si>
    <t>CRN 706 033</t>
  </si>
  <si>
    <t>CRN 706 034</t>
  </si>
  <si>
    <t>CRN 706 035</t>
  </si>
  <si>
    <t>CRN 706 036</t>
  </si>
  <si>
    <t>CRN 706 037</t>
  </si>
  <si>
    <t>CRN 706 038</t>
  </si>
  <si>
    <t>CRN 706 039</t>
  </si>
  <si>
    <t>CRN 706 040</t>
  </si>
  <si>
    <t>CRN 706 041</t>
  </si>
  <si>
    <t>CRN 706 042</t>
  </si>
  <si>
    <t>CRN 706 043</t>
  </si>
  <si>
    <t>CRN 706 044</t>
  </si>
  <si>
    <t>CRN 706 045</t>
  </si>
  <si>
    <t>CRN 706 046</t>
  </si>
  <si>
    <t>CRN 706 047</t>
  </si>
  <si>
    <t>CRN 706 048</t>
  </si>
  <si>
    <t>CRN 706 049</t>
  </si>
  <si>
    <t>CRN 706 050</t>
  </si>
  <si>
    <t>CRN 706 051</t>
  </si>
  <si>
    <t>CRN 706 052</t>
  </si>
  <si>
    <t>CRN 706 053</t>
  </si>
  <si>
    <t>CRN 706 054</t>
  </si>
  <si>
    <t>CRN 706 055</t>
  </si>
  <si>
    <t>CRN 706 056</t>
  </si>
  <si>
    <t>CRN 706 057</t>
  </si>
  <si>
    <t>CRN 708 001</t>
  </si>
  <si>
    <t>CRN 708 002</t>
  </si>
  <si>
    <t>CRN 708 003</t>
  </si>
  <si>
    <t>CRN 708 004</t>
  </si>
  <si>
    <t>CRN 708 005</t>
  </si>
  <si>
    <t>CRN 708 006</t>
  </si>
  <si>
    <t>CRN 708 007</t>
  </si>
  <si>
    <t>CRN 708 008</t>
  </si>
  <si>
    <t>CRN 708 009</t>
  </si>
  <si>
    <t>CRN 708 010</t>
  </si>
  <si>
    <t>CRN 708 011</t>
  </si>
  <si>
    <t>CRN 708 012</t>
  </si>
  <si>
    <t>CRN 708 013</t>
  </si>
  <si>
    <t>CRN 708 014</t>
  </si>
  <si>
    <t>CRN 708 015</t>
  </si>
  <si>
    <t>CRN 708 016</t>
  </si>
  <si>
    <t>CRN 708 017</t>
  </si>
  <si>
    <t>CRN 708 018</t>
  </si>
  <si>
    <t>CRN 708 019</t>
  </si>
  <si>
    <t>CRN 708 020</t>
  </si>
  <si>
    <t>CRN 708 021</t>
  </si>
  <si>
    <t>CRN 708 022</t>
  </si>
  <si>
    <t>CRN 708 023</t>
  </si>
  <si>
    <t>CRN 708 024</t>
  </si>
  <si>
    <t>CRN 708 025</t>
  </si>
  <si>
    <t>CRN 708 026</t>
  </si>
  <si>
    <t>CRN 708 027</t>
  </si>
  <si>
    <t>CRN 708 028</t>
  </si>
  <si>
    <t>CRN 708 029</t>
  </si>
  <si>
    <t>CRN 708 030</t>
  </si>
  <si>
    <t>CRN 708 031</t>
  </si>
  <si>
    <t>CRN 708 032</t>
  </si>
  <si>
    <t>CRN 708 033</t>
  </si>
  <si>
    <t>CRN 708 034</t>
  </si>
  <si>
    <t>CRN 708 035</t>
  </si>
  <si>
    <t>CRN 708 036</t>
  </si>
  <si>
    <t>CRN 708 037</t>
  </si>
  <si>
    <t>CRN 708 038</t>
  </si>
  <si>
    <t>CRN 708 039</t>
  </si>
  <si>
    <t>CRN 708 040</t>
  </si>
  <si>
    <t>CRN 708 041</t>
  </si>
  <si>
    <t>CRN 708 042</t>
  </si>
  <si>
    <t>CRN 708 043</t>
  </si>
  <si>
    <t>CRN 708 044</t>
  </si>
  <si>
    <t>CRN 708 045</t>
  </si>
  <si>
    <t>CRN 708 046</t>
  </si>
  <si>
    <t>CRN 708 047</t>
  </si>
  <si>
    <t>CRN 708 048</t>
  </si>
  <si>
    <t>CRN 708 049</t>
  </si>
  <si>
    <t>CRN 708 050</t>
  </si>
  <si>
    <t>CRN 708 051</t>
  </si>
  <si>
    <t>CRN 708 052</t>
  </si>
  <si>
    <t>CRN 708 053</t>
  </si>
  <si>
    <t>CRN 708 054</t>
  </si>
  <si>
    <t>CRN 708 055</t>
  </si>
  <si>
    <t>CRN 708 056</t>
  </si>
  <si>
    <t>CRN 708 057</t>
  </si>
  <si>
    <t>CRN 756 001</t>
  </si>
  <si>
    <t>CRN 756 002</t>
  </si>
  <si>
    <t>CRN 756 003</t>
  </si>
  <si>
    <t>CRN 756 004</t>
  </si>
  <si>
    <t>CRN 756 005</t>
  </si>
  <si>
    <t>CRN 756 006</t>
  </si>
  <si>
    <t>CRN 756 007</t>
  </si>
  <si>
    <t>CRN 756 008</t>
  </si>
  <si>
    <t>CRN 756 009</t>
  </si>
  <si>
    <t>CRN 756 010</t>
  </si>
  <si>
    <t>CRN 756 011</t>
  </si>
  <si>
    <t>CRN 756 012</t>
  </si>
  <si>
    <t>CRN 756 013</t>
  </si>
  <si>
    <t>CRN 756 014</t>
  </si>
  <si>
    <t>CRN 756 015</t>
  </si>
  <si>
    <t>CRN 756 016</t>
  </si>
  <si>
    <t>CRN 756 017</t>
  </si>
  <si>
    <t>CRN 756 018</t>
  </si>
  <si>
    <t>CRN 756 019</t>
  </si>
  <si>
    <t>CRN 756 020</t>
  </si>
  <si>
    <t>CRN 756 021</t>
  </si>
  <si>
    <t>CRN 756 022</t>
  </si>
  <si>
    <t>CRN 756 023</t>
  </si>
  <si>
    <t>CRN 756 024</t>
  </si>
  <si>
    <t>CRN 756 025</t>
  </si>
  <si>
    <t>CRN 756 026</t>
  </si>
  <si>
    <t>CRN 756 027</t>
  </si>
  <si>
    <t>CRN 756 028</t>
  </si>
  <si>
    <t>CRN 756 029</t>
  </si>
  <si>
    <t>CRN 756 030</t>
  </si>
  <si>
    <t>CRN 756 031</t>
  </si>
  <si>
    <t>CRN 756 032</t>
  </si>
  <si>
    <t>CRN 756 033</t>
  </si>
  <si>
    <t>CRN 756 034</t>
  </si>
  <si>
    <t>CRN 756 035</t>
  </si>
  <si>
    <t>CRN 756 036</t>
  </si>
  <si>
    <t>CRN 756 037</t>
  </si>
  <si>
    <t>CRN 756 038</t>
  </si>
  <si>
    <t>CRN 756 039</t>
  </si>
  <si>
    <t>CRN 756 040</t>
  </si>
  <si>
    <t>CRN 756 041</t>
  </si>
  <si>
    <t>CRN 756 042</t>
  </si>
  <si>
    <t>CRN 756 043</t>
  </si>
  <si>
    <t>CRN 756 044</t>
  </si>
  <si>
    <t>CRN 756 045</t>
  </si>
  <si>
    <t>CRN 756 046</t>
  </si>
  <si>
    <t>CRN 756 047</t>
  </si>
  <si>
    <t>CRN 756 048</t>
  </si>
  <si>
    <t>CRN 756 049</t>
  </si>
  <si>
    <t>CRN 756 050</t>
  </si>
  <si>
    <t>CRN 756 051</t>
  </si>
  <si>
    <t>CRN 756 052</t>
  </si>
  <si>
    <t>CRN 756 053</t>
  </si>
  <si>
    <t>CRN 756 054</t>
  </si>
  <si>
    <t>CRN 756 055</t>
  </si>
  <si>
    <t>CRN 756 056</t>
  </si>
  <si>
    <t>CRN 756 057</t>
  </si>
  <si>
    <t>CRN 758 001</t>
  </si>
  <si>
    <t>CRN 758 002</t>
  </si>
  <si>
    <t>CRN 758 003</t>
  </si>
  <si>
    <t>CRN 758 004</t>
  </si>
  <si>
    <t>CRN 758 005</t>
  </si>
  <si>
    <t>CRN 758 006</t>
  </si>
  <si>
    <t>CRN 758 007</t>
  </si>
  <si>
    <t>CRN 758 008</t>
  </si>
  <si>
    <t>CRN 758 009</t>
  </si>
  <si>
    <t>CRN 758 010</t>
  </si>
  <si>
    <t>CRN 758 011</t>
  </si>
  <si>
    <t>CRN 758 012</t>
  </si>
  <si>
    <t>CRN 758 013</t>
  </si>
  <si>
    <t>CRN 758 014</t>
  </si>
  <si>
    <t>CRN 758 015</t>
  </si>
  <si>
    <t>CRN 758 016</t>
  </si>
  <si>
    <t>CRN 758 017</t>
  </si>
  <si>
    <t>CRN 758 018</t>
  </si>
  <si>
    <t>CRN 758 019</t>
  </si>
  <si>
    <t>CRN 758 020</t>
  </si>
  <si>
    <t>CRN 758 021</t>
  </si>
  <si>
    <t>CRN 758 022</t>
  </si>
  <si>
    <t>CRN 758 023</t>
  </si>
  <si>
    <t>CRN 758 024</t>
  </si>
  <si>
    <t>CRN 758 025</t>
  </si>
  <si>
    <t>CRN 758 026</t>
  </si>
  <si>
    <t>CRN 758 027</t>
  </si>
  <si>
    <t>CRN 758 028</t>
  </si>
  <si>
    <t>CRN 758 029</t>
  </si>
  <si>
    <t>CRN 758 030</t>
  </si>
  <si>
    <t>CRN 758 031</t>
  </si>
  <si>
    <t>CRN 758 032</t>
  </si>
  <si>
    <t>CRN 758 033</t>
  </si>
  <si>
    <t>CRN 758 034</t>
  </si>
  <si>
    <t>CRN 758 035</t>
  </si>
  <si>
    <t>CRN 758 036</t>
  </si>
  <si>
    <t>CRN 758 037</t>
  </si>
  <si>
    <t>CRN 758 038</t>
  </si>
  <si>
    <t>CRN 758 039</t>
  </si>
  <si>
    <t>CRN 758 040</t>
  </si>
  <si>
    <t>CRN 758 041</t>
  </si>
  <si>
    <t>CRN 758 042</t>
  </si>
  <si>
    <t>CRN 758 043</t>
  </si>
  <si>
    <t>CRN 758 044</t>
  </si>
  <si>
    <t>CRN 758 045</t>
  </si>
  <si>
    <t>CRN 758 046</t>
  </si>
  <si>
    <t>CRN 758 047</t>
  </si>
  <si>
    <t>CRN 758 048</t>
  </si>
  <si>
    <t>CRN 758 049</t>
  </si>
  <si>
    <t>CRN 758 050</t>
  </si>
  <si>
    <t>CRN 758 051</t>
  </si>
  <si>
    <t>CRN 758 052</t>
  </si>
  <si>
    <t>CRN 758 053</t>
  </si>
  <si>
    <t>CRN 758 054</t>
  </si>
  <si>
    <t>CRN 758 055</t>
  </si>
  <si>
    <t>CRN 758 056</t>
  </si>
  <si>
    <t>CRN 758 057</t>
  </si>
  <si>
    <t>CRN 808 001</t>
  </si>
  <si>
    <t>CRN 808 002</t>
  </si>
  <si>
    <t>CRN 808 003</t>
  </si>
  <si>
    <t>CRN 808 004</t>
  </si>
  <si>
    <t>CRN 808 005</t>
  </si>
  <si>
    <t>CRN 808 006</t>
  </si>
  <si>
    <t>CRN 808 007</t>
  </si>
  <si>
    <t>CRN 808 008</t>
  </si>
  <si>
    <t>CRN 808 009</t>
  </si>
  <si>
    <t>CRN 808 010</t>
  </si>
  <si>
    <t>CRN 808 011</t>
  </si>
  <si>
    <t>CRN 808 012</t>
  </si>
  <si>
    <t>CRN 808 013</t>
  </si>
  <si>
    <t>CRN 808 014</t>
  </si>
  <si>
    <t>CRN 808 015</t>
  </si>
  <si>
    <t>CRN 808 016</t>
  </si>
  <si>
    <t>CRN 808 017</t>
  </si>
  <si>
    <t>CRN 808 018</t>
  </si>
  <si>
    <t>CRN 808 019</t>
  </si>
  <si>
    <t>CRN 808 020</t>
  </si>
  <si>
    <t>CRN 808 021</t>
  </si>
  <si>
    <t>CRN 808 022</t>
  </si>
  <si>
    <t>CRN 808 023</t>
  </si>
  <si>
    <t>CRN 808 024</t>
  </si>
  <si>
    <t>CRN 808 025</t>
  </si>
  <si>
    <t>CRN 808 026</t>
  </si>
  <si>
    <t>CRN 808 027</t>
  </si>
  <si>
    <t>CRN 808 028</t>
  </si>
  <si>
    <t>CRN 808 029</t>
  </si>
  <si>
    <t>CRN 808 030</t>
  </si>
  <si>
    <t>CRN 808 031</t>
  </si>
  <si>
    <t>CRN 808 032</t>
  </si>
  <si>
    <t>CRN 808 033</t>
  </si>
  <si>
    <t>CRN 808 034</t>
  </si>
  <si>
    <t>CRN 808 035</t>
  </si>
  <si>
    <t>CRN 808 036</t>
  </si>
  <si>
    <t>CRN 808 037</t>
  </si>
  <si>
    <t>CRN 808 038</t>
  </si>
  <si>
    <t>CRN 808 039</t>
  </si>
  <si>
    <t>CRN 808 040</t>
  </si>
  <si>
    <t>CRN 808 041</t>
  </si>
  <si>
    <t>CRN 808 042</t>
  </si>
  <si>
    <t>CRN 808 043</t>
  </si>
  <si>
    <t>CRN 808 044</t>
  </si>
  <si>
    <t>CRN 808 045</t>
  </si>
  <si>
    <t>CRN 808 046</t>
  </si>
  <si>
    <t>CRN 808 047</t>
  </si>
  <si>
    <t>CRN 808 048</t>
  </si>
  <si>
    <t>CRN 808 049</t>
  </si>
  <si>
    <t>CRN 808 050</t>
  </si>
  <si>
    <t>CRN 808 051</t>
  </si>
  <si>
    <t>CRN 808 052</t>
  </si>
  <si>
    <t>CRN 808 053</t>
  </si>
  <si>
    <t>CRN 808 054</t>
  </si>
  <si>
    <t>CRN 808 055</t>
  </si>
  <si>
    <t>CRN 808 056</t>
  </si>
  <si>
    <t>CRN 808 057</t>
  </si>
  <si>
    <t>CRN 858 001</t>
  </si>
  <si>
    <t>CRN 858 002</t>
  </si>
  <si>
    <t>CRN 858 003</t>
  </si>
  <si>
    <t>CRN 858 004</t>
  </si>
  <si>
    <t>CRN 858 005</t>
  </si>
  <si>
    <t>CRN 858 006</t>
  </si>
  <si>
    <t>CRN 858 007</t>
  </si>
  <si>
    <t>CRN 858 008</t>
  </si>
  <si>
    <t>CRN 858 009</t>
  </si>
  <si>
    <t>CRN 858 010</t>
  </si>
  <si>
    <t>CRN 858 011</t>
  </si>
  <si>
    <t>CRN 858 012</t>
  </si>
  <si>
    <t>CRN 858 013</t>
  </si>
  <si>
    <t>CRN 858 014</t>
  </si>
  <si>
    <t>CRN 858 015</t>
  </si>
  <si>
    <t>CRN 858 016</t>
  </si>
  <si>
    <t>CRN 858 017</t>
  </si>
  <si>
    <t>CRN 858 018</t>
  </si>
  <si>
    <t>CRN 858 019</t>
  </si>
  <si>
    <t>CRN 858 020</t>
  </si>
  <si>
    <t>CRN 858 021</t>
  </si>
  <si>
    <t>CRN 858 022</t>
  </si>
  <si>
    <t>CRN 858 023</t>
  </si>
  <si>
    <t>CRN 858 024</t>
  </si>
  <si>
    <t>CRN 858 025</t>
  </si>
  <si>
    <t>CRN 858 026</t>
  </si>
  <si>
    <t>CRN 858 027</t>
  </si>
  <si>
    <t>CRN 858 028</t>
  </si>
  <si>
    <t>CRN 858 029</t>
  </si>
  <si>
    <t>CRN 858 030</t>
  </si>
  <si>
    <t>CRN 858 031</t>
  </si>
  <si>
    <t>CRN 858 032</t>
  </si>
  <si>
    <t>CRN 858 033</t>
  </si>
  <si>
    <t>CRN 858 034</t>
  </si>
  <si>
    <t>CRN 858 035</t>
  </si>
  <si>
    <t>CRN 858 036</t>
  </si>
  <si>
    <t>CRN 858 037</t>
  </si>
  <si>
    <t>CRN 858 038</t>
  </si>
  <si>
    <t>CRN 858 039</t>
  </si>
  <si>
    <t>CRN 858 040</t>
  </si>
  <si>
    <t>CRN 858 041</t>
  </si>
  <si>
    <t>CRN 858 042</t>
  </si>
  <si>
    <t>CRN 858 043</t>
  </si>
  <si>
    <t>CRN 858 044</t>
  </si>
  <si>
    <t>CRN 858 045</t>
  </si>
  <si>
    <t>CRN 858 046</t>
  </si>
  <si>
    <t>CRN 858 047</t>
  </si>
  <si>
    <t>CRN 858 048</t>
  </si>
  <si>
    <t>CRN 858 049</t>
  </si>
  <si>
    <t>CRN 858 050</t>
  </si>
  <si>
    <t>CRN 858 051</t>
  </si>
  <si>
    <t>CRN 858 052</t>
  </si>
  <si>
    <t>CRN 858 053</t>
  </si>
  <si>
    <t>CRN 858 054</t>
  </si>
  <si>
    <t>CRN 858 055</t>
  </si>
  <si>
    <t>CRN 858 056</t>
  </si>
  <si>
    <t>CRN 858 057</t>
  </si>
  <si>
    <t>CRN 908 001</t>
  </si>
  <si>
    <t>CRN 908 002</t>
  </si>
  <si>
    <t>CRN 908 003</t>
  </si>
  <si>
    <t>CRN 908 004</t>
  </si>
  <si>
    <t>CRN 908 005</t>
  </si>
  <si>
    <t>CRN 908 006</t>
  </si>
  <si>
    <t>CRN 908 007</t>
  </si>
  <si>
    <t>CRN 908 008</t>
  </si>
  <si>
    <t>CRN 908 009</t>
  </si>
  <si>
    <t>CRN 908 010</t>
  </si>
  <si>
    <t>CRN 908 011</t>
  </si>
  <si>
    <t>CRN 908 012</t>
  </si>
  <si>
    <t>CRN 908 013</t>
  </si>
  <si>
    <t>CRN 908 014</t>
  </si>
  <si>
    <t>CRN 908 015</t>
  </si>
  <si>
    <t>CRN 908 016</t>
  </si>
  <si>
    <t>CRN 908 017</t>
  </si>
  <si>
    <t>CRN 908 018</t>
  </si>
  <si>
    <t>CRN 908 019</t>
  </si>
  <si>
    <t>CRN 908 020</t>
  </si>
  <si>
    <t>CRN 908 021</t>
  </si>
  <si>
    <t>CRN 908 022</t>
  </si>
  <si>
    <t>CRN 908 023</t>
  </si>
  <si>
    <t>CRN 908 024</t>
  </si>
  <si>
    <t>CRN 908 025</t>
  </si>
  <si>
    <t>CRN 908 026</t>
  </si>
  <si>
    <t>CRN 908 027</t>
  </si>
  <si>
    <t>CRN 908 028</t>
  </si>
  <si>
    <t>CRN 908 029</t>
  </si>
  <si>
    <t>CRN 908 030</t>
  </si>
  <si>
    <t>CRN 908 031</t>
  </si>
  <si>
    <t>CRN 908 032</t>
  </si>
  <si>
    <t>CRN 908 033</t>
  </si>
  <si>
    <t>CRN 908 034</t>
  </si>
  <si>
    <t>CRN 908 035</t>
  </si>
  <si>
    <t>CRN 908 036</t>
  </si>
  <si>
    <t>CRN 908 037</t>
  </si>
  <si>
    <t>CRN 908 038</t>
  </si>
  <si>
    <t>CRN 908 039</t>
  </si>
  <si>
    <t>CRN 908 040</t>
  </si>
  <si>
    <t>CRN 908 041</t>
  </si>
  <si>
    <t>CRN 908 042</t>
  </si>
  <si>
    <t>CRN 908 043</t>
  </si>
  <si>
    <t>CRN 908 044</t>
  </si>
  <si>
    <t>CRN 908 045</t>
  </si>
  <si>
    <t>CRN 908 046</t>
  </si>
  <si>
    <t>CRN 908 047</t>
  </si>
  <si>
    <t>CRN 908 048</t>
  </si>
  <si>
    <t>CRN 908 049</t>
  </si>
  <si>
    <t>CRN 908 050</t>
  </si>
  <si>
    <t>CRN 908 051</t>
  </si>
  <si>
    <t>CRN 908 052</t>
  </si>
  <si>
    <t>CRN 908 053</t>
  </si>
  <si>
    <t>CRN 908 054</t>
  </si>
  <si>
    <t>CRN 908 055</t>
  </si>
  <si>
    <t>CRN 908 056</t>
  </si>
  <si>
    <t>CRN 908 057</t>
  </si>
  <si>
    <t>CRN 910 001</t>
  </si>
  <si>
    <t>CRN 910 002</t>
  </si>
  <si>
    <t>CRN 910 003</t>
  </si>
  <si>
    <t>CRN 910 004</t>
  </si>
  <si>
    <t>CRN 910 005</t>
  </si>
  <si>
    <t>CRN 910 006</t>
  </si>
  <si>
    <t>CRN 910 007</t>
  </si>
  <si>
    <t>CRN 910 008</t>
  </si>
  <si>
    <t>CRN 910 009</t>
  </si>
  <si>
    <t>CRN 910 010</t>
  </si>
  <si>
    <t>CRN 910 011</t>
  </si>
  <si>
    <t>CRN 910 012</t>
  </si>
  <si>
    <t>CRN 910 013</t>
  </si>
  <si>
    <t>CRN 910 014</t>
  </si>
  <si>
    <t>CRN 910 015</t>
  </si>
  <si>
    <t>CRN 910 016</t>
  </si>
  <si>
    <t>CRN 910 017</t>
  </si>
  <si>
    <t>CRN 910 018</t>
  </si>
  <si>
    <t>CRN 910 019</t>
  </si>
  <si>
    <t>CRN 910 020</t>
  </si>
  <si>
    <t>CRN 910 021</t>
  </si>
  <si>
    <t>CRN 910 022</t>
  </si>
  <si>
    <t>CRN 910 023</t>
  </si>
  <si>
    <t>CRN 910 024</t>
  </si>
  <si>
    <t>CRN 910 025</t>
  </si>
  <si>
    <t>CRN 910 026</t>
  </si>
  <si>
    <t>CRN 910 027</t>
  </si>
  <si>
    <t>CRN 910 028</t>
  </si>
  <si>
    <t>CRN 910 029</t>
  </si>
  <si>
    <t>CRN 910 030</t>
  </si>
  <si>
    <t>CRN 910 031</t>
  </si>
  <si>
    <t>CRN 910 032</t>
  </si>
  <si>
    <t>CRN 910 033</t>
  </si>
  <si>
    <t>CRN 910 034</t>
  </si>
  <si>
    <t>CRN 910 035</t>
  </si>
  <si>
    <t>CRN 910 036</t>
  </si>
  <si>
    <t>CRN 910 037</t>
  </si>
  <si>
    <t>CRN 910 038</t>
  </si>
  <si>
    <t>CRN 910 039</t>
  </si>
  <si>
    <t>CRN 910 040</t>
  </si>
  <si>
    <t>CRN 910 041</t>
  </si>
  <si>
    <t>CRN 910 042</t>
  </si>
  <si>
    <t>CRN 910 043</t>
  </si>
  <si>
    <t>CRN 910 044</t>
  </si>
  <si>
    <t>CRN 910 045</t>
  </si>
  <si>
    <t>CRN 910 046</t>
  </si>
  <si>
    <t>CRN 910 047</t>
  </si>
  <si>
    <t>CRN 910 048</t>
  </si>
  <si>
    <t>CRN 910 049</t>
  </si>
  <si>
    <t>CRN 910 050</t>
  </si>
  <si>
    <t>CRN 910 051</t>
  </si>
  <si>
    <t>CRN 910 052</t>
  </si>
  <si>
    <t>CRN 910 053</t>
  </si>
  <si>
    <t>CRN 910 054</t>
  </si>
  <si>
    <t>CRN 910 055</t>
  </si>
  <si>
    <t>CRN 910 056</t>
  </si>
  <si>
    <t>CRN 910 057</t>
  </si>
  <si>
    <t xml:space="preserve">ÇÖZÜM  ISI </t>
  </si>
  <si>
    <t>BÜNYAMİN BEY</t>
  </si>
  <si>
    <t>25 MM  Metresi $(24 TL)</t>
  </si>
  <si>
    <t>430 Metresi (30 TL)</t>
  </si>
  <si>
    <t>50 MM  Metresi $ (29 TL)</t>
  </si>
  <si>
    <t>YFA  MÜHENDİSLİK</t>
  </si>
  <si>
    <t xml:space="preserve">ELBİSTAN DAYKIN </t>
  </si>
  <si>
    <t>MEHMET BEY</t>
  </si>
  <si>
    <t>TÜRKOĞLU  KARATAŞ  MÜHENDİSLİK</t>
  </si>
  <si>
    <t xml:space="preserve">HANEDAN  MÜHENDİSLİK </t>
  </si>
  <si>
    <t>KADİRLİ / OSMANİYE</t>
  </si>
  <si>
    <t>SALİH BEY</t>
  </si>
  <si>
    <t>3A MEKANİK</t>
  </si>
  <si>
    <t>TESA  MÜHENDİSLİK</t>
  </si>
  <si>
    <t>TOLGA BEY</t>
  </si>
  <si>
    <t>GÖKSUN  DOĞALGAZ</t>
  </si>
  <si>
    <t>GÖKSUN / KAHRAMANMARAŞ</t>
  </si>
  <si>
    <t>FIRAT BEY</t>
  </si>
  <si>
    <t>KOÇAK  ENERJİ</t>
  </si>
  <si>
    <t>ÜMİT ÖZKAYA</t>
  </si>
  <si>
    <t>0542 557 74 48</t>
  </si>
  <si>
    <t>SERKAN KALKAN TİCARET</t>
  </si>
  <si>
    <t>AVDER  HAVALANDIRMA</t>
  </si>
  <si>
    <t>İLKER  BEY</t>
  </si>
  <si>
    <t xml:space="preserve">BAKIMLI  HAVALANDIRMA </t>
  </si>
  <si>
    <t>ERGÜN BEY</t>
  </si>
  <si>
    <t>SOLAR  MÜHENDİSLİK</t>
  </si>
  <si>
    <t>TÜLAY HANIM</t>
  </si>
  <si>
    <t>AYKURT  MÜHENDİSLİK</t>
  </si>
  <si>
    <t>SEMİH BEY</t>
  </si>
  <si>
    <t>DETAY  MÜHENDİSLİK</t>
  </si>
  <si>
    <t>HAYRETTİN BEY</t>
  </si>
  <si>
    <t>ÇİĞDEM  MÜHENDİSLİK</t>
  </si>
  <si>
    <t>AĞRI</t>
  </si>
  <si>
    <t>Ø130AÇIK AĞIZ  Şapka</t>
  </si>
  <si>
    <t>Ø150 AÇIK AĞIZ ŞAPKA</t>
  </si>
  <si>
    <t>Ø180 AÇIK AĞIZ ŞAPKA</t>
  </si>
  <si>
    <t>Ø200 AÇIK AĞIZ ŞAPKA</t>
  </si>
  <si>
    <t>Ø250 AÇIK AĞIZ ŞAPKA</t>
  </si>
  <si>
    <t>Ø260 AÇIK AĞIZ ŞAPKA</t>
  </si>
  <si>
    <t>Ø280 AÇIK AĞIZ ŞAPKA</t>
  </si>
  <si>
    <t xml:space="preserve">KROM </t>
  </si>
  <si>
    <t xml:space="preserve">KALINLIK </t>
  </si>
  <si>
    <t>KG</t>
  </si>
  <si>
    <t>METRE</t>
  </si>
  <si>
    <t>TOPLAM KG</t>
  </si>
  <si>
    <t>MLZ.KG FİYATI</t>
  </si>
  <si>
    <t>TOPLAM FİYAT</t>
  </si>
  <si>
    <t>YATAY</t>
  </si>
  <si>
    <t>DİKEY</t>
  </si>
  <si>
    <t>DIŞ CİDAR</t>
  </si>
  <si>
    <t>25 MM DIŞ KILIF</t>
  </si>
  <si>
    <t>50 MM DIŞ KILIF</t>
  </si>
  <si>
    <t>TAŞ YÜNÜ</t>
  </si>
  <si>
    <t>TOPLAM MT</t>
  </si>
  <si>
    <t>MLZ.FİYATI</t>
  </si>
  <si>
    <t>50 MM TAŞ YÜNÜ</t>
  </si>
  <si>
    <t>NAKLİYE</t>
  </si>
  <si>
    <t>MONTAJ</t>
  </si>
  <si>
    <t>AKREDİ</t>
  </si>
  <si>
    <t>25 MM  TAŞYÜNÜ</t>
  </si>
  <si>
    <t>50 MM TAŞYÜNÜ</t>
  </si>
  <si>
    <t>KELEPÇE ADET</t>
  </si>
  <si>
    <t>CONTA ADET</t>
  </si>
  <si>
    <t>D.KEPÇESİ ADET</t>
  </si>
  <si>
    <t>DUVAR K.</t>
  </si>
  <si>
    <t xml:space="preserve">DÜŞEY </t>
  </si>
  <si>
    <t>NOT</t>
  </si>
  <si>
    <t>KUR</t>
  </si>
  <si>
    <t>İMALAT LİSTESİ</t>
  </si>
  <si>
    <t>SEVK TARİHİ</t>
  </si>
  <si>
    <t>İMALAT TARİHİ</t>
  </si>
  <si>
    <t>Sipariş No</t>
  </si>
  <si>
    <t>İL</t>
  </si>
  <si>
    <t>FİRMA NO</t>
  </si>
  <si>
    <t>Tel</t>
  </si>
  <si>
    <t>=DÜŞEYARA(B10;SiparişFiyat!A:B;2;YANLIŞ)</t>
  </si>
  <si>
    <t>130</t>
  </si>
  <si>
    <t>ONAY</t>
  </si>
  <si>
    <t>İLGİLİ KİŞİ</t>
  </si>
  <si>
    <t>** Bu teklif formu onaylandığı zaman SÖZLEŞME niteliğinde dir.İhtilaf hukukun da KAYSERİ mahkemeleri yetkilidir.</t>
  </si>
  <si>
    <t xml:space="preserve">** Ürünümüz  CE - EN 1856-1 / EN 13084-7 VE TSE belgelidir.                                                                                                Şirketimizin TSE-ISO-EN 9001:2000 kalite  sistem belgesi mevcuttur.  </t>
  </si>
  <si>
    <t xml:space="preserve">NAKİT 25MM NET KDV DAHİL </t>
  </si>
  <si>
    <t>NAKİT 50MM NET KDV DAHİL</t>
  </si>
  <si>
    <t>Ana Sayfa</t>
  </si>
  <si>
    <t>Altınkaynak</t>
  </si>
  <si>
    <t>ANA SAYFA</t>
  </si>
  <si>
    <t>DÖVİZ</t>
  </si>
  <si>
    <t>GÜNCEL DÖVİZ KURLARI</t>
  </si>
  <si>
    <t>Güncel Döviz Kurları</t>
  </si>
  <si>
    <t>ARŞİV VE RAPORLAR</t>
  </si>
  <si>
    <t>Tek Tarih Sorgulama</t>
  </si>
  <si>
    <t>Tarih Aralığı Sorgulama</t>
  </si>
  <si>
    <t>Döviz Karşılaştırma</t>
  </si>
  <si>
    <t>Döviz Altın Karşılaştırma</t>
  </si>
  <si>
    <t>ALTIN</t>
  </si>
  <si>
    <t>GÜNCEL ALTIN FİYATLARI</t>
  </si>
  <si>
    <t>Güncel Altın Fiyatları</t>
  </si>
  <si>
    <t>Konya Altın Fiyatları</t>
  </si>
  <si>
    <t>Altın Döviz Karşılaştırma</t>
  </si>
  <si>
    <t>CANLI KURLAR</t>
  </si>
  <si>
    <t>KURUMSAL</t>
  </si>
  <si>
    <t>Kurumsal</t>
  </si>
  <si>
    <t>Kurumsal Bilgiler</t>
  </si>
  <si>
    <t>Raporlar</t>
  </si>
  <si>
    <t>KVKK</t>
  </si>
  <si>
    <t>Yasal</t>
  </si>
  <si>
    <t>ÜYELİK</t>
  </si>
  <si>
    <t>Yeni Üyelik</t>
  </si>
  <si>
    <t>Üye Girişi</t>
  </si>
  <si>
    <t>İŞLEMLER</t>
  </si>
  <si>
    <t>Varlıklarım</t>
  </si>
  <si>
    <t>ARAÇLAR</t>
  </si>
  <si>
    <t>Pratik Hesap Makinesi</t>
  </si>
  <si>
    <t>Ticari Hesap Makinesi</t>
  </si>
  <si>
    <t>Servisler</t>
  </si>
  <si>
    <t>İLETİŞİM</t>
  </si>
  <si>
    <t>Döviz</t>
  </si>
  <si>
    <t>Son Güncelleme:27.6.202323:30</t>
  </si>
  <si>
    <t>Gişe Alış</t>
  </si>
  <si>
    <t>Gişe Satış</t>
  </si>
  <si>
    <t>₺ ₺</t>
  </si>
  <si>
    <t>Amerikan Doları</t>
  </si>
  <si>
    <t>USD</t>
  </si>
  <si>
    <t>arrow</t>
  </si>
  <si>
    <t>Avrupa Para Birimi</t>
  </si>
  <si>
    <t>EUR</t>
  </si>
  <si>
    <t>İsviçre Frangı</t>
  </si>
  <si>
    <t>CHF</t>
  </si>
  <si>
    <t>İngiliz Sterlini</t>
  </si>
  <si>
    <t>GBP</t>
  </si>
  <si>
    <t>Japon Yeni</t>
  </si>
  <si>
    <t>JPY</t>
  </si>
  <si>
    <t>0.1751</t>
  </si>
  <si>
    <t>0.1831</t>
  </si>
  <si>
    <t>S. Arabistan Riyali</t>
  </si>
  <si>
    <t>SAR</t>
  </si>
  <si>
    <t>Avustralya Doları</t>
  </si>
  <si>
    <t>AUD</t>
  </si>
  <si>
    <t>Kanada Doları</t>
  </si>
  <si>
    <t>CAD</t>
  </si>
  <si>
    <t>Rus Rublesi</t>
  </si>
  <si>
    <t>RUB</t>
  </si>
  <si>
    <t>0.2216</t>
  </si>
  <si>
    <t>0.3260</t>
  </si>
  <si>
    <t>Azerbaycan Manatı</t>
  </si>
  <si>
    <t>AZN</t>
  </si>
  <si>
    <t>Çin Yuanı</t>
  </si>
  <si>
    <t>CNY</t>
  </si>
  <si>
    <t>Romanya Leyi</t>
  </si>
  <si>
    <t>RON</t>
  </si>
  <si>
    <t>B.A.E. Dirhemi</t>
  </si>
  <si>
    <t>AED</t>
  </si>
  <si>
    <t>Bulgar Levası</t>
  </si>
  <si>
    <t>BGN</t>
  </si>
  <si>
    <t>Kuweyt Dinarı</t>
  </si>
  <si>
    <t>KWD</t>
  </si>
  <si>
    <t>The Altinkaynak chart.</t>
  </si>
  <si>
    <t>Loading…</t>
  </si>
  <si>
    <t xml:space="preserve">  </t>
  </si>
  <si>
    <t>Arşiv Ve Raporlar</t>
  </si>
  <si>
    <t>Canlı kurlarBAYRAM</t>
  </si>
  <si>
    <t>kurban</t>
  </si>
  <si>
    <t>HIZLI LİNKLER</t>
  </si>
  <si>
    <t>Altın</t>
  </si>
  <si>
    <t>İletişim</t>
  </si>
  <si>
    <t>Altinkaynak Online Satış</t>
  </si>
  <si>
    <t>Lucis Pırlanta</t>
  </si>
  <si>
    <t>Livia Pırlanta</t>
  </si>
  <si>
    <t>MOBİL UYGULAMALAR</t>
  </si>
  <si>
    <t>App Store Google Play Windows Store</t>
  </si>
  <si>
    <t>444 6 444</t>
  </si>
  <si>
    <t>Alo Döviz &amp; Altın</t>
  </si>
  <si>
    <t>Altınkaynak © 2014</t>
  </si>
  <si>
    <t xml:space="preserve">                                                                HARİCİ İŞLER</t>
  </si>
  <si>
    <t>Ø225AÇIK Şapka</t>
  </si>
  <si>
    <t>ALT ÜST</t>
  </si>
  <si>
    <t>fitil</t>
  </si>
  <si>
    <t>KROM D.KELEP</t>
  </si>
  <si>
    <t>D.K. KROM ADET</t>
  </si>
  <si>
    <t>Ø300açık Şapka</t>
  </si>
  <si>
    <t>E.FİYAT</t>
  </si>
  <si>
    <t xml:space="preserve">KDV DAHİL         </t>
  </si>
  <si>
    <r>
      <t>** Teklifimiz DOLAR cinsinden,</t>
    </r>
    <r>
      <rPr>
        <b/>
        <sz val="10"/>
        <color rgb="FFFF0000"/>
        <rFont val="Arial Tur"/>
        <charset val="162"/>
      </rPr>
      <t>%50 NAKİT,kalan % 50  60 gün ÇEK</t>
    </r>
    <r>
      <rPr>
        <sz val="10"/>
        <rFont val="Arial Tur"/>
        <family val="2"/>
        <charset val="162"/>
      </rPr>
      <t xml:space="preserve"> ödemesi ile hazırlanmıştır..Ödeme günü MERKEZ BANKASI kuru geçerlidir.</t>
    </r>
  </si>
  <si>
    <t xml:space="preserve">RED </t>
  </si>
  <si>
    <t>kur</t>
  </si>
  <si>
    <t>tl</t>
  </si>
  <si>
    <t>TUTAR USD</t>
  </si>
  <si>
    <t>D.K TUTAR USD</t>
  </si>
  <si>
    <t>TOP USD</t>
  </si>
  <si>
    <t>NAK</t>
  </si>
  <si>
    <t>HAV</t>
  </si>
  <si>
    <t>316  30 GÜN</t>
  </si>
  <si>
    <t>316 90 GÜN</t>
  </si>
  <si>
    <t xml:space="preserve">430  30 GÜN </t>
  </si>
  <si>
    <t>430 90 GÜN</t>
  </si>
  <si>
    <t>25 MM TAŞ YÜNÜ</t>
  </si>
  <si>
    <t>info@crnbaca.com.tr</t>
  </si>
  <si>
    <t>www.crnbaca.com</t>
  </si>
  <si>
    <t>WhatsApp sipariş hattı  0 (541) 730 31 38</t>
  </si>
  <si>
    <t>WhatsApp sipariş hattı                       0 (541) 730 31 38</t>
  </si>
  <si>
    <t>Ø350AÇIK AĞIZ Şapka</t>
  </si>
  <si>
    <t>Ø320AÇIK AĞIZ Şapka</t>
  </si>
  <si>
    <t>MT</t>
  </si>
  <si>
    <t xml:space="preserve">Ø350Ölçüm Düz Modül  </t>
  </si>
  <si>
    <t>** Dış izalasyon 0,4 MM  430 PASLANMAZ</t>
  </si>
  <si>
    <t xml:space="preserve">Ø350Ölçüm 25mm İzoleli Modül </t>
  </si>
  <si>
    <t>**  Dikey Baca  Krom sac kalınlığı  0,40 M M  316L KROM</t>
  </si>
  <si>
    <t>**  Yatay  Baca  Krom sac kalınlığı  0,40 M M  316L KROM</t>
  </si>
  <si>
    <t>** İzolasyon 25 MM Alüminyum Folyo Kaplı  taş yünü</t>
  </si>
  <si>
    <t>1</t>
  </si>
  <si>
    <t xml:space="preserve">Ø350Duvar Kelepçesi izolesiz </t>
  </si>
  <si>
    <t xml:space="preserve">Ø350Bağlantı Kelepçesi </t>
  </si>
  <si>
    <t xml:space="preserve">CİHAZ: TOLKAR KURUTMA MAK </t>
  </si>
  <si>
    <t xml:space="preserve">BURHAN ÜN </t>
  </si>
  <si>
    <t>Ø250Rediksiyon İzoleli 25mm 250*215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</si>
</sst>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7">
    <numFmt numFmtId="164" formatCode="_-* #,##0.00\ _T_L_-;\-* #,##0.00\ _T_L_-;_-* \-??\ _T_L_-;_-@_-"/>
    <numFmt numFmtId="165" formatCode="dd\/mm\/yyyy"/>
    <numFmt numFmtId="166" formatCode="_-* #,##0\ _T_L_-;\-* #,##0\ _T_L_-;_-* \-??\ _T_L_-;_-@_-"/>
    <numFmt numFmtId="167" formatCode="#,##0.00\ [$€-407]"/>
    <numFmt numFmtId="168" formatCode="[$$-2809]#,##0.00;\-[$$-2809]#,##0.00"/>
    <numFmt numFmtId="169" formatCode="0.000"/>
    <numFmt numFmtId="170" formatCode="0.0"/>
    <numFmt numFmtId="171" formatCode="[$$-2009]#,##0.00"/>
    <numFmt numFmtId="172" formatCode="[$$-409]#,##0.000"/>
    <numFmt numFmtId="173" formatCode="[$$-409]#,##0.00"/>
    <numFmt numFmtId="174" formatCode="#,##0.00000"/>
    <numFmt numFmtId="175" formatCode="0.0000"/>
    <numFmt numFmtId="176" formatCode="&quot;₺&quot;#,##0.00"/>
    <numFmt numFmtId="177" formatCode="&quot;₺&quot;#,##0.000"/>
    <numFmt numFmtId="178" formatCode="&quot;₺&quot;#,##0"/>
    <numFmt numFmtId="179" formatCode="&quot;₺&quot;#,##0.00;[Red]&quot;₺&quot;#,##0.00"/>
    <numFmt numFmtId="180" formatCode="#,##0.00;[Red]#,##0.00"/>
  </numFmts>
  <fonts count="99" x14ac:knownFonts="1">
    <font>
      <sz val="10"/>
      <name val="Arial Tur"/>
      <family val="2"/>
      <charset val="162"/>
    </font>
    <font>
      <sz val="11"/>
      <color indexed="8"/>
      <name val="Calibri"/>
      <family val="2"/>
      <charset val="162"/>
    </font>
    <font>
      <sz val="11"/>
      <color indexed="9"/>
      <name val="Calibri"/>
      <family val="2"/>
      <charset val="162"/>
    </font>
    <font>
      <sz val="11"/>
      <color indexed="8"/>
      <name val="Calibri"/>
      <family val="2"/>
      <charset val="238"/>
    </font>
    <font>
      <sz val="11"/>
      <color indexed="9"/>
      <name val="Calibri"/>
      <family val="2"/>
      <charset val="238"/>
    </font>
    <font>
      <b/>
      <sz val="18"/>
      <color indexed="56"/>
      <name val="Cambria"/>
      <family val="2"/>
      <charset val="162"/>
    </font>
    <font>
      <i/>
      <sz val="11"/>
      <color indexed="23"/>
      <name val="Calibri"/>
      <family val="2"/>
      <charset val="162"/>
    </font>
    <font>
      <sz val="11"/>
      <color indexed="52"/>
      <name val="Calibri"/>
      <family val="2"/>
      <charset val="162"/>
    </font>
    <font>
      <b/>
      <sz val="15"/>
      <color indexed="56"/>
      <name val="Calibri"/>
      <family val="2"/>
      <charset val="162"/>
    </font>
    <font>
      <b/>
      <sz val="13"/>
      <color indexed="56"/>
      <name val="Calibri"/>
      <family val="2"/>
      <charset val="162"/>
    </font>
    <font>
      <b/>
      <sz val="11"/>
      <color indexed="56"/>
      <name val="Calibri"/>
      <family val="2"/>
      <charset val="162"/>
    </font>
    <font>
      <b/>
      <sz val="11"/>
      <color indexed="8"/>
      <name val="Calibri"/>
      <family val="2"/>
      <charset val="238"/>
    </font>
    <font>
      <sz val="11"/>
      <color indexed="20"/>
      <name val="Calibri"/>
      <family val="2"/>
      <charset val="238"/>
    </font>
    <font>
      <sz val="11"/>
      <color indexed="62"/>
      <name val="Calibri"/>
      <family val="2"/>
      <charset val="162"/>
    </font>
    <font>
      <b/>
      <sz val="11"/>
      <color indexed="52"/>
      <name val="Calibri"/>
      <family val="2"/>
      <charset val="162"/>
    </font>
    <font>
      <b/>
      <sz val="11"/>
      <color indexed="9"/>
      <name val="Calibri"/>
      <family val="2"/>
      <charset val="238"/>
    </font>
    <font>
      <sz val="11"/>
      <color indexed="20"/>
      <name val="Calibri"/>
      <family val="2"/>
      <charset val="162"/>
    </font>
    <font>
      <b/>
      <sz val="15"/>
      <color indexed="56"/>
      <name val="Calibri"/>
      <family val="2"/>
      <charset val="238"/>
    </font>
    <font>
      <b/>
      <sz val="13"/>
      <color indexed="56"/>
      <name val="Calibri"/>
      <family val="2"/>
      <charset val="238"/>
    </font>
    <font>
      <b/>
      <sz val="11"/>
      <color indexed="56"/>
      <name val="Calibri"/>
      <family val="2"/>
      <charset val="238"/>
    </font>
    <font>
      <sz val="11"/>
      <color indexed="60"/>
      <name val="Calibri"/>
      <family val="2"/>
      <charset val="238"/>
    </font>
    <font>
      <sz val="10"/>
      <name val="Arial"/>
      <family val="2"/>
      <charset val="162"/>
    </font>
    <font>
      <sz val="10"/>
      <color indexed="8"/>
      <name val="Arial"/>
      <family val="2"/>
      <charset val="238"/>
    </font>
    <font>
      <b/>
      <sz val="18"/>
      <color indexed="56"/>
      <name val="Cambria"/>
      <family val="2"/>
      <charset val="238"/>
    </font>
    <font>
      <sz val="11"/>
      <color indexed="60"/>
      <name val="Calibri"/>
      <family val="2"/>
      <charset val="162"/>
    </font>
    <font>
      <sz val="11"/>
      <color indexed="52"/>
      <name val="Calibri"/>
      <family val="2"/>
      <charset val="238"/>
    </font>
    <font>
      <sz val="11"/>
      <color indexed="17"/>
      <name val="Calibri"/>
      <family val="2"/>
      <charset val="238"/>
    </font>
    <font>
      <sz val="11"/>
      <color indexed="10"/>
      <name val="Calibri"/>
      <family val="2"/>
      <charset val="238"/>
    </font>
    <font>
      <b/>
      <sz val="11"/>
      <color indexed="8"/>
      <name val="Calibri"/>
      <family val="2"/>
      <charset val="162"/>
    </font>
    <font>
      <sz val="11"/>
      <color indexed="10"/>
      <name val="Calibri"/>
      <family val="2"/>
      <charset val="162"/>
    </font>
    <font>
      <sz val="11"/>
      <color indexed="62"/>
      <name val="Calibri"/>
      <family val="2"/>
      <charset val="238"/>
    </font>
    <font>
      <i/>
      <sz val="11"/>
      <color indexed="23"/>
      <name val="Calibri"/>
      <family val="2"/>
      <charset val="238"/>
    </font>
    <font>
      <b/>
      <sz val="11"/>
      <color indexed="52"/>
      <name val="Calibri"/>
      <family val="2"/>
      <charset val="238"/>
    </font>
    <font>
      <b/>
      <sz val="11"/>
      <color indexed="63"/>
      <name val="Calibri"/>
      <family val="2"/>
      <charset val="238"/>
    </font>
    <font>
      <b/>
      <sz val="11"/>
      <color indexed="63"/>
      <name val="Calibri"/>
      <family val="2"/>
      <charset val="162"/>
    </font>
    <font>
      <sz val="11"/>
      <color indexed="17"/>
      <name val="Calibri"/>
      <family val="2"/>
      <charset val="162"/>
    </font>
    <font>
      <b/>
      <sz val="11"/>
      <color indexed="9"/>
      <name val="Calibri"/>
      <family val="2"/>
      <charset val="162"/>
    </font>
    <font>
      <b/>
      <sz val="15"/>
      <name val="Arial"/>
      <family val="2"/>
      <charset val="162"/>
    </font>
    <font>
      <b/>
      <i/>
      <u/>
      <sz val="10"/>
      <name val="Arial Tur"/>
      <family val="2"/>
      <charset val="162"/>
    </font>
    <font>
      <b/>
      <sz val="10"/>
      <name val="Arial Tur"/>
      <family val="2"/>
      <charset val="162"/>
    </font>
    <font>
      <sz val="9"/>
      <name val="Arial Tur"/>
      <family val="2"/>
      <charset val="162"/>
    </font>
    <font>
      <sz val="8"/>
      <name val="Arial Tur"/>
      <family val="2"/>
      <charset val="162"/>
    </font>
    <font>
      <b/>
      <sz val="8"/>
      <name val="Arial Tur"/>
      <family val="2"/>
      <charset val="162"/>
    </font>
    <font>
      <b/>
      <sz val="8"/>
      <color indexed="13"/>
      <name val="Arial Tur"/>
      <family val="2"/>
      <charset val="162"/>
    </font>
    <font>
      <sz val="10"/>
      <name val="Arial Tur"/>
      <family val="2"/>
      <charset val="162"/>
    </font>
    <font>
      <sz val="10"/>
      <name val="Arial Tur"/>
    </font>
    <font>
      <b/>
      <sz val="12"/>
      <name val="Arial Tur"/>
      <family val="2"/>
      <charset val="162"/>
    </font>
    <font>
      <sz val="10"/>
      <color rgb="FF000000"/>
      <name val="Times New Roman"/>
      <family val="1"/>
      <charset val="162"/>
    </font>
    <font>
      <sz val="18"/>
      <color rgb="FF000000"/>
      <name val="Times New Roman"/>
      <family val="1"/>
      <charset val="162"/>
    </font>
    <font>
      <sz val="20"/>
      <color rgb="FF000000"/>
      <name val="Times New Roman"/>
      <family val="1"/>
      <charset val="162"/>
    </font>
    <font>
      <b/>
      <sz val="22"/>
      <name val="Arial"/>
      <family val="2"/>
    </font>
    <font>
      <sz val="22"/>
      <color rgb="FF000000"/>
      <name val="Times New Roman"/>
      <family val="1"/>
      <charset val="162"/>
    </font>
    <font>
      <b/>
      <sz val="22"/>
      <name val="Arial"/>
      <family val="2"/>
      <charset val="162"/>
    </font>
    <font>
      <sz val="20"/>
      <color rgb="FF000000"/>
      <name val="Arial"/>
      <family val="2"/>
      <charset val="162"/>
    </font>
    <font>
      <b/>
      <sz val="20"/>
      <name val="Arial"/>
      <family val="2"/>
      <charset val="162"/>
    </font>
    <font>
      <sz val="20"/>
      <color rgb="FF000000"/>
      <name val="Arial Narrow"/>
      <family val="2"/>
      <charset val="162"/>
    </font>
    <font>
      <b/>
      <sz val="9"/>
      <color indexed="13"/>
      <name val="Arial Tur"/>
      <family val="2"/>
      <charset val="162"/>
    </font>
    <font>
      <b/>
      <sz val="11"/>
      <name val="Arial Tur"/>
      <charset val="162"/>
    </font>
    <font>
      <b/>
      <sz val="9"/>
      <name val="Arial Tur"/>
      <family val="2"/>
      <charset val="162"/>
    </font>
    <font>
      <sz val="9"/>
      <name val="Arial Tur"/>
      <charset val="162"/>
    </font>
    <font>
      <b/>
      <sz val="10"/>
      <name val="Arial Tur"/>
      <charset val="162"/>
    </font>
    <font>
      <sz val="10"/>
      <name val="Arial Tur"/>
      <charset val="162"/>
    </font>
    <font>
      <u/>
      <sz val="10"/>
      <color theme="10"/>
      <name val="Arial Tur"/>
      <family val="2"/>
      <charset val="162"/>
    </font>
    <font>
      <u/>
      <sz val="10"/>
      <color rgb="FFFF0000"/>
      <name val="Arial Tur"/>
      <family val="2"/>
      <charset val="162"/>
    </font>
    <font>
      <u/>
      <sz val="10"/>
      <name val="Arial Tur"/>
      <family val="2"/>
      <charset val="162"/>
    </font>
    <font>
      <b/>
      <u/>
      <sz val="10"/>
      <name val="Arial Tur"/>
      <family val="2"/>
      <charset val="162"/>
    </font>
    <font>
      <i/>
      <sz val="10"/>
      <name val="Arial Tur"/>
      <family val="2"/>
      <charset val="162"/>
    </font>
    <font>
      <sz val="14"/>
      <color theme="1"/>
      <name val="Cambria"/>
      <family val="1"/>
      <charset val="162"/>
      <scheme val="major"/>
    </font>
    <font>
      <sz val="8"/>
      <name val="Arial Tur"/>
    </font>
    <font>
      <sz val="11"/>
      <name val="Arial Tur"/>
      <family val="2"/>
      <charset val="162"/>
    </font>
    <font>
      <sz val="11"/>
      <color theme="1"/>
      <name val="Calibri"/>
      <family val="2"/>
      <scheme val="minor"/>
    </font>
    <font>
      <b/>
      <sz val="8"/>
      <color rgb="FFFFFF00"/>
      <name val="Arial Tur"/>
      <family val="2"/>
      <charset val="162"/>
    </font>
    <font>
      <u/>
      <sz val="10"/>
      <color rgb="FF0000FF"/>
      <name val="Arial Tur"/>
      <family val="2"/>
      <charset val="162"/>
    </font>
    <font>
      <sz val="8"/>
      <color rgb="FF000000"/>
      <name val="Calibri"/>
      <family val="2"/>
    </font>
    <font>
      <b/>
      <sz val="10"/>
      <color rgb="FFFFFF00"/>
      <name val="Arial Tur"/>
      <family val="2"/>
      <charset val="162"/>
    </font>
    <font>
      <b/>
      <sz val="10"/>
      <color indexed="13"/>
      <name val="Arial Tur"/>
      <family val="2"/>
      <charset val="162"/>
    </font>
    <font>
      <b/>
      <sz val="14"/>
      <color theme="1"/>
      <name val="Calibri"/>
      <family val="2"/>
      <charset val="162"/>
      <scheme val="minor"/>
    </font>
    <font>
      <b/>
      <sz val="12"/>
      <color theme="1"/>
      <name val="Calibri"/>
      <family val="2"/>
      <charset val="162"/>
      <scheme val="minor"/>
    </font>
    <font>
      <sz val="14"/>
      <color theme="1"/>
      <name val="Calibri"/>
      <family val="2"/>
      <charset val="162"/>
      <scheme val="minor"/>
    </font>
    <font>
      <b/>
      <sz val="11"/>
      <color rgb="FFFF0000"/>
      <name val="Calibri"/>
      <family val="2"/>
      <charset val="162"/>
      <scheme val="minor"/>
    </font>
    <font>
      <b/>
      <sz val="14"/>
      <color rgb="FFFF0000"/>
      <name val="Calibri"/>
      <family val="2"/>
      <charset val="162"/>
      <scheme val="minor"/>
    </font>
    <font>
      <sz val="16"/>
      <color theme="0"/>
      <name val="Calibri"/>
      <family val="2"/>
      <charset val="162"/>
      <scheme val="minor"/>
    </font>
    <font>
      <b/>
      <sz val="14"/>
      <name val="Calibri"/>
      <family val="2"/>
      <charset val="162"/>
      <scheme val="minor"/>
    </font>
    <font>
      <b/>
      <sz val="12"/>
      <name val="Calibri"/>
      <family val="2"/>
      <charset val="162"/>
      <scheme val="minor"/>
    </font>
    <font>
      <sz val="12"/>
      <color theme="1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b/>
      <sz val="12"/>
      <color rgb="FFFF0000"/>
      <name val="Calibri"/>
      <family val="2"/>
      <charset val="162"/>
      <scheme val="minor"/>
    </font>
    <font>
      <b/>
      <sz val="12"/>
      <color theme="0"/>
      <name val="Calibri"/>
      <family val="2"/>
      <charset val="162"/>
      <scheme val="minor"/>
    </font>
    <font>
      <b/>
      <sz val="14"/>
      <color theme="0"/>
      <name val="Calibri"/>
      <family val="2"/>
      <charset val="162"/>
      <scheme val="minor"/>
    </font>
    <font>
      <b/>
      <sz val="12"/>
      <name val="Arial Tur"/>
      <charset val="162"/>
    </font>
    <font>
      <b/>
      <sz val="12"/>
      <color theme="1"/>
      <name val="Arial Tur"/>
      <family val="2"/>
      <charset val="162"/>
    </font>
    <font>
      <b/>
      <sz val="10"/>
      <color rgb="FFFF0000"/>
      <name val="Arial Tur"/>
      <charset val="162"/>
    </font>
    <font>
      <u/>
      <sz val="10"/>
      <name val="Arial Tur"/>
      <charset val="162"/>
    </font>
    <font>
      <b/>
      <sz val="9"/>
      <name val="Arial Tur"/>
      <charset val="162"/>
    </font>
    <font>
      <b/>
      <sz val="9"/>
      <color rgb="FFFF0000"/>
      <name val="Arial Tur"/>
      <charset val="162"/>
    </font>
    <font>
      <b/>
      <sz val="10"/>
      <color theme="1"/>
      <name val="Arial Tur"/>
      <charset val="162"/>
    </font>
    <font>
      <b/>
      <sz val="8"/>
      <color theme="1"/>
      <name val="Arial Tur"/>
      <charset val="162"/>
    </font>
    <font>
      <b/>
      <sz val="14"/>
      <color theme="3" tint="0.39997558519241921"/>
      <name val="Calibri"/>
      <family val="2"/>
      <charset val="162"/>
      <scheme val="minor"/>
    </font>
    <font>
      <b/>
      <sz val="12"/>
      <color rgb="FFFF0000"/>
      <name val="Arial Tur"/>
      <charset val="162"/>
    </font>
  </fonts>
  <fills count="60">
    <fill>
      <patternFill patternType="none"/>
    </fill>
    <fill>
      <patternFill patternType="gray125"/>
    </fill>
    <fill>
      <patternFill patternType="solid">
        <fgColor indexed="31"/>
        <bgColor indexed="22"/>
      </patternFill>
    </fill>
    <fill>
      <patternFill patternType="solid">
        <fgColor indexed="45"/>
        <bgColor indexed="29"/>
      </patternFill>
    </fill>
    <fill>
      <patternFill patternType="solid">
        <fgColor indexed="42"/>
        <bgColor indexed="27"/>
      </patternFill>
    </fill>
    <fill>
      <patternFill patternType="solid">
        <fgColor indexed="46"/>
        <bgColor indexed="24"/>
      </patternFill>
    </fill>
    <fill>
      <patternFill patternType="solid">
        <fgColor indexed="27"/>
        <bgColor indexed="41"/>
      </patternFill>
    </fill>
    <fill>
      <patternFill patternType="solid">
        <fgColor indexed="47"/>
        <bgColor indexed="22"/>
      </patternFill>
    </fill>
    <fill>
      <patternFill patternType="solid">
        <fgColor indexed="44"/>
        <bgColor indexed="31"/>
      </patternFill>
    </fill>
    <fill>
      <patternFill patternType="solid">
        <fgColor indexed="29"/>
        <bgColor indexed="45"/>
      </patternFill>
    </fill>
    <fill>
      <patternFill patternType="solid">
        <fgColor indexed="11"/>
        <bgColor indexed="49"/>
      </patternFill>
    </fill>
    <fill>
      <patternFill patternType="solid">
        <fgColor indexed="51"/>
        <bgColor indexed="13"/>
      </patternFill>
    </fill>
    <fill>
      <patternFill patternType="solid">
        <fgColor indexed="30"/>
        <bgColor indexed="21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1"/>
      </patternFill>
    </fill>
    <fill>
      <patternFill patternType="solid">
        <fgColor indexed="22"/>
        <bgColor indexed="31"/>
      </patternFill>
    </fill>
    <fill>
      <patternFill patternType="solid">
        <fgColor indexed="55"/>
        <bgColor indexed="23"/>
      </patternFill>
    </fill>
    <fill>
      <patternFill patternType="solid">
        <fgColor indexed="43"/>
        <bgColor indexed="26"/>
      </patternFill>
    </fill>
    <fill>
      <patternFill patternType="solid">
        <fgColor indexed="26"/>
        <bgColor indexed="9"/>
      </patternFill>
    </fill>
    <fill>
      <patternFill patternType="solid">
        <fgColor indexed="62"/>
        <bgColor indexed="56"/>
      </patternFill>
    </fill>
    <fill>
      <patternFill patternType="solid">
        <fgColor indexed="10"/>
        <bgColor indexed="60"/>
      </patternFill>
    </fill>
    <fill>
      <patternFill patternType="solid">
        <fgColor indexed="57"/>
        <bgColor indexed="21"/>
      </patternFill>
    </fill>
    <fill>
      <patternFill patternType="solid">
        <fgColor indexed="53"/>
        <bgColor indexed="52"/>
      </patternFill>
    </fill>
    <fill>
      <patternFill patternType="solid">
        <fgColor indexed="9"/>
        <bgColor indexed="26"/>
      </patternFill>
    </fill>
    <fill>
      <patternFill patternType="solid">
        <fgColor rgb="FFD9D9D9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26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26"/>
      </patternFill>
    </fill>
    <fill>
      <patternFill patternType="solid">
        <fgColor rgb="FF92D050"/>
        <bgColor indexed="26"/>
      </patternFill>
    </fill>
    <fill>
      <patternFill patternType="solid">
        <fgColor theme="0"/>
        <bgColor rgb="FFFF0000"/>
      </patternFill>
    </fill>
    <fill>
      <patternFill patternType="solid">
        <fgColor rgb="FFFFFF1D"/>
        <bgColor indexed="64"/>
      </patternFill>
    </fill>
    <fill>
      <patternFill patternType="solid">
        <fgColor rgb="FFFFC000"/>
        <bgColor indexed="26"/>
      </patternFill>
    </fill>
    <fill>
      <patternFill patternType="solid">
        <fgColor rgb="FFFFFFFF"/>
        <bgColor rgb="FFFFFFCC"/>
      </patternFill>
    </fill>
    <fill>
      <patternFill patternType="solid">
        <fgColor rgb="FF969696"/>
        <bgColor rgb="FF808080"/>
      </patternFill>
    </fill>
    <fill>
      <patternFill patternType="solid">
        <fgColor rgb="FFFFFF00"/>
        <bgColor rgb="FFFFFFCC"/>
      </patternFill>
    </fill>
    <fill>
      <patternFill patternType="solid">
        <fgColor rgb="FFFF0000"/>
        <bgColor rgb="FFFFFFCC"/>
      </patternFill>
    </fill>
    <fill>
      <patternFill patternType="solid">
        <fgColor rgb="FF00B0F0"/>
        <bgColor rgb="FFFFFFCC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3" tint="0.79998168889431442"/>
        <bgColor indexed="23"/>
      </patternFill>
    </fill>
    <fill>
      <patternFill patternType="solid">
        <fgColor theme="4" tint="0.79998168889431442"/>
        <bgColor indexed="23"/>
      </patternFill>
    </fill>
    <fill>
      <patternFill patternType="solid">
        <fgColor theme="3" tint="0.79998168889431442"/>
        <bgColor rgb="FFFFFFCC"/>
      </patternFill>
    </fill>
    <fill>
      <patternFill patternType="solid">
        <fgColor theme="3" tint="0.79998168889431442"/>
        <bgColor indexed="26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4" tint="0.79998168889431442"/>
        <bgColor indexed="26"/>
      </patternFill>
    </fill>
    <fill>
      <patternFill patternType="solid">
        <fgColor theme="6" tint="0.79998168889431442"/>
        <bgColor indexed="64"/>
      </patternFill>
    </fill>
  </fills>
  <borders count="108">
    <border>
      <left/>
      <right/>
      <top/>
      <bottom/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/>
      <bottom style="hair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medium">
        <color indexed="8"/>
      </bottom>
      <diagonal/>
    </border>
    <border>
      <left/>
      <right/>
      <top/>
      <bottom style="medium">
        <color indexed="8"/>
      </bottom>
      <diagonal/>
    </border>
    <border>
      <left style="medium">
        <color indexed="8"/>
      </left>
      <right style="hair">
        <color indexed="8"/>
      </right>
      <top style="medium">
        <color indexed="8"/>
      </top>
      <bottom style="hair">
        <color indexed="8"/>
      </bottom>
      <diagonal/>
    </border>
    <border>
      <left style="medium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/>
      <diagonal/>
    </border>
    <border>
      <left style="hair">
        <color indexed="8"/>
      </left>
      <right style="hair">
        <color indexed="8"/>
      </right>
      <top/>
      <bottom style="thin">
        <color indexed="8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8"/>
      </left>
      <right style="medium">
        <color indexed="8"/>
      </right>
      <top/>
      <bottom style="thin">
        <color indexed="8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hair">
        <color indexed="8"/>
      </bottom>
      <diagonal/>
    </border>
    <border>
      <left style="medium">
        <color indexed="8"/>
      </left>
      <right style="hair">
        <color indexed="8"/>
      </right>
      <top style="hair">
        <color indexed="8"/>
      </top>
      <bottom style="medium">
        <color indexed="8"/>
      </bottom>
      <diagonal/>
    </border>
    <border>
      <left style="medium">
        <color indexed="8"/>
      </left>
      <right style="hair">
        <color indexed="8"/>
      </right>
      <top/>
      <bottom style="thin">
        <color indexed="8"/>
      </bottom>
      <diagonal/>
    </border>
    <border>
      <left style="medium">
        <color indexed="8"/>
      </left>
      <right style="hair">
        <color indexed="8"/>
      </right>
      <top/>
      <bottom style="hair">
        <color indexed="8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8"/>
      </right>
      <top style="hair">
        <color indexed="8"/>
      </top>
      <bottom style="hair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hair">
        <color indexed="8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rgb="FF000000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hair">
        <color indexed="8"/>
      </left>
      <right/>
      <top style="hair">
        <color indexed="8"/>
      </top>
      <bottom style="thin">
        <color indexed="64"/>
      </bottom>
      <diagonal/>
    </border>
    <border>
      <left/>
      <right/>
      <top style="hair">
        <color indexed="8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thin">
        <color indexed="64"/>
      </bottom>
      <diagonal/>
    </border>
    <border>
      <left/>
      <right style="hair">
        <color indexed="8"/>
      </right>
      <top style="hair">
        <color indexed="8"/>
      </top>
      <bottom style="thin">
        <color indexed="64"/>
      </bottom>
      <diagonal/>
    </border>
    <border>
      <left style="hair">
        <color indexed="8"/>
      </left>
      <right/>
      <top style="hair">
        <color indexed="8"/>
      </top>
      <bottom/>
      <diagonal/>
    </border>
    <border>
      <left/>
      <right style="hair">
        <color indexed="8"/>
      </right>
      <top style="hair">
        <color indexed="8"/>
      </top>
      <bottom/>
      <diagonal/>
    </border>
    <border>
      <left/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indexed="8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8"/>
      </left>
      <right style="hair">
        <color indexed="8"/>
      </right>
      <top/>
      <bottom/>
      <diagonal/>
    </border>
    <border>
      <left style="hair">
        <color indexed="8"/>
      </left>
      <right/>
      <top/>
      <bottom style="hair">
        <color indexed="8"/>
      </bottom>
      <diagonal/>
    </border>
    <border>
      <left/>
      <right style="hair">
        <color indexed="8"/>
      </right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hair">
        <color indexed="8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</borders>
  <cellStyleXfs count="95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5" borderId="0" applyNumberFormat="0" applyBorder="0" applyAlignment="0" applyProtection="0"/>
    <xf numFmtId="0" fontId="1" fillId="8" borderId="0" applyNumberFormat="0" applyBorder="0" applyAlignment="0" applyProtection="0"/>
    <xf numFmtId="0" fontId="1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5" borderId="0" applyNumberFormat="0" applyBorder="0" applyAlignment="0" applyProtection="0"/>
    <xf numFmtId="0" fontId="3" fillId="8" borderId="0" applyNumberFormat="0" applyBorder="0" applyAlignment="0" applyProtection="0"/>
    <xf numFmtId="0" fontId="3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7" fillId="0" borderId="1" applyNumberFormat="0" applyFill="0" applyAlignment="0" applyProtection="0"/>
    <xf numFmtId="0" fontId="8" fillId="0" borderId="2" applyNumberFormat="0" applyFill="0" applyAlignment="0" applyProtection="0"/>
    <xf numFmtId="0" fontId="9" fillId="0" borderId="3" applyNumberFormat="0" applyFill="0" applyAlignment="0" applyProtection="0"/>
    <xf numFmtId="0" fontId="10" fillId="0" borderId="4" applyNumberFormat="0" applyFill="0" applyAlignment="0" applyProtection="0"/>
    <xf numFmtId="0" fontId="10" fillId="0" borderId="0" applyNumberFormat="0" applyFill="0" applyBorder="0" applyAlignment="0" applyProtection="0"/>
    <xf numFmtId="164" fontId="44" fillId="0" borderId="0" applyFill="0" applyBorder="0" applyAlignment="0" applyProtection="0"/>
    <xf numFmtId="0" fontId="11" fillId="0" borderId="5" applyNumberFormat="0" applyFill="0" applyAlignment="0" applyProtection="0"/>
    <xf numFmtId="0" fontId="12" fillId="3" borderId="0" applyNumberFormat="0" applyBorder="0" applyAlignment="0" applyProtection="0"/>
    <xf numFmtId="0" fontId="34" fillId="16" borderId="6" applyNumberFormat="0" applyAlignment="0" applyProtection="0"/>
    <xf numFmtId="0" fontId="13" fillId="7" borderId="7" applyNumberFormat="0" applyAlignment="0" applyProtection="0"/>
    <xf numFmtId="0" fontId="14" fillId="16" borderId="7" applyNumberFormat="0" applyAlignment="0" applyProtection="0"/>
    <xf numFmtId="0" fontId="36" fillId="17" borderId="8" applyNumberFormat="0" applyAlignment="0" applyProtection="0"/>
    <xf numFmtId="0" fontId="35" fillId="4" borderId="0" applyNumberFormat="0" applyBorder="0" applyAlignment="0" applyProtection="0"/>
    <xf numFmtId="0" fontId="15" fillId="17" borderId="8" applyNumberFormat="0" applyAlignment="0" applyProtection="0"/>
    <xf numFmtId="0" fontId="16" fillId="3" borderId="0" applyNumberFormat="0" applyBorder="0" applyAlignment="0" applyProtection="0"/>
    <xf numFmtId="0" fontId="17" fillId="0" borderId="2" applyNumberFormat="0" applyFill="0" applyAlignment="0" applyProtection="0"/>
    <xf numFmtId="0" fontId="18" fillId="0" borderId="3" applyNumberFormat="0" applyFill="0" applyAlignment="0" applyProtection="0"/>
    <xf numFmtId="0" fontId="19" fillId="0" borderId="4" applyNumberFormat="0" applyFill="0" applyAlignment="0" applyProtection="0"/>
    <xf numFmtId="0" fontId="19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0" fillId="18" borderId="0" applyNumberFormat="0" applyBorder="0" applyAlignment="0" applyProtection="0"/>
    <xf numFmtId="0" fontId="45" fillId="0" borderId="0"/>
    <xf numFmtId="0" fontId="21" fillId="0" borderId="0"/>
    <xf numFmtId="0" fontId="22" fillId="0" borderId="0"/>
    <xf numFmtId="0" fontId="21" fillId="0" borderId="0"/>
    <xf numFmtId="0" fontId="44" fillId="19" borderId="9" applyNumberFormat="0" applyAlignment="0" applyProtection="0"/>
    <xf numFmtId="0" fontId="24" fillId="18" borderId="0" applyNumberFormat="0" applyBorder="0" applyAlignment="0" applyProtection="0"/>
    <xf numFmtId="0" fontId="44" fillId="19" borderId="9" applyNumberFormat="0" applyAlignment="0" applyProtection="0"/>
    <xf numFmtId="0" fontId="25" fillId="0" borderId="1" applyNumberFormat="0" applyFill="0" applyAlignment="0" applyProtection="0"/>
    <xf numFmtId="0" fontId="26" fillId="4" borderId="0" applyNumberFormat="0" applyBorder="0" applyAlignment="0" applyProtection="0"/>
    <xf numFmtId="0" fontId="27" fillId="0" borderId="0" applyNumberFormat="0" applyFill="0" applyBorder="0" applyAlignment="0" applyProtection="0"/>
    <xf numFmtId="0" fontId="28" fillId="0" borderId="5" applyNumberFormat="0" applyFill="0" applyAlignment="0" applyProtection="0"/>
    <xf numFmtId="0" fontId="29" fillId="0" borderId="0" applyNumberFormat="0" applyFill="0" applyBorder="0" applyAlignment="0" applyProtection="0"/>
    <xf numFmtId="164" fontId="44" fillId="0" borderId="0" applyFill="0" applyBorder="0" applyAlignment="0" applyProtection="0"/>
    <xf numFmtId="0" fontId="30" fillId="7" borderId="7" applyNumberFormat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23" borderId="0" applyNumberFormat="0" applyBorder="0" applyAlignment="0" applyProtection="0"/>
    <xf numFmtId="0" fontId="32" fillId="16" borderId="7" applyNumberFormat="0" applyAlignment="0" applyProtection="0"/>
    <xf numFmtId="0" fontId="33" fillId="16" borderId="6" applyNumberFormat="0" applyAlignment="0" applyProtection="0"/>
    <xf numFmtId="0" fontId="31" fillId="0" borderId="0" applyNumberFormat="0" applyFill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23" borderId="0" applyNumberFormat="0" applyBorder="0" applyAlignment="0" applyProtection="0"/>
    <xf numFmtId="9" fontId="44" fillId="0" borderId="0" applyFont="0" applyFill="0" applyBorder="0" applyAlignment="0" applyProtection="0"/>
    <xf numFmtId="0" fontId="47" fillId="0" borderId="0"/>
    <xf numFmtId="0" fontId="62" fillId="0" borderId="0" applyNumberFormat="0" applyFill="0" applyBorder="0" applyAlignment="0" applyProtection="0"/>
    <xf numFmtId="0" fontId="44" fillId="0" borderId="0"/>
    <xf numFmtId="164" fontId="44" fillId="0" borderId="0" applyFill="0" applyBorder="0" applyAlignment="0" applyProtection="0"/>
    <xf numFmtId="0" fontId="70" fillId="0" borderId="0"/>
  </cellStyleXfs>
  <cellXfs count="769">
    <xf numFmtId="0" fontId="0" fillId="0" borderId="0" xfId="0"/>
    <xf numFmtId="0" fontId="0" fillId="24" borderId="0" xfId="0" applyFill="1"/>
    <xf numFmtId="0" fontId="0" fillId="24" borderId="0" xfId="0" applyFill="1" applyProtection="1">
      <protection locked="0"/>
    </xf>
    <xf numFmtId="0" fontId="0" fillId="24" borderId="10" xfId="0" applyFill="1" applyBorder="1"/>
    <xf numFmtId="165" fontId="0" fillId="24" borderId="10" xfId="0" applyNumberFormat="1" applyFill="1" applyBorder="1" applyAlignment="1" applyProtection="1">
      <alignment horizontal="center"/>
      <protection locked="0"/>
    </xf>
    <xf numFmtId="0" fontId="40" fillId="24" borderId="10" xfId="0" applyFont="1" applyFill="1" applyBorder="1"/>
    <xf numFmtId="0" fontId="39" fillId="18" borderId="10" xfId="0" applyFont="1" applyFill="1" applyBorder="1" applyAlignment="1" applyProtection="1">
      <alignment horizontal="center"/>
      <protection locked="0"/>
    </xf>
    <xf numFmtId="164" fontId="41" fillId="24" borderId="10" xfId="0" applyNumberFormat="1" applyFont="1" applyFill="1" applyBorder="1"/>
    <xf numFmtId="164" fontId="0" fillId="24" borderId="10" xfId="0" applyNumberFormat="1" applyFill="1" applyBorder="1"/>
    <xf numFmtId="164" fontId="41" fillId="24" borderId="12" xfId="72" applyFont="1" applyFill="1" applyBorder="1" applyAlignment="1" applyProtection="1"/>
    <xf numFmtId="166" fontId="41" fillId="24" borderId="12" xfId="72" applyNumberFormat="1" applyFont="1" applyFill="1" applyBorder="1" applyAlignment="1" applyProtection="1">
      <protection locked="0"/>
    </xf>
    <xf numFmtId="164" fontId="0" fillId="24" borderId="12" xfId="72" applyFont="1" applyFill="1" applyBorder="1" applyAlignment="1" applyProtection="1"/>
    <xf numFmtId="164" fontId="41" fillId="24" borderId="10" xfId="72" applyFont="1" applyFill="1" applyBorder="1" applyAlignment="1" applyProtection="1"/>
    <xf numFmtId="166" fontId="41" fillId="24" borderId="10" xfId="72" applyNumberFormat="1" applyFont="1" applyFill="1" applyBorder="1" applyAlignment="1" applyProtection="1">
      <protection locked="0"/>
    </xf>
    <xf numFmtId="164" fontId="41" fillId="24" borderId="13" xfId="72" applyFont="1" applyFill="1" applyBorder="1" applyAlignment="1" applyProtection="1"/>
    <xf numFmtId="0" fontId="41" fillId="24" borderId="14" xfId="0" applyFont="1" applyFill="1" applyBorder="1" applyProtection="1">
      <protection locked="0"/>
    </xf>
    <xf numFmtId="0" fontId="41" fillId="24" borderId="15" xfId="0" applyFont="1" applyFill="1" applyBorder="1"/>
    <xf numFmtId="0" fontId="41" fillId="24" borderId="16" xfId="0" applyFont="1" applyFill="1" applyBorder="1"/>
    <xf numFmtId="0" fontId="39" fillId="24" borderId="0" xfId="0" applyFont="1" applyFill="1" applyProtection="1">
      <protection locked="0"/>
    </xf>
    <xf numFmtId="0" fontId="41" fillId="24" borderId="0" xfId="0" applyFont="1" applyFill="1" applyProtection="1">
      <protection locked="0"/>
    </xf>
    <xf numFmtId="0" fontId="41" fillId="24" borderId="0" xfId="0" applyFont="1" applyFill="1"/>
    <xf numFmtId="0" fontId="39" fillId="24" borderId="0" xfId="0" applyFont="1" applyFill="1" applyAlignment="1" applyProtection="1">
      <alignment horizontal="center"/>
      <protection locked="0"/>
    </xf>
    <xf numFmtId="0" fontId="0" fillId="24" borderId="0" xfId="0" applyFill="1" applyAlignment="1" applyProtection="1">
      <alignment horizontal="center"/>
      <protection locked="0"/>
    </xf>
    <xf numFmtId="0" fontId="0" fillId="24" borderId="0" xfId="0" applyFill="1" applyAlignment="1">
      <alignment horizontal="left"/>
    </xf>
    <xf numFmtId="164" fontId="41" fillId="24" borderId="17" xfId="72" applyFont="1" applyFill="1" applyBorder="1" applyAlignment="1" applyProtection="1">
      <alignment horizontal="center"/>
    </xf>
    <xf numFmtId="49" fontId="41" fillId="24" borderId="17" xfId="0" applyNumberFormat="1" applyFont="1" applyFill="1" applyBorder="1" applyAlignment="1">
      <alignment horizontal="center"/>
    </xf>
    <xf numFmtId="0" fontId="0" fillId="24" borderId="18" xfId="0" applyFill="1" applyBorder="1"/>
    <xf numFmtId="164" fontId="0" fillId="24" borderId="18" xfId="0" applyNumberFormat="1" applyFill="1" applyBorder="1" applyProtection="1">
      <protection locked="0"/>
    </xf>
    <xf numFmtId="164" fontId="0" fillId="24" borderId="18" xfId="0" applyNumberFormat="1" applyFill="1" applyBorder="1"/>
    <xf numFmtId="166" fontId="42" fillId="24" borderId="19" xfId="72" applyNumberFormat="1" applyFont="1" applyFill="1" applyBorder="1" applyAlignment="1" applyProtection="1">
      <protection locked="0"/>
    </xf>
    <xf numFmtId="164" fontId="42" fillId="24" borderId="19" xfId="72" applyFont="1" applyFill="1" applyBorder="1" applyAlignment="1" applyProtection="1"/>
    <xf numFmtId="164" fontId="41" fillId="24" borderId="17" xfId="72" applyFont="1" applyFill="1" applyBorder="1" applyAlignment="1" applyProtection="1"/>
    <xf numFmtId="0" fontId="0" fillId="24" borderId="17" xfId="0" applyFill="1" applyBorder="1" applyProtection="1">
      <protection locked="0"/>
    </xf>
    <xf numFmtId="0" fontId="41" fillId="24" borderId="17" xfId="0" applyFont="1" applyFill="1" applyBorder="1"/>
    <xf numFmtId="0" fontId="39" fillId="24" borderId="17" xfId="0" applyFont="1" applyFill="1" applyBorder="1" applyProtection="1">
      <protection locked="0"/>
    </xf>
    <xf numFmtId="49" fontId="43" fillId="17" borderId="17" xfId="0" applyNumberFormat="1" applyFont="1" applyFill="1" applyBorder="1" applyAlignment="1">
      <alignment horizontal="left" wrapText="1"/>
    </xf>
    <xf numFmtId="49" fontId="43" fillId="17" borderId="17" xfId="0" applyNumberFormat="1" applyFont="1" applyFill="1" applyBorder="1" applyAlignment="1">
      <alignment horizontal="center" wrapText="1"/>
    </xf>
    <xf numFmtId="166" fontId="0" fillId="24" borderId="0" xfId="0" applyNumberFormat="1" applyFill="1" applyProtection="1">
      <protection locked="0"/>
    </xf>
    <xf numFmtId="167" fontId="0" fillId="24" borderId="22" xfId="0" applyNumberFormat="1" applyFill="1" applyBorder="1"/>
    <xf numFmtId="0" fontId="41" fillId="18" borderId="24" xfId="0" applyFont="1" applyFill="1" applyBorder="1" applyProtection="1">
      <protection locked="0"/>
    </xf>
    <xf numFmtId="49" fontId="41" fillId="24" borderId="17" xfId="72" applyNumberFormat="1" applyFont="1" applyFill="1" applyBorder="1" applyAlignment="1" applyProtection="1">
      <alignment horizontal="left"/>
    </xf>
    <xf numFmtId="167" fontId="46" fillId="0" borderId="0" xfId="0" applyNumberFormat="1" applyFont="1" applyAlignment="1">
      <alignment horizontal="center" wrapText="1"/>
    </xf>
    <xf numFmtId="167" fontId="41" fillId="24" borderId="0" xfId="72" applyNumberFormat="1" applyFont="1" applyFill="1" applyBorder="1" applyAlignment="1" applyProtection="1">
      <alignment horizontal="center"/>
    </xf>
    <xf numFmtId="0" fontId="0" fillId="0" borderId="0" xfId="0" applyAlignment="1">
      <alignment horizontal="center"/>
    </xf>
    <xf numFmtId="0" fontId="0" fillId="0" borderId="17" xfId="0" applyBorder="1"/>
    <xf numFmtId="0" fontId="48" fillId="0" borderId="0" xfId="90" applyFont="1" applyAlignment="1">
      <alignment horizontal="center" vertical="center"/>
    </xf>
    <xf numFmtId="0" fontId="49" fillId="0" borderId="39" xfId="90" applyFont="1" applyBorder="1" applyAlignment="1">
      <alignment horizontal="center" vertical="center" wrapText="1"/>
    </xf>
    <xf numFmtId="0" fontId="50" fillId="25" borderId="23" xfId="90" applyFont="1" applyFill="1" applyBorder="1" applyAlignment="1">
      <alignment horizontal="center" vertical="center" wrapText="1"/>
    </xf>
    <xf numFmtId="0" fontId="51" fillId="0" borderId="0" xfId="90" applyFont="1" applyAlignment="1">
      <alignment horizontal="center"/>
    </xf>
    <xf numFmtId="0" fontId="52" fillId="0" borderId="44" xfId="90" applyFont="1" applyBorder="1" applyAlignment="1">
      <alignment horizontal="center" wrapText="1"/>
    </xf>
    <xf numFmtId="0" fontId="50" fillId="0" borderId="24" xfId="90" applyFont="1" applyBorder="1" applyAlignment="1">
      <alignment horizontal="center" wrapText="1"/>
    </xf>
    <xf numFmtId="0" fontId="50" fillId="26" borderId="24" xfId="90" applyFont="1" applyFill="1" applyBorder="1" applyAlignment="1">
      <alignment horizontal="center" wrapText="1"/>
    </xf>
    <xf numFmtId="1" fontId="53" fillId="0" borderId="45" xfId="90" applyNumberFormat="1" applyFont="1" applyBorder="1" applyAlignment="1">
      <alignment horizontal="center" vertical="center"/>
    </xf>
    <xf numFmtId="0" fontId="54" fillId="0" borderId="46" xfId="90" applyFont="1" applyBorder="1" applyAlignment="1">
      <alignment horizontal="left" vertical="top" wrapText="1"/>
    </xf>
    <xf numFmtId="2" fontId="55" fillId="0" borderId="45" xfId="90" applyNumberFormat="1" applyFont="1" applyBorder="1" applyAlignment="1">
      <alignment horizontal="center" vertical="center"/>
    </xf>
    <xf numFmtId="2" fontId="55" fillId="0" borderId="30" xfId="90" applyNumberFormat="1" applyFont="1" applyBorder="1" applyAlignment="1">
      <alignment horizontal="center" vertical="center"/>
    </xf>
    <xf numFmtId="2" fontId="55" fillId="0" borderId="47" xfId="90" applyNumberFormat="1" applyFont="1" applyBorder="1" applyAlignment="1">
      <alignment horizontal="center" vertical="center"/>
    </xf>
    <xf numFmtId="2" fontId="55" fillId="0" borderId="48" xfId="90" applyNumberFormat="1" applyFont="1" applyBorder="1" applyAlignment="1">
      <alignment horizontal="center" vertical="center"/>
    </xf>
    <xf numFmtId="0" fontId="47" fillId="0" borderId="0" xfId="90" applyAlignment="1">
      <alignment horizontal="left" vertical="top"/>
    </xf>
    <xf numFmtId="0" fontId="49" fillId="0" borderId="0" xfId="90" applyFont="1" applyAlignment="1">
      <alignment horizontal="left" vertical="top"/>
    </xf>
    <xf numFmtId="0" fontId="47" fillId="0" borderId="0" xfId="90" applyAlignment="1">
      <alignment horizontal="center" vertical="top"/>
    </xf>
    <xf numFmtId="0" fontId="0" fillId="27" borderId="0" xfId="0" applyFill="1" applyAlignment="1">
      <alignment wrapText="1"/>
    </xf>
    <xf numFmtId="0" fontId="0" fillId="0" borderId="0" xfId="0" applyAlignment="1">
      <alignment horizontal="center" wrapText="1"/>
    </xf>
    <xf numFmtId="0" fontId="41" fillId="0" borderId="0" xfId="0" applyFont="1" applyAlignment="1">
      <alignment wrapText="1"/>
    </xf>
    <xf numFmtId="0" fontId="0" fillId="27" borderId="0" xfId="0" applyFill="1"/>
    <xf numFmtId="0" fontId="0" fillId="0" borderId="0" xfId="0" applyAlignment="1">
      <alignment wrapText="1"/>
    </xf>
    <xf numFmtId="0" fontId="0" fillId="27" borderId="0" xfId="0" applyFill="1" applyAlignment="1">
      <alignment horizontal="center" wrapText="1"/>
    </xf>
    <xf numFmtId="0" fontId="0" fillId="27" borderId="0" xfId="0" applyFill="1" applyAlignment="1">
      <alignment horizontal="center"/>
    </xf>
    <xf numFmtId="0" fontId="0" fillId="26" borderId="0" xfId="0" applyFill="1" applyAlignment="1">
      <alignment horizontal="center" wrapText="1"/>
    </xf>
    <xf numFmtId="168" fontId="0" fillId="0" borderId="0" xfId="0" applyNumberFormat="1"/>
    <xf numFmtId="2" fontId="0" fillId="0" borderId="0" xfId="0" applyNumberFormat="1" applyAlignment="1">
      <alignment horizontal="center"/>
    </xf>
    <xf numFmtId="2" fontId="0" fillId="0" borderId="0" xfId="0" applyNumberFormat="1"/>
    <xf numFmtId="169" fontId="0" fillId="0" borderId="0" xfId="0" applyNumberFormat="1"/>
    <xf numFmtId="0" fontId="0" fillId="26" borderId="0" xfId="0" applyFill="1"/>
    <xf numFmtId="164" fontId="41" fillId="28" borderId="17" xfId="72" applyFont="1" applyFill="1" applyBorder="1" applyAlignment="1" applyProtection="1"/>
    <xf numFmtId="0" fontId="0" fillId="26" borderId="17" xfId="0" applyFill="1" applyBorder="1" applyAlignment="1">
      <alignment horizontal="center"/>
    </xf>
    <xf numFmtId="2" fontId="0" fillId="27" borderId="0" xfId="0" applyNumberFormat="1" applyFill="1" applyAlignment="1">
      <alignment horizontal="center"/>
    </xf>
    <xf numFmtId="2" fontId="0" fillId="27" borderId="0" xfId="0" applyNumberFormat="1" applyFill="1"/>
    <xf numFmtId="49" fontId="41" fillId="28" borderId="17" xfId="0" applyNumberFormat="1" applyFont="1" applyFill="1" applyBorder="1"/>
    <xf numFmtId="0" fontId="0" fillId="26" borderId="0" xfId="0" applyFill="1" applyAlignment="1">
      <alignment horizontal="center"/>
    </xf>
    <xf numFmtId="2" fontId="0" fillId="26" borderId="0" xfId="0" applyNumberFormat="1" applyFill="1" applyAlignment="1">
      <alignment horizontal="center"/>
    </xf>
    <xf numFmtId="2" fontId="0" fillId="26" borderId="0" xfId="0" applyNumberFormat="1" applyFill="1"/>
    <xf numFmtId="49" fontId="41" fillId="24" borderId="17" xfId="0" applyNumberFormat="1" applyFont="1" applyFill="1" applyBorder="1"/>
    <xf numFmtId="0" fontId="0" fillId="29" borderId="0" xfId="0" applyFill="1" applyAlignment="1">
      <alignment horizontal="center"/>
    </xf>
    <xf numFmtId="2" fontId="0" fillId="29" borderId="0" xfId="0" applyNumberFormat="1" applyFill="1" applyAlignment="1">
      <alignment horizontal="center"/>
    </xf>
    <xf numFmtId="0" fontId="0" fillId="29" borderId="0" xfId="0" applyFill="1"/>
    <xf numFmtId="2" fontId="0" fillId="29" borderId="0" xfId="0" applyNumberFormat="1" applyFill="1"/>
    <xf numFmtId="0" fontId="0" fillId="30" borderId="0" xfId="0" applyFill="1" applyAlignment="1">
      <alignment horizontal="center"/>
    </xf>
    <xf numFmtId="2" fontId="0" fillId="30" borderId="0" xfId="0" applyNumberFormat="1" applyFill="1" applyAlignment="1">
      <alignment horizontal="center"/>
    </xf>
    <xf numFmtId="0" fontId="0" fillId="30" borderId="0" xfId="0" applyFill="1"/>
    <xf numFmtId="2" fontId="0" fillId="30" borderId="0" xfId="0" applyNumberFormat="1" applyFill="1"/>
    <xf numFmtId="0" fontId="0" fillId="27" borderId="0" xfId="0" applyFill="1" applyAlignment="1">
      <alignment horizontal="left"/>
    </xf>
    <xf numFmtId="2" fontId="41" fillId="24" borderId="0" xfId="0" applyNumberFormat="1" applyFont="1" applyFill="1" applyAlignment="1">
      <alignment vertical="center"/>
    </xf>
    <xf numFmtId="49" fontId="43" fillId="17" borderId="17" xfId="0" applyNumberFormat="1" applyFont="1" applyFill="1" applyBorder="1" applyAlignment="1">
      <alignment horizontal="left" vertical="center" wrapText="1"/>
    </xf>
    <xf numFmtId="2" fontId="56" fillId="17" borderId="17" xfId="0" applyNumberFormat="1" applyFont="1" applyFill="1" applyBorder="1" applyAlignment="1">
      <alignment horizontal="left" vertical="center" wrapText="1"/>
    </xf>
    <xf numFmtId="170" fontId="56" fillId="17" borderId="17" xfId="0" applyNumberFormat="1" applyFont="1" applyFill="1" applyBorder="1" applyAlignment="1">
      <alignment horizontal="left" vertical="center" wrapText="1"/>
    </xf>
    <xf numFmtId="170" fontId="56" fillId="17" borderId="17" xfId="0" applyNumberFormat="1" applyFont="1" applyFill="1" applyBorder="1" applyAlignment="1">
      <alignment vertical="center" wrapText="1"/>
    </xf>
    <xf numFmtId="171" fontId="56" fillId="17" borderId="17" xfId="0" applyNumberFormat="1" applyFont="1" applyFill="1" applyBorder="1" applyAlignment="1">
      <alignment vertical="center" wrapText="1"/>
    </xf>
    <xf numFmtId="2" fontId="56" fillId="17" borderId="17" xfId="0" applyNumberFormat="1" applyFont="1" applyFill="1" applyBorder="1" applyAlignment="1">
      <alignment vertical="center" wrapText="1"/>
    </xf>
    <xf numFmtId="172" fontId="43" fillId="17" borderId="17" xfId="0" applyNumberFormat="1" applyFont="1" applyFill="1" applyBorder="1" applyAlignment="1">
      <alignment vertical="center" wrapText="1"/>
    </xf>
    <xf numFmtId="10" fontId="43" fillId="17" borderId="17" xfId="0" applyNumberFormat="1" applyFont="1" applyFill="1" applyBorder="1" applyAlignment="1">
      <alignment vertical="center" wrapText="1"/>
    </xf>
    <xf numFmtId="173" fontId="43" fillId="17" borderId="17" xfId="0" applyNumberFormat="1" applyFont="1" applyFill="1" applyBorder="1" applyAlignment="1">
      <alignment vertical="center" wrapText="1"/>
    </xf>
    <xf numFmtId="0" fontId="41" fillId="24" borderId="0" xfId="0" applyFont="1" applyFill="1" applyAlignment="1">
      <alignment vertical="center"/>
    </xf>
    <xf numFmtId="2" fontId="0" fillId="28" borderId="17" xfId="0" applyNumberFormat="1" applyFill="1" applyBorder="1"/>
    <xf numFmtId="2" fontId="0" fillId="28" borderId="30" xfId="72" applyNumberFormat="1" applyFont="1" applyFill="1" applyBorder="1" applyAlignment="1" applyProtection="1">
      <alignment horizontal="left"/>
    </xf>
    <xf numFmtId="0" fontId="0" fillId="28" borderId="30" xfId="0" applyFill="1" applyBorder="1"/>
    <xf numFmtId="170" fontId="0" fillId="28" borderId="30" xfId="0" applyNumberFormat="1" applyFill="1" applyBorder="1" applyAlignment="1">
      <alignment horizontal="left"/>
    </xf>
    <xf numFmtId="170" fontId="0" fillId="28" borderId="30" xfId="72" applyNumberFormat="1" applyFont="1" applyFill="1" applyBorder="1" applyAlignment="1" applyProtection="1"/>
    <xf numFmtId="171" fontId="0" fillId="28" borderId="49" xfId="72" applyNumberFormat="1" applyFont="1" applyFill="1" applyBorder="1" applyAlignment="1" applyProtection="1"/>
    <xf numFmtId="173" fontId="0" fillId="28" borderId="49" xfId="72" applyNumberFormat="1" applyFont="1" applyFill="1" applyBorder="1" applyAlignment="1" applyProtection="1"/>
    <xf numFmtId="10" fontId="0" fillId="28" borderId="49" xfId="89" applyNumberFormat="1" applyFont="1" applyFill="1" applyBorder="1" applyAlignment="1" applyProtection="1"/>
    <xf numFmtId="173" fontId="0" fillId="28" borderId="30" xfId="0" applyNumberFormat="1" applyFill="1" applyBorder="1"/>
    <xf numFmtId="10" fontId="0" fillId="28" borderId="30" xfId="0" applyNumberFormat="1" applyFill="1" applyBorder="1"/>
    <xf numFmtId="10" fontId="0" fillId="28" borderId="17" xfId="0" applyNumberFormat="1" applyFill="1" applyBorder="1"/>
    <xf numFmtId="173" fontId="0" fillId="28" borderId="17" xfId="0" applyNumberFormat="1" applyFill="1" applyBorder="1"/>
    <xf numFmtId="173" fontId="0" fillId="24" borderId="0" xfId="0" applyNumberFormat="1" applyFill="1"/>
    <xf numFmtId="2" fontId="0" fillId="28" borderId="17" xfId="72" applyNumberFormat="1" applyFont="1" applyFill="1" applyBorder="1" applyAlignment="1" applyProtection="1">
      <alignment horizontal="left"/>
    </xf>
    <xf numFmtId="170" fontId="0" fillId="28" borderId="17" xfId="72" applyNumberFormat="1" applyFont="1" applyFill="1" applyBorder="1" applyAlignment="1" applyProtection="1"/>
    <xf numFmtId="173" fontId="0" fillId="28" borderId="35" xfId="72" applyNumberFormat="1" applyFont="1" applyFill="1" applyBorder="1" applyAlignment="1" applyProtection="1"/>
    <xf numFmtId="10" fontId="0" fillId="28" borderId="35" xfId="89" applyNumberFormat="1" applyFont="1" applyFill="1" applyBorder="1" applyAlignment="1" applyProtection="1"/>
    <xf numFmtId="171" fontId="0" fillId="28" borderId="35" xfId="72" applyNumberFormat="1" applyFont="1" applyFill="1" applyBorder="1" applyAlignment="1" applyProtection="1"/>
    <xf numFmtId="173" fontId="0" fillId="28" borderId="35" xfId="89" applyNumberFormat="1" applyFont="1" applyFill="1" applyBorder="1" applyAlignment="1" applyProtection="1"/>
    <xf numFmtId="173" fontId="0" fillId="28" borderId="17" xfId="89" applyNumberFormat="1" applyFont="1" applyFill="1" applyBorder="1" applyAlignment="1" applyProtection="1"/>
    <xf numFmtId="49" fontId="41" fillId="28" borderId="17" xfId="0" applyNumberFormat="1" applyFont="1" applyFill="1" applyBorder="1" applyAlignment="1">
      <alignment horizontal="left"/>
    </xf>
    <xf numFmtId="2" fontId="0" fillId="28" borderId="17" xfId="0" applyNumberFormat="1" applyFill="1" applyBorder="1" applyAlignment="1">
      <alignment horizontal="left"/>
    </xf>
    <xf numFmtId="0" fontId="0" fillId="28" borderId="17" xfId="0" applyFill="1" applyBorder="1"/>
    <xf numFmtId="2" fontId="0" fillId="28" borderId="31" xfId="0" applyNumberFormat="1" applyFill="1" applyBorder="1" applyAlignment="1">
      <alignment horizontal="left"/>
    </xf>
    <xf numFmtId="170" fontId="0" fillId="28" borderId="31" xfId="0" applyNumberFormat="1" applyFill="1" applyBorder="1" applyAlignment="1">
      <alignment horizontal="left"/>
    </xf>
    <xf numFmtId="2" fontId="0" fillId="28" borderId="50" xfId="0" applyNumberFormat="1" applyFill="1" applyBorder="1"/>
    <xf numFmtId="10" fontId="0" fillId="28" borderId="50" xfId="89" applyNumberFormat="1" applyFont="1" applyFill="1" applyBorder="1" applyAlignment="1" applyProtection="1"/>
    <xf numFmtId="173" fontId="0" fillId="28" borderId="31" xfId="0" applyNumberFormat="1" applyFill="1" applyBorder="1"/>
    <xf numFmtId="0" fontId="0" fillId="28" borderId="31" xfId="0" applyFill="1" applyBorder="1"/>
    <xf numFmtId="170" fontId="0" fillId="28" borderId="17" xfId="0" applyNumberFormat="1" applyFill="1" applyBorder="1" applyAlignment="1">
      <alignment horizontal="left"/>
    </xf>
    <xf numFmtId="171" fontId="0" fillId="28" borderId="17" xfId="72" applyNumberFormat="1" applyFont="1" applyFill="1" applyBorder="1" applyAlignment="1" applyProtection="1"/>
    <xf numFmtId="173" fontId="0" fillId="28" borderId="17" xfId="72" applyNumberFormat="1" applyFont="1" applyFill="1" applyBorder="1" applyAlignment="1" applyProtection="1"/>
    <xf numFmtId="10" fontId="0" fillId="28" borderId="17" xfId="89" applyNumberFormat="1" applyFont="1" applyFill="1" applyBorder="1" applyAlignment="1" applyProtection="1"/>
    <xf numFmtId="2" fontId="0" fillId="28" borderId="30" xfId="0" applyNumberFormat="1" applyFill="1" applyBorder="1" applyAlignment="1">
      <alignment horizontal="left"/>
    </xf>
    <xf numFmtId="170" fontId="0" fillId="28" borderId="31" xfId="72" applyNumberFormat="1" applyFont="1" applyFill="1" applyBorder="1" applyAlignment="1" applyProtection="1"/>
    <xf numFmtId="171" fontId="0" fillId="28" borderId="30" xfId="72" applyNumberFormat="1" applyFont="1" applyFill="1" applyBorder="1" applyAlignment="1" applyProtection="1"/>
    <xf numFmtId="171" fontId="0" fillId="28" borderId="35" xfId="0" applyNumberFormat="1" applyFill="1" applyBorder="1"/>
    <xf numFmtId="172" fontId="0" fillId="28" borderId="17" xfId="72" applyNumberFormat="1" applyFont="1" applyFill="1" applyBorder="1" applyAlignment="1" applyProtection="1"/>
    <xf numFmtId="170" fontId="0" fillId="28" borderId="17" xfId="0" applyNumberFormat="1" applyFill="1" applyBorder="1"/>
    <xf numFmtId="170" fontId="0" fillId="28" borderId="31" xfId="0" applyNumberFormat="1" applyFill="1" applyBorder="1"/>
    <xf numFmtId="170" fontId="0" fillId="28" borderId="30" xfId="0" applyNumberFormat="1" applyFill="1" applyBorder="1"/>
    <xf numFmtId="171" fontId="0" fillId="28" borderId="50" xfId="72" applyNumberFormat="1" applyFont="1" applyFill="1" applyBorder="1" applyAlignment="1" applyProtection="1"/>
    <xf numFmtId="171" fontId="0" fillId="28" borderId="51" xfId="72" applyNumberFormat="1" applyFont="1" applyFill="1" applyBorder="1" applyAlignment="1" applyProtection="1"/>
    <xf numFmtId="173" fontId="0" fillId="28" borderId="32" xfId="0" applyNumberFormat="1" applyFill="1" applyBorder="1"/>
    <xf numFmtId="49" fontId="57" fillId="24" borderId="50" xfId="0" applyNumberFormat="1" applyFont="1" applyFill="1" applyBorder="1" applyAlignment="1">
      <alignment horizontal="center"/>
    </xf>
    <xf numFmtId="49" fontId="57" fillId="24" borderId="36" xfId="0" applyNumberFormat="1" applyFont="1" applyFill="1" applyBorder="1" applyAlignment="1">
      <alignment horizontal="center"/>
    </xf>
    <xf numFmtId="49" fontId="57" fillId="24" borderId="0" xfId="0" applyNumberFormat="1" applyFont="1" applyFill="1" applyAlignment="1">
      <alignment horizontal="center"/>
    </xf>
    <xf numFmtId="0" fontId="0" fillId="24" borderId="36" xfId="0" applyFill="1" applyBorder="1"/>
    <xf numFmtId="170" fontId="0" fillId="28" borderId="36" xfId="0" applyNumberFormat="1" applyFill="1" applyBorder="1" applyAlignment="1">
      <alignment horizontal="left"/>
    </xf>
    <xf numFmtId="170" fontId="57" fillId="24" borderId="36" xfId="0" applyNumberFormat="1" applyFont="1" applyFill="1" applyBorder="1"/>
    <xf numFmtId="171" fontId="0" fillId="28" borderId="36" xfId="72" applyNumberFormat="1" applyFont="1" applyFill="1" applyBorder="1" applyAlignment="1" applyProtection="1"/>
    <xf numFmtId="172" fontId="41" fillId="28" borderId="36" xfId="72" applyNumberFormat="1" applyFont="1" applyFill="1" applyBorder="1" applyAlignment="1" applyProtection="1"/>
    <xf numFmtId="173" fontId="41" fillId="28" borderId="36" xfId="72" applyNumberFormat="1" applyFont="1" applyFill="1" applyBorder="1" applyAlignment="1" applyProtection="1"/>
    <xf numFmtId="173" fontId="0" fillId="28" borderId="36" xfId="72" applyNumberFormat="1" applyFont="1" applyFill="1" applyBorder="1" applyAlignment="1" applyProtection="1"/>
    <xf numFmtId="173" fontId="57" fillId="24" borderId="36" xfId="0" applyNumberFormat="1" applyFont="1" applyFill="1" applyBorder="1"/>
    <xf numFmtId="173" fontId="0" fillId="24" borderId="36" xfId="0" applyNumberFormat="1" applyFill="1" applyBorder="1"/>
    <xf numFmtId="10" fontId="0" fillId="28" borderId="36" xfId="0" applyNumberFormat="1" applyFill="1" applyBorder="1"/>
    <xf numFmtId="10" fontId="0" fillId="24" borderId="36" xfId="0" applyNumberFormat="1" applyFill="1" applyBorder="1"/>
    <xf numFmtId="49" fontId="57" fillId="24" borderId="49" xfId="0" applyNumberFormat="1" applyFont="1" applyFill="1" applyBorder="1" applyAlignment="1">
      <alignment horizontal="center"/>
    </xf>
    <xf numFmtId="49" fontId="57" fillId="24" borderId="20" xfId="0" applyNumberFormat="1" applyFont="1" applyFill="1" applyBorder="1" applyAlignment="1">
      <alignment horizontal="center"/>
    </xf>
    <xf numFmtId="0" fontId="0" fillId="24" borderId="20" xfId="0" applyFill="1" applyBorder="1"/>
    <xf numFmtId="170" fontId="0" fillId="28" borderId="20" xfId="0" applyNumberFormat="1" applyFill="1" applyBorder="1" applyAlignment="1">
      <alignment horizontal="left"/>
    </xf>
    <xf numFmtId="170" fontId="57" fillId="24" borderId="20" xfId="0" applyNumberFormat="1" applyFont="1" applyFill="1" applyBorder="1"/>
    <xf numFmtId="171" fontId="0" fillId="28" borderId="20" xfId="72" applyNumberFormat="1" applyFont="1" applyFill="1" applyBorder="1" applyAlignment="1" applyProtection="1"/>
    <xf numFmtId="173" fontId="41" fillId="28" borderId="20" xfId="72" applyNumberFormat="1" applyFont="1" applyFill="1" applyBorder="1" applyAlignment="1" applyProtection="1"/>
    <xf numFmtId="173" fontId="0" fillId="28" borderId="20" xfId="72" applyNumberFormat="1" applyFont="1" applyFill="1" applyBorder="1" applyAlignment="1" applyProtection="1"/>
    <xf numFmtId="173" fontId="57" fillId="24" borderId="20" xfId="0" applyNumberFormat="1" applyFont="1" applyFill="1" applyBorder="1"/>
    <xf numFmtId="173" fontId="0" fillId="24" borderId="20" xfId="0" applyNumberFormat="1" applyFill="1" applyBorder="1"/>
    <xf numFmtId="10" fontId="0" fillId="28" borderId="20" xfId="0" applyNumberFormat="1" applyFill="1" applyBorder="1"/>
    <xf numFmtId="10" fontId="0" fillId="24" borderId="20" xfId="0" applyNumberFormat="1" applyFill="1" applyBorder="1"/>
    <xf numFmtId="2" fontId="0" fillId="24" borderId="0" xfId="0" applyNumberFormat="1" applyFill="1"/>
    <xf numFmtId="2" fontId="0" fillId="24" borderId="0" xfId="0" applyNumberFormat="1" applyFill="1" applyAlignment="1">
      <alignment horizontal="left"/>
    </xf>
    <xf numFmtId="170" fontId="0" fillId="24" borderId="0" xfId="0" applyNumberFormat="1" applyFill="1" applyAlignment="1">
      <alignment horizontal="left"/>
    </xf>
    <xf numFmtId="170" fontId="0" fillId="24" borderId="0" xfId="0" applyNumberFormat="1" applyFill="1"/>
    <xf numFmtId="171" fontId="0" fillId="24" borderId="0" xfId="0" applyNumberFormat="1" applyFill="1"/>
    <xf numFmtId="172" fontId="0" fillId="24" borderId="0" xfId="0" applyNumberFormat="1" applyFill="1"/>
    <xf numFmtId="4" fontId="0" fillId="24" borderId="0" xfId="0" applyNumberFormat="1" applyFill="1"/>
    <xf numFmtId="174" fontId="0" fillId="24" borderId="0" xfId="0" applyNumberFormat="1" applyFill="1"/>
    <xf numFmtId="167" fontId="0" fillId="24" borderId="0" xfId="0" applyNumberFormat="1" applyFill="1"/>
    <xf numFmtId="10" fontId="0" fillId="24" borderId="0" xfId="0" applyNumberFormat="1" applyFill="1"/>
    <xf numFmtId="169" fontId="0" fillId="0" borderId="17" xfId="0" applyNumberFormat="1" applyBorder="1"/>
    <xf numFmtId="0" fontId="0" fillId="0" borderId="17" xfId="0" applyBorder="1" applyAlignment="1">
      <alignment vertical="center"/>
    </xf>
    <xf numFmtId="0" fontId="0" fillId="0" borderId="52" xfId="0" applyBorder="1"/>
    <xf numFmtId="0" fontId="0" fillId="0" borderId="53" xfId="0" applyBorder="1"/>
    <xf numFmtId="0" fontId="0" fillId="0" borderId="30" xfId="0" applyBorder="1"/>
    <xf numFmtId="0" fontId="0" fillId="0" borderId="55" xfId="0" applyBorder="1"/>
    <xf numFmtId="0" fontId="0" fillId="0" borderId="57" xfId="0" applyBorder="1"/>
    <xf numFmtId="0" fontId="0" fillId="0" borderId="58" xfId="0" applyBorder="1"/>
    <xf numFmtId="0" fontId="0" fillId="0" borderId="60" xfId="0" applyBorder="1"/>
    <xf numFmtId="0" fontId="0" fillId="0" borderId="32" xfId="0" applyBorder="1"/>
    <xf numFmtId="0" fontId="0" fillId="0" borderId="61" xfId="0" applyBorder="1" applyAlignment="1">
      <alignment horizontal="center" vertical="center"/>
    </xf>
    <xf numFmtId="0" fontId="0" fillId="0" borderId="0" xfId="0" applyAlignment="1">
      <alignment vertical="center" wrapText="1"/>
    </xf>
    <xf numFmtId="175" fontId="0" fillId="0" borderId="0" xfId="0" applyNumberFormat="1" applyAlignment="1">
      <alignment horizontal="center"/>
    </xf>
    <xf numFmtId="175" fontId="0" fillId="26" borderId="0" xfId="0" applyNumberFormat="1" applyFill="1"/>
    <xf numFmtId="175" fontId="0" fillId="27" borderId="0" xfId="0" applyNumberFormat="1" applyFill="1"/>
    <xf numFmtId="0" fontId="0" fillId="0" borderId="0" xfId="0" applyAlignment="1">
      <alignment horizontal="left"/>
    </xf>
    <xf numFmtId="173" fontId="0" fillId="24" borderId="17" xfId="72" applyNumberFormat="1" applyFont="1" applyFill="1" applyBorder="1" applyAlignment="1" applyProtection="1"/>
    <xf numFmtId="173" fontId="0" fillId="24" borderId="17" xfId="0" applyNumberFormat="1" applyFill="1" applyBorder="1"/>
    <xf numFmtId="173" fontId="0" fillId="31" borderId="17" xfId="0" applyNumberFormat="1" applyFill="1" applyBorder="1"/>
    <xf numFmtId="0" fontId="0" fillId="0" borderId="26" xfId="0" applyBorder="1"/>
    <xf numFmtId="0" fontId="59" fillId="18" borderId="68" xfId="0" applyFont="1" applyFill="1" applyBorder="1" applyAlignment="1" applyProtection="1">
      <alignment horizontal="left"/>
      <protection locked="0"/>
    </xf>
    <xf numFmtId="173" fontId="41" fillId="24" borderId="17" xfId="72" applyNumberFormat="1" applyFont="1" applyFill="1" applyBorder="1" applyAlignment="1" applyProtection="1">
      <alignment horizontal="center"/>
    </xf>
    <xf numFmtId="0" fontId="0" fillId="24" borderId="17" xfId="0" applyFill="1" applyBorder="1"/>
    <xf numFmtId="0" fontId="39" fillId="24" borderId="0" xfId="0" applyFont="1" applyFill="1" applyAlignment="1" applyProtection="1">
      <alignment vertical="top"/>
      <protection locked="0"/>
    </xf>
    <xf numFmtId="9" fontId="0" fillId="31" borderId="17" xfId="0" applyNumberFormat="1" applyFill="1" applyBorder="1" applyAlignment="1" applyProtection="1">
      <alignment horizontal="right" indent="1"/>
      <protection locked="0"/>
    </xf>
    <xf numFmtId="0" fontId="39" fillId="31" borderId="10" xfId="0" applyFont="1" applyFill="1" applyBorder="1" applyAlignment="1" applyProtection="1">
      <alignment horizontal="center"/>
      <protection locked="0"/>
    </xf>
    <xf numFmtId="0" fontId="0" fillId="24" borderId="10" xfId="0" applyFill="1" applyBorder="1" applyAlignment="1" applyProtection="1">
      <alignment horizontal="center"/>
      <protection locked="0"/>
    </xf>
    <xf numFmtId="165" fontId="0" fillId="27" borderId="0" xfId="0" applyNumberFormat="1" applyFill="1" applyAlignment="1">
      <alignment wrapText="1"/>
    </xf>
    <xf numFmtId="0" fontId="0" fillId="28" borderId="0" xfId="0" applyFill="1"/>
    <xf numFmtId="0" fontId="41" fillId="28" borderId="0" xfId="0" applyFont="1" applyFill="1" applyProtection="1">
      <protection locked="0"/>
    </xf>
    <xf numFmtId="0" fontId="63" fillId="27" borderId="0" xfId="91" applyFont="1" applyFill="1"/>
    <xf numFmtId="173" fontId="61" fillId="18" borderId="68" xfId="0" applyNumberFormat="1" applyFont="1" applyFill="1" applyBorder="1" applyAlignment="1" applyProtection="1">
      <alignment horizontal="right"/>
      <protection locked="0"/>
    </xf>
    <xf numFmtId="176" fontId="61" fillId="18" borderId="24" xfId="0" applyNumberFormat="1" applyFont="1" applyFill="1" applyBorder="1" applyProtection="1">
      <protection locked="0"/>
    </xf>
    <xf numFmtId="0" fontId="0" fillId="24" borderId="10" xfId="0" applyFill="1" applyBorder="1" applyAlignment="1" applyProtection="1">
      <alignment horizontal="center" wrapText="1"/>
      <protection locked="0"/>
    </xf>
    <xf numFmtId="0" fontId="41" fillId="32" borderId="0" xfId="0" applyFont="1" applyFill="1" applyProtection="1">
      <protection locked="0"/>
    </xf>
    <xf numFmtId="0" fontId="62" fillId="32" borderId="0" xfId="91" applyFill="1" applyProtection="1">
      <protection locked="0"/>
    </xf>
    <xf numFmtId="0" fontId="65" fillId="24" borderId="0" xfId="0" applyFont="1" applyFill="1" applyAlignment="1" applyProtection="1">
      <alignment horizontal="center" vertical="center"/>
      <protection locked="0"/>
    </xf>
    <xf numFmtId="164" fontId="0" fillId="24" borderId="10" xfId="0" applyNumberFormat="1" applyFill="1" applyBorder="1" applyAlignment="1">
      <alignment horizontal="center"/>
    </xf>
    <xf numFmtId="1" fontId="43" fillId="17" borderId="33" xfId="0" applyNumberFormat="1" applyFont="1" applyFill="1" applyBorder="1" applyAlignment="1">
      <alignment vertical="center" wrapText="1"/>
    </xf>
    <xf numFmtId="1" fontId="41" fillId="28" borderId="33" xfId="72" applyNumberFormat="1" applyFont="1" applyFill="1" applyBorder="1" applyAlignment="1" applyProtection="1"/>
    <xf numFmtId="49" fontId="41" fillId="24" borderId="17" xfId="72" applyNumberFormat="1" applyFont="1" applyFill="1" applyBorder="1" applyAlignment="1" applyProtection="1"/>
    <xf numFmtId="49" fontId="57" fillId="24" borderId="36" xfId="0" applyNumberFormat="1" applyFont="1" applyFill="1" applyBorder="1"/>
    <xf numFmtId="49" fontId="57" fillId="24" borderId="20" xfId="0" applyNumberFormat="1" applyFont="1" applyFill="1" applyBorder="1"/>
    <xf numFmtId="1" fontId="41" fillId="24" borderId="0" xfId="0" applyNumberFormat="1" applyFont="1" applyFill="1"/>
    <xf numFmtId="0" fontId="41" fillId="26" borderId="75" xfId="0" applyFont="1" applyFill="1" applyBorder="1" applyAlignment="1">
      <alignment wrapText="1"/>
    </xf>
    <xf numFmtId="0" fontId="0" fillId="0" borderId="41" xfId="0" applyBorder="1"/>
    <xf numFmtId="0" fontId="0" fillId="0" borderId="76" xfId="0" applyBorder="1"/>
    <xf numFmtId="0" fontId="0" fillId="0" borderId="77" xfId="0" applyBorder="1" applyAlignment="1">
      <alignment horizontal="center"/>
    </xf>
    <xf numFmtId="0" fontId="62" fillId="0" borderId="42" xfId="91" applyBorder="1" applyAlignment="1">
      <alignment wrapText="1"/>
    </xf>
    <xf numFmtId="0" fontId="0" fillId="0" borderId="78" xfId="0" applyBorder="1"/>
    <xf numFmtId="0" fontId="62" fillId="0" borderId="0" xfId="91" applyBorder="1" applyAlignment="1">
      <alignment wrapText="1"/>
    </xf>
    <xf numFmtId="0" fontId="62" fillId="0" borderId="0" xfId="91" applyAlignment="1">
      <alignment wrapText="1"/>
    </xf>
    <xf numFmtId="164" fontId="39" fillId="24" borderId="10" xfId="0" applyNumberFormat="1" applyFont="1" applyFill="1" applyBorder="1" applyProtection="1">
      <protection locked="0"/>
    </xf>
    <xf numFmtId="49" fontId="43" fillId="17" borderId="17" xfId="92" applyNumberFormat="1" applyFont="1" applyFill="1" applyBorder="1" applyAlignment="1">
      <alignment horizontal="left" wrapText="1"/>
    </xf>
    <xf numFmtId="49" fontId="43" fillId="17" borderId="17" xfId="92" applyNumberFormat="1" applyFont="1" applyFill="1" applyBorder="1" applyAlignment="1">
      <alignment horizontal="center" wrapText="1"/>
    </xf>
    <xf numFmtId="167" fontId="43" fillId="17" borderId="17" xfId="92" applyNumberFormat="1" applyFont="1" applyFill="1" applyBorder="1" applyAlignment="1">
      <alignment horizontal="center" wrapText="1"/>
    </xf>
    <xf numFmtId="0" fontId="41" fillId="24" borderId="0" xfId="92" applyFont="1" applyFill="1"/>
    <xf numFmtId="0" fontId="41" fillId="24" borderId="0" xfId="92" applyFont="1" applyFill="1" applyAlignment="1">
      <alignment vertical="center"/>
    </xf>
    <xf numFmtId="173" fontId="43" fillId="17" borderId="17" xfId="92" applyNumberFormat="1" applyFont="1" applyFill="1" applyBorder="1" applyAlignment="1">
      <alignment horizontal="center" wrapText="1"/>
    </xf>
    <xf numFmtId="164" fontId="41" fillId="24" borderId="17" xfId="93" applyFont="1" applyFill="1" applyBorder="1" applyAlignment="1" applyProtection="1">
      <alignment horizontal="left"/>
    </xf>
    <xf numFmtId="49" fontId="41" fillId="24" borderId="17" xfId="92" applyNumberFormat="1" applyFont="1" applyFill="1" applyBorder="1" applyAlignment="1">
      <alignment horizontal="left"/>
    </xf>
    <xf numFmtId="164" fontId="41" fillId="24" borderId="17" xfId="93" applyFont="1" applyFill="1" applyBorder="1" applyAlignment="1" applyProtection="1">
      <alignment horizontal="center"/>
    </xf>
    <xf numFmtId="167" fontId="41" fillId="24" borderId="17" xfId="93" applyNumberFormat="1" applyFont="1" applyFill="1" applyBorder="1" applyAlignment="1" applyProtection="1">
      <alignment horizontal="center"/>
    </xf>
    <xf numFmtId="0" fontId="44" fillId="24" borderId="0" xfId="92" applyFill="1"/>
    <xf numFmtId="164" fontId="41" fillId="24" borderId="20" xfId="93" applyFont="1" applyFill="1" applyBorder="1" applyAlignment="1" applyProtection="1">
      <alignment horizontal="left"/>
    </xf>
    <xf numFmtId="49" fontId="41" fillId="24" borderId="20" xfId="92" applyNumberFormat="1" applyFont="1" applyFill="1" applyBorder="1" applyAlignment="1">
      <alignment horizontal="left"/>
    </xf>
    <xf numFmtId="0" fontId="44" fillId="24" borderId="0" xfId="92" applyFill="1" applyAlignment="1">
      <alignment vertical="center"/>
    </xf>
    <xf numFmtId="0" fontId="44" fillId="24" borderId="0" xfId="92" applyFill="1" applyAlignment="1">
      <alignment horizontal="right"/>
    </xf>
    <xf numFmtId="49" fontId="41" fillId="24" borderId="17" xfId="93" applyNumberFormat="1" applyFont="1" applyFill="1" applyBorder="1" applyAlignment="1" applyProtection="1">
      <alignment horizontal="left"/>
    </xf>
    <xf numFmtId="0" fontId="0" fillId="24" borderId="0" xfId="92" applyFont="1" applyFill="1"/>
    <xf numFmtId="49" fontId="41" fillId="28" borderId="17" xfId="92" applyNumberFormat="1" applyFont="1" applyFill="1" applyBorder="1" applyAlignment="1">
      <alignment horizontal="left"/>
    </xf>
    <xf numFmtId="0" fontId="41" fillId="24" borderId="17" xfId="93" applyNumberFormat="1" applyFont="1" applyFill="1" applyBorder="1" applyAlignment="1" applyProtection="1">
      <alignment horizontal="left"/>
    </xf>
    <xf numFmtId="0" fontId="41" fillId="24" borderId="31" xfId="93" applyNumberFormat="1" applyFont="1" applyFill="1" applyBorder="1" applyAlignment="1" applyProtection="1">
      <alignment horizontal="left"/>
    </xf>
    <xf numFmtId="49" fontId="41" fillId="24" borderId="31" xfId="92" applyNumberFormat="1" applyFont="1" applyFill="1" applyBorder="1" applyAlignment="1">
      <alignment horizontal="left"/>
    </xf>
    <xf numFmtId="164" fontId="41" fillId="24" borderId="31" xfId="93" applyFont="1" applyFill="1" applyBorder="1" applyAlignment="1" applyProtection="1">
      <alignment horizontal="center"/>
    </xf>
    <xf numFmtId="167" fontId="41" fillId="24" borderId="33" xfId="93" applyNumberFormat="1" applyFont="1" applyFill="1" applyBorder="1" applyAlignment="1" applyProtection="1">
      <alignment horizontal="center"/>
    </xf>
    <xf numFmtId="0" fontId="44" fillId="24" borderId="17" xfId="92" applyFill="1" applyBorder="1"/>
    <xf numFmtId="173" fontId="44" fillId="24" borderId="17" xfId="92" applyNumberFormat="1" applyFill="1" applyBorder="1"/>
    <xf numFmtId="0" fontId="41" fillId="24" borderId="30" xfId="93" applyNumberFormat="1" applyFont="1" applyFill="1" applyBorder="1" applyAlignment="1" applyProtection="1">
      <alignment horizontal="left"/>
    </xf>
    <xf numFmtId="49" fontId="41" fillId="24" borderId="30" xfId="92" applyNumberFormat="1" applyFont="1" applyFill="1" applyBorder="1" applyAlignment="1">
      <alignment horizontal="left"/>
    </xf>
    <xf numFmtId="164" fontId="41" fillId="24" borderId="30" xfId="93" applyFont="1" applyFill="1" applyBorder="1" applyAlignment="1" applyProtection="1">
      <alignment horizontal="center"/>
    </xf>
    <xf numFmtId="49" fontId="41" fillId="24" borderId="31" xfId="93" applyNumberFormat="1" applyFont="1" applyFill="1" applyBorder="1" applyAlignment="1" applyProtection="1">
      <alignment horizontal="left"/>
    </xf>
    <xf numFmtId="49" fontId="41" fillId="24" borderId="30" xfId="93" applyNumberFormat="1" applyFont="1" applyFill="1" applyBorder="1" applyAlignment="1" applyProtection="1">
      <alignment horizontal="left"/>
    </xf>
    <xf numFmtId="0" fontId="44" fillId="24" borderId="17" xfId="92" applyFill="1" applyBorder="1" applyAlignment="1">
      <alignment vertical="center"/>
    </xf>
    <xf numFmtId="0" fontId="44" fillId="24" borderId="0" xfId="92" applyFill="1" applyAlignment="1">
      <alignment horizontal="center" vertical="center"/>
    </xf>
    <xf numFmtId="0" fontId="44" fillId="24" borderId="0" xfId="92" applyFill="1" applyAlignment="1">
      <alignment horizontal="right" vertical="center"/>
    </xf>
    <xf numFmtId="49" fontId="41" fillId="24" borderId="32" xfId="93" applyNumberFormat="1" applyFont="1" applyFill="1" applyBorder="1" applyAlignment="1" applyProtection="1">
      <alignment horizontal="left"/>
    </xf>
    <xf numFmtId="49" fontId="41" fillId="24" borderId="32" xfId="92" applyNumberFormat="1" applyFont="1" applyFill="1" applyBorder="1" applyAlignment="1">
      <alignment horizontal="left"/>
    </xf>
    <xf numFmtId="164" fontId="41" fillId="24" borderId="32" xfId="93" applyFont="1" applyFill="1" applyBorder="1" applyAlignment="1" applyProtection="1">
      <alignment horizontal="center"/>
    </xf>
    <xf numFmtId="49" fontId="41" fillId="24" borderId="0" xfId="92" applyNumberFormat="1" applyFont="1" applyFill="1" applyAlignment="1">
      <alignment horizontal="left"/>
    </xf>
    <xf numFmtId="0" fontId="44" fillId="24" borderId="0" xfId="92" applyFill="1" applyAlignment="1">
      <alignment horizontal="center"/>
    </xf>
    <xf numFmtId="49" fontId="44" fillId="24" borderId="0" xfId="92" applyNumberFormat="1" applyFill="1" applyAlignment="1">
      <alignment horizontal="left"/>
    </xf>
    <xf numFmtId="0" fontId="44" fillId="24" borderId="0" xfId="92" applyFill="1" applyAlignment="1">
      <alignment horizontal="left"/>
    </xf>
    <xf numFmtId="167" fontId="44" fillId="24" borderId="0" xfId="92" applyNumberFormat="1" applyFill="1" applyAlignment="1">
      <alignment horizontal="center"/>
    </xf>
    <xf numFmtId="173" fontId="44" fillId="24" borderId="0" xfId="92" applyNumberFormat="1" applyFill="1"/>
    <xf numFmtId="0" fontId="0" fillId="0" borderId="23" xfId="0" applyBorder="1" applyAlignment="1">
      <alignment horizontal="center" wrapText="1"/>
    </xf>
    <xf numFmtId="0" fontId="0" fillId="34" borderId="0" xfId="0" applyFill="1"/>
    <xf numFmtId="175" fontId="0" fillId="34" borderId="0" xfId="0" applyNumberFormat="1" applyFill="1"/>
    <xf numFmtId="0" fontId="62" fillId="0" borderId="38" xfId="91" applyBorder="1" applyAlignment="1">
      <alignment wrapText="1"/>
    </xf>
    <xf numFmtId="14" fontId="62" fillId="0" borderId="25" xfId="91" applyNumberFormat="1" applyBorder="1" applyAlignment="1">
      <alignment horizontal="center" vertical="center" wrapText="1"/>
    </xf>
    <xf numFmtId="0" fontId="62" fillId="0" borderId="0" xfId="91" applyBorder="1"/>
    <xf numFmtId="14" fontId="62" fillId="0" borderId="0" xfId="91" applyNumberFormat="1" applyBorder="1" applyAlignment="1">
      <alignment wrapText="1"/>
    </xf>
    <xf numFmtId="166" fontId="41" fillId="24" borderId="34" xfId="0" applyNumberFormat="1" applyFont="1" applyFill="1" applyBorder="1"/>
    <xf numFmtId="2" fontId="0" fillId="31" borderId="17" xfId="0" applyNumberFormat="1" applyFill="1" applyBorder="1"/>
    <xf numFmtId="49" fontId="41" fillId="31" borderId="17" xfId="72" applyNumberFormat="1" applyFont="1" applyFill="1" applyBorder="1" applyAlignment="1" applyProtection="1"/>
    <xf numFmtId="49" fontId="41" fillId="31" borderId="17" xfId="0" applyNumberFormat="1" applyFont="1" applyFill="1" applyBorder="1" applyAlignment="1">
      <alignment horizontal="left"/>
    </xf>
    <xf numFmtId="2" fontId="0" fillId="31" borderId="17" xfId="0" applyNumberFormat="1" applyFill="1" applyBorder="1" applyAlignment="1">
      <alignment horizontal="left"/>
    </xf>
    <xf numFmtId="0" fontId="0" fillId="31" borderId="17" xfId="0" applyFill="1" applyBorder="1"/>
    <xf numFmtId="170" fontId="0" fillId="31" borderId="30" xfId="0" applyNumberFormat="1" applyFill="1" applyBorder="1" applyAlignment="1">
      <alignment horizontal="left"/>
    </xf>
    <xf numFmtId="170" fontId="0" fillId="31" borderId="17" xfId="72" applyNumberFormat="1" applyFont="1" applyFill="1" applyBorder="1" applyAlignment="1" applyProtection="1"/>
    <xf numFmtId="171" fontId="0" fillId="31" borderId="49" xfId="72" applyNumberFormat="1" applyFont="1" applyFill="1" applyBorder="1" applyAlignment="1" applyProtection="1"/>
    <xf numFmtId="173" fontId="0" fillId="31" borderId="35" xfId="72" applyNumberFormat="1" applyFont="1" applyFill="1" applyBorder="1" applyAlignment="1" applyProtection="1"/>
    <xf numFmtId="173" fontId="0" fillId="31" borderId="49" xfId="72" applyNumberFormat="1" applyFont="1" applyFill="1" applyBorder="1" applyAlignment="1" applyProtection="1"/>
    <xf numFmtId="10" fontId="0" fillId="31" borderId="35" xfId="89" applyNumberFormat="1" applyFont="1" applyFill="1" applyBorder="1" applyAlignment="1" applyProtection="1"/>
    <xf numFmtId="173" fontId="0" fillId="31" borderId="30" xfId="0" applyNumberFormat="1" applyFill="1" applyBorder="1"/>
    <xf numFmtId="10" fontId="0" fillId="31" borderId="30" xfId="0" applyNumberFormat="1" applyFill="1" applyBorder="1"/>
    <xf numFmtId="0" fontId="0" fillId="31" borderId="0" xfId="0" applyFill="1"/>
    <xf numFmtId="170" fontId="0" fillId="31" borderId="17" xfId="0" applyNumberFormat="1" applyFill="1" applyBorder="1" applyAlignment="1">
      <alignment horizontal="left"/>
    </xf>
    <xf numFmtId="171" fontId="0" fillId="31" borderId="17" xfId="72" applyNumberFormat="1" applyFont="1" applyFill="1" applyBorder="1" applyAlignment="1" applyProtection="1"/>
    <xf numFmtId="171" fontId="0" fillId="31" borderId="30" xfId="72" applyNumberFormat="1" applyFont="1" applyFill="1" applyBorder="1" applyAlignment="1" applyProtection="1"/>
    <xf numFmtId="173" fontId="0" fillId="31" borderId="17" xfId="72" applyNumberFormat="1" applyFont="1" applyFill="1" applyBorder="1" applyAlignment="1" applyProtection="1"/>
    <xf numFmtId="49" fontId="41" fillId="35" borderId="17" xfId="72" applyNumberFormat="1" applyFont="1" applyFill="1" applyBorder="1" applyAlignment="1" applyProtection="1"/>
    <xf numFmtId="49" fontId="41" fillId="35" borderId="17" xfId="0" applyNumberFormat="1" applyFont="1" applyFill="1" applyBorder="1" applyAlignment="1">
      <alignment horizontal="left"/>
    </xf>
    <xf numFmtId="2" fontId="0" fillId="35" borderId="17" xfId="0" applyNumberFormat="1" applyFill="1" applyBorder="1" applyAlignment="1">
      <alignment horizontal="left"/>
    </xf>
    <xf numFmtId="0" fontId="0" fillId="35" borderId="17" xfId="0" applyFill="1" applyBorder="1"/>
    <xf numFmtId="170" fontId="0" fillId="35" borderId="30" xfId="0" applyNumberFormat="1" applyFill="1" applyBorder="1" applyAlignment="1">
      <alignment horizontal="left"/>
    </xf>
    <xf numFmtId="170" fontId="0" fillId="35" borderId="17" xfId="72" applyNumberFormat="1" applyFont="1" applyFill="1" applyBorder="1" applyAlignment="1" applyProtection="1"/>
    <xf numFmtId="171" fontId="0" fillId="35" borderId="49" xfId="72" applyNumberFormat="1" applyFont="1" applyFill="1" applyBorder="1" applyAlignment="1" applyProtection="1"/>
    <xf numFmtId="173" fontId="0" fillId="35" borderId="35" xfId="72" applyNumberFormat="1" applyFont="1" applyFill="1" applyBorder="1" applyAlignment="1" applyProtection="1"/>
    <xf numFmtId="173" fontId="0" fillId="35" borderId="49" xfId="72" applyNumberFormat="1" applyFont="1" applyFill="1" applyBorder="1" applyAlignment="1" applyProtection="1"/>
    <xf numFmtId="10" fontId="0" fillId="35" borderId="35" xfId="89" applyNumberFormat="1" applyFont="1" applyFill="1" applyBorder="1" applyAlignment="1" applyProtection="1"/>
    <xf numFmtId="173" fontId="0" fillId="35" borderId="30" xfId="0" applyNumberFormat="1" applyFill="1" applyBorder="1"/>
    <xf numFmtId="176" fontId="0" fillId="24" borderId="0" xfId="0" applyNumberFormat="1" applyFill="1"/>
    <xf numFmtId="0" fontId="58" fillId="36" borderId="0" xfId="0" applyFont="1" applyFill="1"/>
    <xf numFmtId="166" fontId="71" fillId="37" borderId="90" xfId="72" applyNumberFormat="1" applyFont="1" applyFill="1" applyBorder="1" applyAlignment="1" applyProtection="1"/>
    <xf numFmtId="166" fontId="71" fillId="37" borderId="91" xfId="72" applyNumberFormat="1" applyFont="1" applyFill="1" applyBorder="1" applyAlignment="1" applyProtection="1"/>
    <xf numFmtId="1" fontId="71" fillId="37" borderId="91" xfId="72" applyNumberFormat="1" applyFont="1" applyFill="1" applyBorder="1" applyAlignment="1" applyProtection="1"/>
    <xf numFmtId="49" fontId="71" fillId="37" borderId="92" xfId="72" applyNumberFormat="1" applyFont="1" applyFill="1" applyBorder="1" applyAlignment="1" applyProtection="1"/>
    <xf numFmtId="0" fontId="42" fillId="36" borderId="0" xfId="0" applyFont="1" applyFill="1"/>
    <xf numFmtId="0" fontId="40" fillId="38" borderId="74" xfId="0" applyFont="1" applyFill="1" applyBorder="1"/>
    <xf numFmtId="166" fontId="41" fillId="36" borderId="81" xfId="72" applyNumberFormat="1" applyFont="1" applyFill="1" applyBorder="1" applyAlignment="1" applyProtection="1"/>
    <xf numFmtId="166" fontId="41" fillId="36" borderId="82" xfId="72" applyNumberFormat="1" applyFont="1" applyFill="1" applyBorder="1" applyAlignment="1" applyProtection="1"/>
    <xf numFmtId="1" fontId="41" fillId="36" borderId="82" xfId="72" applyNumberFormat="1" applyFont="1" applyFill="1" applyBorder="1" applyAlignment="1" applyProtection="1"/>
    <xf numFmtId="49" fontId="41" fillId="36" borderId="82" xfId="72" applyNumberFormat="1" applyFont="1" applyFill="1" applyBorder="1" applyAlignment="1" applyProtection="1"/>
    <xf numFmtId="0" fontId="72" fillId="36" borderId="83" xfId="91" applyFont="1" applyFill="1" applyBorder="1"/>
    <xf numFmtId="0" fontId="41" fillId="36" borderId="73" xfId="0" applyFont="1" applyFill="1" applyBorder="1"/>
    <xf numFmtId="166" fontId="41" fillId="36" borderId="79" xfId="72" applyNumberFormat="1" applyFont="1" applyFill="1" applyBorder="1" applyAlignment="1" applyProtection="1"/>
    <xf numFmtId="166" fontId="41" fillId="36" borderId="74" xfId="72" applyNumberFormat="1" applyFont="1" applyFill="1" applyBorder="1" applyAlignment="1" applyProtection="1"/>
    <xf numFmtId="1" fontId="41" fillId="36" borderId="74" xfId="72" applyNumberFormat="1" applyFont="1" applyFill="1" applyBorder="1" applyAlignment="1" applyProtection="1"/>
    <xf numFmtId="49" fontId="41" fillId="36" borderId="74" xfId="72" applyNumberFormat="1" applyFont="1" applyFill="1" applyBorder="1" applyAlignment="1" applyProtection="1"/>
    <xf numFmtId="0" fontId="72" fillId="36" borderId="80" xfId="91" applyFont="1" applyFill="1" applyBorder="1"/>
    <xf numFmtId="0" fontId="41" fillId="36" borderId="80" xfId="0" applyFont="1" applyFill="1" applyBorder="1"/>
    <xf numFmtId="49" fontId="41" fillId="36" borderId="74" xfId="72" applyNumberFormat="1" applyFont="1" applyFill="1" applyBorder="1" applyAlignment="1" applyProtection="1">
      <alignment horizontal="left"/>
    </xf>
    <xf numFmtId="0" fontId="68" fillId="36" borderId="74" xfId="0" applyFont="1" applyFill="1" applyBorder="1" applyAlignment="1">
      <alignment horizontal="center"/>
    </xf>
    <xf numFmtId="0" fontId="68" fillId="36" borderId="74" xfId="0" applyFont="1" applyFill="1" applyBorder="1"/>
    <xf numFmtId="1" fontId="68" fillId="36" borderId="74" xfId="0" applyNumberFormat="1" applyFont="1" applyFill="1" applyBorder="1"/>
    <xf numFmtId="49" fontId="68" fillId="36" borderId="74" xfId="0" applyNumberFormat="1" applyFont="1" applyFill="1" applyBorder="1"/>
    <xf numFmtId="0" fontId="68" fillId="36" borderId="80" xfId="0" applyFont="1" applyFill="1" applyBorder="1"/>
    <xf numFmtId="0" fontId="40" fillId="39" borderId="74" xfId="0" applyFont="1" applyFill="1" applyBorder="1"/>
    <xf numFmtId="0" fontId="41" fillId="36" borderId="74" xfId="0" applyFont="1" applyFill="1" applyBorder="1" applyAlignment="1">
      <alignment horizontal="center"/>
    </xf>
    <xf numFmtId="0" fontId="41" fillId="36" borderId="74" xfId="0" applyFont="1" applyFill="1" applyBorder="1"/>
    <xf numFmtId="1" fontId="41" fillId="36" borderId="74" xfId="0" applyNumberFormat="1" applyFont="1" applyFill="1" applyBorder="1"/>
    <xf numFmtId="49" fontId="41" fillId="36" borderId="74" xfId="0" applyNumberFormat="1" applyFont="1" applyFill="1" applyBorder="1"/>
    <xf numFmtId="0" fontId="40" fillId="40" borderId="74" xfId="0" applyFont="1" applyFill="1" applyBorder="1"/>
    <xf numFmtId="0" fontId="73" fillId="0" borderId="17" xfId="94" applyFont="1" applyBorder="1"/>
    <xf numFmtId="0" fontId="41" fillId="36" borderId="85" xfId="0" applyFont="1" applyFill="1" applyBorder="1"/>
    <xf numFmtId="1" fontId="41" fillId="36" borderId="85" xfId="0" applyNumberFormat="1" applyFont="1" applyFill="1" applyBorder="1"/>
    <xf numFmtId="0" fontId="41" fillId="0" borderId="0" xfId="0" applyFont="1"/>
    <xf numFmtId="0" fontId="41" fillId="36" borderId="79" xfId="0" applyFont="1" applyFill="1" applyBorder="1"/>
    <xf numFmtId="0" fontId="41" fillId="36" borderId="82" xfId="0" applyFont="1" applyFill="1" applyBorder="1"/>
    <xf numFmtId="1" fontId="41" fillId="36" borderId="82" xfId="0" applyNumberFormat="1" applyFont="1" applyFill="1" applyBorder="1"/>
    <xf numFmtId="0" fontId="40" fillId="36" borderId="0" xfId="0" applyFont="1" applyFill="1"/>
    <xf numFmtId="166" fontId="41" fillId="36" borderId="84" xfId="72" applyNumberFormat="1" applyFont="1" applyFill="1" applyBorder="1" applyAlignment="1" applyProtection="1"/>
    <xf numFmtId="0" fontId="41" fillId="36" borderId="85" xfId="0" applyFont="1" applyFill="1" applyBorder="1" applyAlignment="1">
      <alignment horizontal="center"/>
    </xf>
    <xf numFmtId="49" fontId="41" fillId="36" borderId="85" xfId="0" applyNumberFormat="1" applyFont="1" applyFill="1" applyBorder="1"/>
    <xf numFmtId="0" fontId="41" fillId="36" borderId="86" xfId="0" applyFont="1" applyFill="1" applyBorder="1"/>
    <xf numFmtId="0" fontId="41" fillId="36" borderId="0" xfId="0" applyFont="1" applyFill="1"/>
    <xf numFmtId="0" fontId="41" fillId="36" borderId="0" xfId="0" applyFont="1" applyFill="1" applyAlignment="1">
      <alignment horizontal="center"/>
    </xf>
    <xf numFmtId="1" fontId="41" fillId="36" borderId="0" xfId="0" applyNumberFormat="1" applyFont="1" applyFill="1"/>
    <xf numFmtId="49" fontId="41" fillId="36" borderId="0" xfId="0" applyNumberFormat="1" applyFont="1" applyFill="1"/>
    <xf numFmtId="49" fontId="74" fillId="37" borderId="17" xfId="0" applyNumberFormat="1" applyFont="1" applyFill="1" applyBorder="1" applyAlignment="1">
      <alignment horizontal="left" wrapText="1"/>
    </xf>
    <xf numFmtId="1" fontId="0" fillId="36" borderId="33" xfId="72" applyNumberFormat="1" applyFont="1" applyFill="1" applyBorder="1" applyAlignment="1" applyProtection="1"/>
    <xf numFmtId="49" fontId="0" fillId="36" borderId="17" xfId="72" applyNumberFormat="1" applyFont="1" applyFill="1" applyBorder="1" applyAlignment="1" applyProtection="1"/>
    <xf numFmtId="49" fontId="0" fillId="36" borderId="0" xfId="0" applyNumberFormat="1" applyFill="1" applyAlignment="1">
      <alignment horizontal="left"/>
    </xf>
    <xf numFmtId="49" fontId="75" fillId="17" borderId="17" xfId="0" applyNumberFormat="1" applyFont="1" applyFill="1" applyBorder="1" applyAlignment="1">
      <alignment horizontal="left" wrapText="1"/>
    </xf>
    <xf numFmtId="49" fontId="75" fillId="17" borderId="17" xfId="0" applyNumberFormat="1" applyFont="1" applyFill="1" applyBorder="1" applyAlignment="1">
      <alignment horizontal="center" wrapText="1"/>
    </xf>
    <xf numFmtId="173" fontId="75" fillId="17" borderId="17" xfId="0" applyNumberFormat="1" applyFont="1" applyFill="1" applyBorder="1" applyAlignment="1">
      <alignment horizontal="center" wrapText="1"/>
    </xf>
    <xf numFmtId="49" fontId="0" fillId="28" borderId="17" xfId="0" applyNumberFormat="1" applyFill="1" applyBorder="1" applyAlignment="1">
      <alignment horizontal="left"/>
    </xf>
    <xf numFmtId="173" fontId="0" fillId="24" borderId="0" xfId="0" applyNumberFormat="1" applyFill="1" applyAlignment="1">
      <alignment horizontal="center"/>
    </xf>
    <xf numFmtId="1" fontId="0" fillId="38" borderId="33" xfId="72" applyNumberFormat="1" applyFont="1" applyFill="1" applyBorder="1" applyAlignment="1" applyProtection="1"/>
    <xf numFmtId="49" fontId="0" fillId="31" borderId="17" xfId="0" applyNumberFormat="1" applyFill="1" applyBorder="1" applyAlignment="1">
      <alignment horizontal="left"/>
    </xf>
    <xf numFmtId="49" fontId="41" fillId="31" borderId="17" xfId="0" applyNumberFormat="1" applyFont="1" applyFill="1" applyBorder="1" applyAlignment="1">
      <alignment horizontal="center"/>
    </xf>
    <xf numFmtId="1" fontId="41" fillId="31" borderId="33" xfId="72" applyNumberFormat="1" applyFont="1" applyFill="1" applyBorder="1" applyAlignment="1" applyProtection="1"/>
    <xf numFmtId="10" fontId="0" fillId="31" borderId="17" xfId="0" applyNumberFormat="1" applyFill="1" applyBorder="1"/>
    <xf numFmtId="0" fontId="41" fillId="26" borderId="0" xfId="0" applyFont="1" applyFill="1" applyAlignment="1">
      <alignment wrapText="1"/>
    </xf>
    <xf numFmtId="49" fontId="0" fillId="24" borderId="17" xfId="0" applyNumberFormat="1" applyFill="1" applyBorder="1" applyAlignment="1" applyProtection="1">
      <alignment horizontal="center"/>
      <protection locked="0"/>
    </xf>
    <xf numFmtId="0" fontId="78" fillId="41" borderId="31" xfId="0" applyFont="1" applyFill="1" applyBorder="1" applyAlignment="1" applyProtection="1">
      <alignment horizontal="center"/>
      <protection locked="0"/>
    </xf>
    <xf numFmtId="0" fontId="78" fillId="41" borderId="31" xfId="0" applyFont="1" applyFill="1" applyBorder="1" applyAlignment="1" applyProtection="1">
      <alignment horizontal="center"/>
      <protection hidden="1"/>
    </xf>
    <xf numFmtId="0" fontId="78" fillId="42" borderId="58" xfId="0" applyFont="1" applyFill="1" applyBorder="1" applyAlignment="1" applyProtection="1">
      <alignment horizontal="center"/>
      <protection locked="0"/>
    </xf>
    <xf numFmtId="0" fontId="78" fillId="42" borderId="58" xfId="0" applyFont="1" applyFill="1" applyBorder="1" applyAlignment="1" applyProtection="1">
      <alignment horizontal="center"/>
      <protection hidden="1"/>
    </xf>
    <xf numFmtId="0" fontId="0" fillId="0" borderId="0" xfId="0" applyAlignment="1" applyProtection="1">
      <alignment horizontal="center"/>
      <protection hidden="1"/>
    </xf>
    <xf numFmtId="0" fontId="78" fillId="43" borderId="17" xfId="0" applyFont="1" applyFill="1" applyBorder="1" applyAlignment="1" applyProtection="1">
      <alignment horizontal="center"/>
      <protection locked="0"/>
    </xf>
    <xf numFmtId="0" fontId="78" fillId="43" borderId="17" xfId="0" applyFont="1" applyFill="1" applyBorder="1" applyAlignment="1" applyProtection="1">
      <alignment horizontal="center"/>
      <protection hidden="1"/>
    </xf>
    <xf numFmtId="0" fontId="0" fillId="44" borderId="17" xfId="0" applyFill="1" applyBorder="1" applyProtection="1">
      <protection locked="0"/>
    </xf>
    <xf numFmtId="0" fontId="78" fillId="43" borderId="58" xfId="0" applyFont="1" applyFill="1" applyBorder="1" applyAlignment="1" applyProtection="1">
      <alignment horizontal="center"/>
      <protection locked="0"/>
    </xf>
    <xf numFmtId="0" fontId="78" fillId="43" borderId="58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0" fillId="0" borderId="0" xfId="0" applyProtection="1">
      <protection hidden="1"/>
    </xf>
    <xf numFmtId="0" fontId="0" fillId="45" borderId="78" xfId="0" applyFill="1" applyBorder="1" applyProtection="1">
      <protection hidden="1"/>
    </xf>
    <xf numFmtId="0" fontId="0" fillId="45" borderId="0" xfId="0" applyFill="1" applyProtection="1">
      <protection hidden="1"/>
    </xf>
    <xf numFmtId="0" fontId="0" fillId="45" borderId="61" xfId="0" applyFill="1" applyBorder="1" applyProtection="1">
      <protection hidden="1"/>
    </xf>
    <xf numFmtId="0" fontId="78" fillId="45" borderId="17" xfId="0" applyFont="1" applyFill="1" applyBorder="1" applyAlignment="1" applyProtection="1">
      <alignment horizontal="center"/>
      <protection locked="0"/>
    </xf>
    <xf numFmtId="0" fontId="78" fillId="45" borderId="17" xfId="0" applyFont="1" applyFill="1" applyBorder="1" applyAlignment="1" applyProtection="1">
      <alignment horizontal="center"/>
      <protection hidden="1"/>
    </xf>
    <xf numFmtId="0" fontId="0" fillId="44" borderId="78" xfId="0" applyFill="1" applyBorder="1" applyProtection="1">
      <protection locked="0"/>
    </xf>
    <xf numFmtId="0" fontId="0" fillId="44" borderId="0" xfId="0" applyFill="1" applyProtection="1">
      <protection locked="0"/>
    </xf>
    <xf numFmtId="0" fontId="0" fillId="44" borderId="61" xfId="0" applyFill="1" applyBorder="1" applyProtection="1">
      <protection locked="0"/>
    </xf>
    <xf numFmtId="0" fontId="78" fillId="45" borderId="58" xfId="0" applyFont="1" applyFill="1" applyBorder="1" applyAlignment="1" applyProtection="1">
      <alignment horizontal="center"/>
      <protection locked="0"/>
    </xf>
    <xf numFmtId="0" fontId="78" fillId="45" borderId="58" xfId="0" applyFont="1" applyFill="1" applyBorder="1" applyAlignment="1" applyProtection="1">
      <alignment horizontal="center"/>
      <protection hidden="1"/>
    </xf>
    <xf numFmtId="0" fontId="80" fillId="0" borderId="17" xfId="0" applyFont="1" applyBorder="1" applyAlignment="1" applyProtection="1">
      <alignment horizontal="center"/>
      <protection hidden="1"/>
    </xf>
    <xf numFmtId="3" fontId="81" fillId="46" borderId="0" xfId="0" applyNumberFormat="1" applyFont="1" applyFill="1" applyAlignment="1" applyProtection="1">
      <alignment horizontal="center"/>
      <protection locked="0"/>
    </xf>
    <xf numFmtId="176" fontId="76" fillId="26" borderId="0" xfId="0" applyNumberFormat="1" applyFont="1" applyFill="1" applyAlignment="1" applyProtection="1">
      <alignment horizontal="center"/>
      <protection locked="0"/>
    </xf>
    <xf numFmtId="0" fontId="77" fillId="0" borderId="17" xfId="0" applyFont="1" applyBorder="1" applyAlignment="1" applyProtection="1">
      <alignment horizontal="center"/>
      <protection hidden="1"/>
    </xf>
    <xf numFmtId="0" fontId="77" fillId="0" borderId="17" xfId="0" applyFont="1" applyBorder="1" applyAlignment="1" applyProtection="1">
      <alignment horizontal="center" wrapText="1"/>
      <protection hidden="1"/>
    </xf>
    <xf numFmtId="0" fontId="77" fillId="41" borderId="45" xfId="0" applyFont="1" applyFill="1" applyBorder="1" applyAlignment="1" applyProtection="1">
      <alignment horizontal="center" vertical="center"/>
      <protection hidden="1"/>
    </xf>
    <xf numFmtId="0" fontId="84" fillId="41" borderId="17" xfId="0" applyFont="1" applyFill="1" applyBorder="1" applyAlignment="1" applyProtection="1">
      <alignment horizontal="center"/>
      <protection locked="0"/>
    </xf>
    <xf numFmtId="0" fontId="84" fillId="41" borderId="17" xfId="0" applyFont="1" applyFill="1" applyBorder="1" applyAlignment="1" applyProtection="1">
      <alignment horizontal="center"/>
      <protection hidden="1"/>
    </xf>
    <xf numFmtId="0" fontId="77" fillId="26" borderId="55" xfId="0" applyFont="1" applyFill="1" applyBorder="1" applyAlignment="1" applyProtection="1">
      <alignment horizontal="center" vertical="center"/>
      <protection hidden="1"/>
    </xf>
    <xf numFmtId="0" fontId="84" fillId="26" borderId="17" xfId="0" applyFont="1" applyFill="1" applyBorder="1" applyAlignment="1" applyProtection="1">
      <alignment horizontal="center"/>
      <protection hidden="1"/>
    </xf>
    <xf numFmtId="0" fontId="84" fillId="26" borderId="17" xfId="0" applyFont="1" applyFill="1" applyBorder="1" applyAlignment="1" applyProtection="1">
      <alignment horizontal="center"/>
      <protection locked="0"/>
    </xf>
    <xf numFmtId="0" fontId="77" fillId="41" borderId="55" xfId="0" applyFont="1" applyFill="1" applyBorder="1" applyAlignment="1" applyProtection="1">
      <alignment horizontal="center" vertical="center"/>
      <protection hidden="1"/>
    </xf>
    <xf numFmtId="0" fontId="77" fillId="26" borderId="57" xfId="0" applyFont="1" applyFill="1" applyBorder="1" applyAlignment="1" applyProtection="1">
      <alignment horizontal="center" vertical="center"/>
      <protection hidden="1"/>
    </xf>
    <xf numFmtId="0" fontId="85" fillId="0" borderId="17" xfId="0" applyFont="1" applyBorder="1" applyAlignment="1">
      <alignment horizontal="center" vertical="center"/>
    </xf>
    <xf numFmtId="0" fontId="85" fillId="0" borderId="17" xfId="0" applyFont="1" applyBorder="1" applyAlignment="1">
      <alignment vertical="center"/>
    </xf>
    <xf numFmtId="0" fontId="85" fillId="0" borderId="35" xfId="0" applyFont="1" applyBorder="1" applyAlignment="1">
      <alignment horizontal="center" vertical="center"/>
    </xf>
    <xf numFmtId="0" fontId="85" fillId="0" borderId="17" xfId="0" applyFont="1" applyBorder="1"/>
    <xf numFmtId="0" fontId="0" fillId="27" borderId="55" xfId="0" applyFill="1" applyBorder="1" applyAlignment="1">
      <alignment horizontal="center" vertical="center"/>
    </xf>
    <xf numFmtId="0" fontId="0" fillId="27" borderId="17" xfId="0" applyFill="1" applyBorder="1" applyAlignment="1">
      <alignment vertical="center"/>
    </xf>
    <xf numFmtId="176" fontId="0" fillId="27" borderId="17" xfId="0" applyNumberFormat="1" applyFill="1" applyBorder="1" applyAlignment="1">
      <alignment horizontal="center" vertical="center"/>
    </xf>
    <xf numFmtId="176" fontId="0" fillId="27" borderId="35" xfId="0" applyNumberFormat="1" applyFill="1" applyBorder="1" applyAlignment="1">
      <alignment horizontal="center" vertical="center"/>
    </xf>
    <xf numFmtId="0" fontId="0" fillId="27" borderId="17" xfId="0" applyFill="1" applyBorder="1"/>
    <xf numFmtId="0" fontId="0" fillId="26" borderId="55" xfId="0" applyFill="1" applyBorder="1" applyAlignment="1">
      <alignment horizontal="center" vertical="center"/>
    </xf>
    <xf numFmtId="0" fontId="0" fillId="26" borderId="17" xfId="0" applyFill="1" applyBorder="1" applyAlignment="1">
      <alignment vertical="center"/>
    </xf>
    <xf numFmtId="176" fontId="0" fillId="26" borderId="17" xfId="0" applyNumberFormat="1" applyFill="1" applyBorder="1" applyAlignment="1">
      <alignment horizontal="center" vertical="center"/>
    </xf>
    <xf numFmtId="176" fontId="0" fillId="0" borderId="17" xfId="0" applyNumberFormat="1" applyBorder="1" applyAlignment="1">
      <alignment horizontal="center" vertical="center"/>
    </xf>
    <xf numFmtId="0" fontId="0" fillId="26" borderId="57" xfId="0" applyFill="1" applyBorder="1" applyAlignment="1">
      <alignment horizontal="center" vertical="center"/>
    </xf>
    <xf numFmtId="0" fontId="0" fillId="0" borderId="58" xfId="0" applyBorder="1" applyAlignment="1">
      <alignment vertical="center"/>
    </xf>
    <xf numFmtId="176" fontId="0" fillId="0" borderId="58" xfId="0" applyNumberFormat="1" applyBorder="1" applyAlignment="1">
      <alignment horizontal="center" vertical="center"/>
    </xf>
    <xf numFmtId="0" fontId="77" fillId="27" borderId="52" xfId="0" applyFont="1" applyFill="1" applyBorder="1" applyAlignment="1" applyProtection="1">
      <alignment horizontal="center"/>
      <protection hidden="1"/>
    </xf>
    <xf numFmtId="0" fontId="77" fillId="27" borderId="53" xfId="0" applyFont="1" applyFill="1" applyBorder="1" applyAlignment="1" applyProtection="1">
      <alignment horizontal="center" wrapText="1"/>
      <protection hidden="1"/>
    </xf>
    <xf numFmtId="0" fontId="77" fillId="27" borderId="53" xfId="0" applyFont="1" applyFill="1" applyBorder="1" applyAlignment="1" applyProtection="1">
      <alignment horizontal="center"/>
      <protection hidden="1"/>
    </xf>
    <xf numFmtId="49" fontId="46" fillId="0" borderId="17" xfId="0" applyNumberFormat="1" applyFont="1" applyBorder="1" applyAlignment="1">
      <alignment horizontal="center" wrapText="1"/>
    </xf>
    <xf numFmtId="49" fontId="41" fillId="24" borderId="17" xfId="0" applyNumberFormat="1" applyFont="1" applyFill="1" applyBorder="1" applyAlignment="1">
      <alignment horizontal="left"/>
    </xf>
    <xf numFmtId="49" fontId="0" fillId="49" borderId="17" xfId="72" applyNumberFormat="1" applyFont="1" applyFill="1" applyBorder="1" applyAlignment="1" applyProtection="1"/>
    <xf numFmtId="164" fontId="41" fillId="50" borderId="17" xfId="72" applyFont="1" applyFill="1" applyBorder="1" applyAlignment="1" applyProtection="1"/>
    <xf numFmtId="164" fontId="41" fillId="50" borderId="17" xfId="72" applyFont="1" applyFill="1" applyBorder="1" applyAlignment="1" applyProtection="1">
      <alignment horizontal="center"/>
    </xf>
    <xf numFmtId="173" fontId="41" fillId="50" borderId="17" xfId="72" applyNumberFormat="1" applyFont="1" applyFill="1" applyBorder="1" applyAlignment="1" applyProtection="1">
      <alignment horizontal="center"/>
    </xf>
    <xf numFmtId="0" fontId="0" fillId="50" borderId="17" xfId="0" applyFill="1" applyBorder="1"/>
    <xf numFmtId="173" fontId="0" fillId="50" borderId="17" xfId="72" applyNumberFormat="1" applyFont="1" applyFill="1" applyBorder="1" applyAlignment="1" applyProtection="1"/>
    <xf numFmtId="0" fontId="76" fillId="41" borderId="97" xfId="0" applyFont="1" applyFill="1" applyBorder="1" applyAlignment="1" applyProtection="1">
      <alignment horizontal="center"/>
      <protection locked="0"/>
    </xf>
    <xf numFmtId="0" fontId="76" fillId="42" borderId="57" xfId="0" applyFont="1" applyFill="1" applyBorder="1" applyAlignment="1" applyProtection="1">
      <alignment horizontal="center"/>
      <protection locked="0"/>
    </xf>
    <xf numFmtId="0" fontId="76" fillId="43" borderId="55" xfId="0" applyFont="1" applyFill="1" applyBorder="1" applyAlignment="1" applyProtection="1">
      <alignment horizontal="center"/>
      <protection locked="0"/>
    </xf>
    <xf numFmtId="0" fontId="76" fillId="43" borderId="57" xfId="0" applyFont="1" applyFill="1" applyBorder="1" applyAlignment="1" applyProtection="1">
      <alignment horizontal="center"/>
      <protection locked="0"/>
    </xf>
    <xf numFmtId="0" fontId="76" fillId="45" borderId="55" xfId="0" applyFont="1" applyFill="1" applyBorder="1" applyAlignment="1" applyProtection="1">
      <alignment horizontal="center"/>
      <protection locked="0"/>
    </xf>
    <xf numFmtId="0" fontId="76" fillId="45" borderId="57" xfId="0" applyFont="1" applyFill="1" applyBorder="1" applyAlignment="1" applyProtection="1">
      <alignment horizontal="center"/>
      <protection locked="0"/>
    </xf>
    <xf numFmtId="0" fontId="78" fillId="52" borderId="17" xfId="0" applyFont="1" applyFill="1" applyBorder="1" applyAlignment="1" applyProtection="1">
      <alignment horizontal="center" wrapText="1"/>
      <protection locked="0"/>
    </xf>
    <xf numFmtId="176" fontId="0" fillId="0" borderId="0" xfId="0" applyNumberFormat="1"/>
    <xf numFmtId="0" fontId="86" fillId="26" borderId="52" xfId="0" applyFont="1" applyFill="1" applyBorder="1" applyAlignment="1" applyProtection="1">
      <alignment horizontal="center"/>
      <protection hidden="1"/>
    </xf>
    <xf numFmtId="0" fontId="76" fillId="52" borderId="55" xfId="0" applyFont="1" applyFill="1" applyBorder="1" applyAlignment="1" applyProtection="1">
      <alignment horizontal="center"/>
      <protection locked="0"/>
    </xf>
    <xf numFmtId="0" fontId="0" fillId="44" borderId="55" xfId="0" applyFill="1" applyBorder="1" applyProtection="1">
      <protection locked="0"/>
    </xf>
    <xf numFmtId="0" fontId="0" fillId="44" borderId="56" xfId="0" applyFill="1" applyBorder="1" applyProtection="1">
      <protection locked="0"/>
    </xf>
    <xf numFmtId="177" fontId="87" fillId="57" borderId="17" xfId="0" applyNumberFormat="1" applyFont="1" applyFill="1" applyBorder="1" applyAlignment="1" applyProtection="1">
      <alignment horizontal="center"/>
      <protection hidden="1"/>
    </xf>
    <xf numFmtId="0" fontId="0" fillId="0" borderId="33" xfId="0" applyBorder="1"/>
    <xf numFmtId="0" fontId="0" fillId="24" borderId="17" xfId="0" applyFill="1" applyBorder="1" applyAlignment="1">
      <alignment horizontal="center"/>
    </xf>
    <xf numFmtId="0" fontId="39" fillId="24" borderId="17" xfId="0" applyFont="1" applyFill="1" applyBorder="1" applyAlignment="1" applyProtection="1">
      <alignment vertical="top"/>
      <protection locked="0"/>
    </xf>
    <xf numFmtId="0" fontId="39" fillId="24" borderId="33" xfId="0" applyFont="1" applyFill="1" applyBorder="1" applyAlignment="1" applyProtection="1">
      <alignment vertical="top"/>
      <protection locked="0"/>
    </xf>
    <xf numFmtId="0" fontId="0" fillId="24" borderId="30" xfId="0" applyFill="1" applyBorder="1"/>
    <xf numFmtId="177" fontId="87" fillId="57" borderId="17" xfId="0" applyNumberFormat="1" applyFont="1" applyFill="1" applyBorder="1" applyAlignment="1" applyProtection="1">
      <alignment horizontal="center"/>
      <protection locked="0"/>
    </xf>
    <xf numFmtId="178" fontId="76" fillId="26" borderId="17" xfId="0" applyNumberFormat="1" applyFont="1" applyFill="1" applyBorder="1" applyAlignment="1" applyProtection="1">
      <alignment horizontal="center"/>
      <protection locked="0"/>
    </xf>
    <xf numFmtId="0" fontId="86" fillId="26" borderId="21" xfId="0" applyFont="1" applyFill="1" applyBorder="1" applyProtection="1">
      <protection locked="0"/>
    </xf>
    <xf numFmtId="0" fontId="86" fillId="26" borderId="96" xfId="0" applyFont="1" applyFill="1" applyBorder="1" applyProtection="1">
      <protection locked="0"/>
    </xf>
    <xf numFmtId="0" fontId="86" fillId="26" borderId="102" xfId="0" applyFont="1" applyFill="1" applyBorder="1" applyAlignment="1" applyProtection="1">
      <alignment horizontal="center"/>
      <protection hidden="1"/>
    </xf>
    <xf numFmtId="2" fontId="39" fillId="24" borderId="72" xfId="0" applyNumberFormat="1" applyFont="1" applyFill="1" applyBorder="1" applyAlignment="1" applyProtection="1">
      <alignment horizontal="center"/>
      <protection locked="0"/>
    </xf>
    <xf numFmtId="0" fontId="0" fillId="24" borderId="10" xfId="0" applyFill="1" applyBorder="1" applyProtection="1">
      <protection hidden="1"/>
    </xf>
    <xf numFmtId="165" fontId="0" fillId="24" borderId="26" xfId="0" applyNumberFormat="1" applyFill="1" applyBorder="1" applyAlignment="1" applyProtection="1">
      <alignment horizontal="center"/>
      <protection hidden="1"/>
    </xf>
    <xf numFmtId="49" fontId="43" fillId="17" borderId="17" xfId="0" applyNumberFormat="1" applyFont="1" applyFill="1" applyBorder="1" applyAlignment="1" applyProtection="1">
      <alignment horizontal="center" vertical="center" wrapText="1"/>
      <protection hidden="1"/>
    </xf>
    <xf numFmtId="49" fontId="43" fillId="48" borderId="17" xfId="0" applyNumberFormat="1" applyFont="1" applyFill="1" applyBorder="1" applyAlignment="1" applyProtection="1">
      <alignment horizontal="center" vertical="center" wrapText="1"/>
      <protection hidden="1"/>
    </xf>
    <xf numFmtId="0" fontId="0" fillId="0" borderId="17" xfId="0" applyBorder="1" applyAlignment="1" applyProtection="1">
      <alignment horizontal="center"/>
      <protection hidden="1"/>
    </xf>
    <xf numFmtId="0" fontId="0" fillId="0" borderId="17" xfId="0" applyBorder="1" applyProtection="1">
      <protection hidden="1"/>
    </xf>
    <xf numFmtId="0" fontId="0" fillId="51" borderId="17" xfId="0" applyFill="1" applyBorder="1" applyAlignment="1" applyProtection="1">
      <alignment horizontal="center"/>
      <protection hidden="1"/>
    </xf>
    <xf numFmtId="0" fontId="0" fillId="51" borderId="17" xfId="0" applyFill="1" applyBorder="1" applyProtection="1">
      <protection hidden="1"/>
    </xf>
    <xf numFmtId="0" fontId="0" fillId="24" borderId="0" xfId="0" applyFill="1" applyProtection="1">
      <protection hidden="1"/>
    </xf>
    <xf numFmtId="0" fontId="41" fillId="24" borderId="0" xfId="0" applyFont="1" applyFill="1" applyProtection="1">
      <protection hidden="1"/>
    </xf>
    <xf numFmtId="49" fontId="0" fillId="26" borderId="17" xfId="0" applyNumberFormat="1" applyFill="1" applyBorder="1" applyAlignment="1" applyProtection="1">
      <alignment horizontal="center"/>
      <protection locked="0"/>
    </xf>
    <xf numFmtId="0" fontId="0" fillId="26" borderId="17" xfId="0" applyFill="1" applyBorder="1" applyAlignment="1" applyProtection="1">
      <alignment horizontal="center"/>
      <protection locked="0"/>
    </xf>
    <xf numFmtId="164" fontId="41" fillId="24" borderId="10" xfId="0" applyNumberFormat="1" applyFont="1" applyFill="1" applyBorder="1" applyAlignment="1" applyProtection="1">
      <alignment horizontal="center"/>
      <protection locked="0"/>
    </xf>
    <xf numFmtId="49" fontId="0" fillId="0" borderId="0" xfId="0" applyNumberFormat="1" applyAlignment="1">
      <alignment horizontal="center"/>
    </xf>
    <xf numFmtId="49" fontId="60" fillId="51" borderId="35" xfId="0" applyNumberFormat="1" applyFont="1" applyFill="1" applyBorder="1" applyAlignment="1" applyProtection="1">
      <alignment horizontal="center"/>
      <protection hidden="1"/>
    </xf>
    <xf numFmtId="0" fontId="0" fillId="0" borderId="34" xfId="0" applyBorder="1" applyAlignment="1" applyProtection="1">
      <alignment horizontal="center" wrapText="1"/>
      <protection locked="0"/>
    </xf>
    <xf numFmtId="0" fontId="0" fillId="24" borderId="26" xfId="0" applyFill="1" applyBorder="1" applyAlignment="1" applyProtection="1">
      <alignment horizontal="right"/>
      <protection hidden="1"/>
    </xf>
    <xf numFmtId="49" fontId="43" fillId="17" borderId="35" xfId="0" applyNumberFormat="1" applyFont="1" applyFill="1" applyBorder="1" applyAlignment="1" applyProtection="1">
      <alignment horizontal="center" wrapText="1"/>
      <protection hidden="1"/>
    </xf>
    <xf numFmtId="49" fontId="60" fillId="41" borderId="35" xfId="0" applyNumberFormat="1" applyFont="1" applyFill="1" applyBorder="1" applyAlignment="1" applyProtection="1">
      <alignment horizontal="center"/>
      <protection hidden="1"/>
    </xf>
    <xf numFmtId="1" fontId="0" fillId="0" borderId="17" xfId="0" applyNumberFormat="1" applyBorder="1" applyAlignment="1" applyProtection="1">
      <alignment horizontal="center"/>
      <protection hidden="1"/>
    </xf>
    <xf numFmtId="1" fontId="0" fillId="0" borderId="35" xfId="0" applyNumberFormat="1" applyBorder="1" applyAlignment="1" applyProtection="1">
      <alignment horizontal="center"/>
      <protection hidden="1"/>
    </xf>
    <xf numFmtId="0" fontId="0" fillId="24" borderId="37" xfId="0" applyFill="1" applyBorder="1"/>
    <xf numFmtId="164" fontId="41" fillId="24" borderId="34" xfId="0" applyNumberFormat="1" applyFont="1" applyFill="1" applyBorder="1" applyAlignment="1">
      <alignment horizontal="center"/>
    </xf>
    <xf numFmtId="166" fontId="41" fillId="24" borderId="34" xfId="0" applyNumberFormat="1" applyFont="1" applyFill="1" applyBorder="1" applyAlignment="1">
      <alignment horizontal="center"/>
    </xf>
    <xf numFmtId="0" fontId="0" fillId="0" borderId="20" xfId="0" applyBorder="1"/>
    <xf numFmtId="164" fontId="0" fillId="24" borderId="66" xfId="0" applyNumberFormat="1" applyFill="1" applyBorder="1" applyAlignment="1" applyProtection="1">
      <alignment horizontal="left"/>
      <protection locked="0"/>
    </xf>
    <xf numFmtId="0" fontId="41" fillId="24" borderId="0" xfId="0" applyFont="1" applyFill="1" applyAlignment="1">
      <alignment horizontal="center"/>
    </xf>
    <xf numFmtId="0" fontId="0" fillId="24" borderId="0" xfId="0" applyFill="1" applyAlignment="1">
      <alignment horizontal="center"/>
    </xf>
    <xf numFmtId="0" fontId="37" fillId="24" borderId="0" xfId="0" applyFont="1" applyFill="1" applyAlignment="1">
      <alignment horizontal="center"/>
    </xf>
    <xf numFmtId="49" fontId="43" fillId="17" borderId="33" xfId="0" applyNumberFormat="1" applyFont="1" applyFill="1" applyBorder="1" applyAlignment="1" applyProtection="1">
      <alignment horizontal="center" vertical="center" wrapText="1"/>
      <protection hidden="1"/>
    </xf>
    <xf numFmtId="0" fontId="0" fillId="24" borderId="26" xfId="0" applyFill="1" applyBorder="1" applyAlignment="1">
      <alignment horizontal="right"/>
    </xf>
    <xf numFmtId="1" fontId="0" fillId="36" borderId="33" xfId="72" applyNumberFormat="1" applyFont="1" applyFill="1" applyBorder="1" applyAlignment="1" applyProtection="1">
      <protection locked="0"/>
    </xf>
    <xf numFmtId="0" fontId="60" fillId="0" borderId="38" xfId="0" applyFont="1" applyBorder="1" applyProtection="1">
      <protection hidden="1"/>
    </xf>
    <xf numFmtId="0" fontId="91" fillId="0" borderId="25" xfId="0" applyFont="1" applyBorder="1" applyAlignment="1" applyProtection="1">
      <alignment horizontal="center"/>
      <protection hidden="1"/>
    </xf>
    <xf numFmtId="0" fontId="0" fillId="0" borderId="20" xfId="0" applyBorder="1" applyProtection="1">
      <protection hidden="1"/>
    </xf>
    <xf numFmtId="176" fontId="76" fillId="26" borderId="17" xfId="0" applyNumberFormat="1" applyFont="1" applyFill="1" applyBorder="1" applyAlignment="1" applyProtection="1">
      <alignment horizontal="center"/>
      <protection locked="0"/>
    </xf>
    <xf numFmtId="176" fontId="76" fillId="26" borderId="17" xfId="0" applyNumberFormat="1" applyFont="1" applyFill="1" applyBorder="1" applyAlignment="1" applyProtection="1">
      <alignment horizontal="center"/>
      <protection hidden="1"/>
    </xf>
    <xf numFmtId="0" fontId="0" fillId="24" borderId="11" xfId="0" applyFill="1" applyBorder="1" applyProtection="1">
      <protection hidden="1"/>
    </xf>
    <xf numFmtId="0" fontId="0" fillId="0" borderId="69" xfId="0" applyBorder="1" applyProtection="1">
      <protection hidden="1"/>
    </xf>
    <xf numFmtId="49" fontId="43" fillId="47" borderId="17" xfId="0" applyNumberFormat="1" applyFont="1" applyFill="1" applyBorder="1" applyAlignment="1" applyProtection="1">
      <alignment horizontal="center" vertical="center" wrapText="1"/>
      <protection hidden="1"/>
    </xf>
    <xf numFmtId="0" fontId="0" fillId="24" borderId="87" xfId="0" applyFill="1" applyBorder="1" applyProtection="1">
      <protection hidden="1"/>
    </xf>
    <xf numFmtId="164" fontId="0" fillId="24" borderId="0" xfId="0" applyNumberFormat="1" applyFill="1" applyAlignment="1" applyProtection="1">
      <alignment horizontal="left"/>
      <protection hidden="1"/>
    </xf>
    <xf numFmtId="49" fontId="90" fillId="47" borderId="35" xfId="0" applyNumberFormat="1" applyFont="1" applyFill="1" applyBorder="1" applyAlignment="1" applyProtection="1">
      <alignment horizontal="center" wrapText="1"/>
      <protection hidden="1"/>
    </xf>
    <xf numFmtId="1" fontId="0" fillId="0" borderId="17" xfId="0" applyNumberFormat="1" applyBorder="1" applyProtection="1">
      <protection hidden="1"/>
    </xf>
    <xf numFmtId="0" fontId="0" fillId="53" borderId="17" xfId="0" applyFill="1" applyBorder="1" applyProtection="1">
      <protection hidden="1"/>
    </xf>
    <xf numFmtId="49" fontId="89" fillId="53" borderId="35" xfId="0" applyNumberFormat="1" applyFont="1" applyFill="1" applyBorder="1" applyAlignment="1" applyProtection="1">
      <alignment horizontal="center"/>
      <protection hidden="1"/>
    </xf>
    <xf numFmtId="164" fontId="0" fillId="24" borderId="37" xfId="0" applyNumberFormat="1" applyFill="1" applyBorder="1" applyAlignment="1" applyProtection="1">
      <alignment horizontal="center"/>
      <protection hidden="1"/>
    </xf>
    <xf numFmtId="0" fontId="0" fillId="24" borderId="71" xfId="0" applyFill="1" applyBorder="1" applyProtection="1">
      <protection hidden="1"/>
    </xf>
    <xf numFmtId="14" fontId="39" fillId="24" borderId="89" xfId="0" applyNumberFormat="1" applyFont="1" applyFill="1" applyBorder="1" applyAlignment="1" applyProtection="1">
      <alignment horizontal="center"/>
      <protection hidden="1"/>
    </xf>
    <xf numFmtId="164" fontId="0" fillId="24" borderId="0" xfId="0" applyNumberFormat="1" applyFill="1" applyAlignment="1" applyProtection="1">
      <alignment horizontal="center"/>
      <protection hidden="1"/>
    </xf>
    <xf numFmtId="164" fontId="41" fillId="24" borderId="10" xfId="0" applyNumberFormat="1" applyFont="1" applyFill="1" applyBorder="1" applyAlignment="1" applyProtection="1">
      <alignment horizontal="center"/>
      <protection hidden="1"/>
    </xf>
    <xf numFmtId="166" fontId="41" fillId="24" borderId="18" xfId="0" applyNumberFormat="1" applyFont="1" applyFill="1" applyBorder="1" applyAlignment="1" applyProtection="1">
      <alignment horizontal="center"/>
      <protection hidden="1"/>
    </xf>
    <xf numFmtId="164" fontId="0" fillId="24" borderId="18" xfId="0" applyNumberFormat="1" applyFill="1" applyBorder="1" applyAlignment="1" applyProtection="1">
      <alignment horizontal="center"/>
      <protection hidden="1"/>
    </xf>
    <xf numFmtId="164" fontId="39" fillId="28" borderId="21" xfId="0" applyNumberFormat="1" applyFont="1" applyFill="1" applyBorder="1" applyAlignment="1" applyProtection="1">
      <alignment horizontal="center"/>
      <protection hidden="1"/>
    </xf>
    <xf numFmtId="0" fontId="0" fillId="24" borderId="17" xfId="0" applyFill="1" applyBorder="1" applyAlignment="1" applyProtection="1">
      <alignment wrapText="1"/>
      <protection hidden="1"/>
    </xf>
    <xf numFmtId="49" fontId="43" fillId="47" borderId="35" xfId="0" applyNumberFormat="1" applyFont="1" applyFill="1" applyBorder="1" applyAlignment="1" applyProtection="1">
      <alignment horizontal="center" vertical="center" wrapText="1"/>
      <protection hidden="1"/>
    </xf>
    <xf numFmtId="49" fontId="43" fillId="47" borderId="33" xfId="0" applyNumberFormat="1" applyFont="1" applyFill="1" applyBorder="1" applyAlignment="1" applyProtection="1">
      <alignment horizontal="center" vertical="center" wrapText="1"/>
      <protection hidden="1"/>
    </xf>
    <xf numFmtId="1" fontId="69" fillId="0" borderId="35" xfId="0" applyNumberFormat="1" applyFont="1" applyBorder="1" applyAlignment="1" applyProtection="1">
      <alignment horizontal="center"/>
      <protection hidden="1"/>
    </xf>
    <xf numFmtId="1" fontId="69" fillId="53" borderId="35" xfId="0" applyNumberFormat="1" applyFont="1" applyFill="1" applyBorder="1" applyAlignment="1" applyProtection="1">
      <alignment horizontal="center"/>
      <protection hidden="1"/>
    </xf>
    <xf numFmtId="0" fontId="0" fillId="53" borderId="17" xfId="0" applyFill="1" applyBorder="1" applyAlignment="1" applyProtection="1">
      <alignment horizontal="center"/>
      <protection hidden="1"/>
    </xf>
    <xf numFmtId="1" fontId="69" fillId="0" borderId="17" xfId="0" applyNumberFormat="1" applyFont="1" applyBorder="1" applyProtection="1">
      <protection hidden="1"/>
    </xf>
    <xf numFmtId="0" fontId="0" fillId="0" borderId="21" xfId="0" applyBorder="1" applyAlignment="1" applyProtection="1">
      <alignment horizontal="center"/>
      <protection hidden="1"/>
    </xf>
    <xf numFmtId="49" fontId="0" fillId="0" borderId="17" xfId="0" applyNumberFormat="1" applyBorder="1" applyAlignment="1" applyProtection="1">
      <alignment horizontal="center"/>
      <protection hidden="1"/>
    </xf>
    <xf numFmtId="0" fontId="0" fillId="0" borderId="33" xfId="0" applyBorder="1" applyProtection="1">
      <protection hidden="1"/>
    </xf>
    <xf numFmtId="0" fontId="60" fillId="0" borderId="0" xfId="0" applyFont="1"/>
    <xf numFmtId="0" fontId="62" fillId="0" borderId="0" xfId="91"/>
    <xf numFmtId="1" fontId="0" fillId="0" borderId="35" xfId="0" applyNumberFormat="1" applyBorder="1" applyAlignment="1" applyProtection="1">
      <alignment horizontal="center"/>
      <protection locked="0"/>
    </xf>
    <xf numFmtId="49" fontId="43" fillId="48" borderId="17" xfId="0" applyNumberFormat="1" applyFont="1" applyFill="1" applyBorder="1" applyAlignment="1" applyProtection="1">
      <alignment horizontal="center" vertical="center" wrapText="1"/>
      <protection locked="0"/>
    </xf>
    <xf numFmtId="179" fontId="0" fillId="0" borderId="0" xfId="0" applyNumberFormat="1"/>
    <xf numFmtId="0" fontId="41" fillId="24" borderId="17" xfId="0" applyFont="1" applyFill="1" applyBorder="1" applyProtection="1">
      <protection locked="0"/>
    </xf>
    <xf numFmtId="176" fontId="80" fillId="26" borderId="17" xfId="0" applyNumberFormat="1" applyFont="1" applyFill="1" applyBorder="1" applyAlignment="1" applyProtection="1">
      <alignment horizontal="center"/>
      <protection locked="0"/>
    </xf>
    <xf numFmtId="49" fontId="0" fillId="0" borderId="17" xfId="0" applyNumberFormat="1" applyBorder="1" applyProtection="1">
      <protection hidden="1"/>
    </xf>
    <xf numFmtId="0" fontId="77" fillId="27" borderId="94" xfId="0" applyFont="1" applyFill="1" applyBorder="1" applyAlignment="1" applyProtection="1">
      <alignment horizontal="center" wrapText="1"/>
      <protection hidden="1"/>
    </xf>
    <xf numFmtId="0" fontId="87" fillId="54" borderId="17" xfId="0" applyFont="1" applyFill="1" applyBorder="1" applyAlignment="1" applyProtection="1">
      <alignment horizontal="center"/>
      <protection hidden="1"/>
    </xf>
    <xf numFmtId="0" fontId="87" fillId="55" borderId="17" xfId="0" applyFont="1" applyFill="1" applyBorder="1" applyAlignment="1" applyProtection="1">
      <alignment horizontal="center"/>
      <protection hidden="1"/>
    </xf>
    <xf numFmtId="0" fontId="78" fillId="43" borderId="35" xfId="0" applyFont="1" applyFill="1" applyBorder="1" applyAlignment="1" applyProtection="1">
      <alignment horizontal="center"/>
      <protection locked="0"/>
    </xf>
    <xf numFmtId="0" fontId="78" fillId="43" borderId="100" xfId="0" applyFont="1" applyFill="1" applyBorder="1" applyAlignment="1" applyProtection="1">
      <alignment horizontal="center"/>
      <protection locked="0"/>
    </xf>
    <xf numFmtId="0" fontId="78" fillId="45" borderId="35" xfId="0" applyFont="1" applyFill="1" applyBorder="1" applyAlignment="1" applyProtection="1">
      <alignment horizontal="center"/>
      <protection locked="0"/>
    </xf>
    <xf numFmtId="0" fontId="78" fillId="45" borderId="100" xfId="0" applyFont="1" applyFill="1" applyBorder="1" applyAlignment="1" applyProtection="1">
      <alignment horizontal="center"/>
      <protection locked="0"/>
    </xf>
    <xf numFmtId="0" fontId="82" fillId="26" borderId="35" xfId="0" applyFont="1" applyFill="1" applyBorder="1" applyAlignment="1" applyProtection="1">
      <alignment horizontal="center"/>
      <protection hidden="1"/>
    </xf>
    <xf numFmtId="0" fontId="84" fillId="59" borderId="17" xfId="0" applyFont="1" applyFill="1" applyBorder="1" applyAlignment="1" applyProtection="1">
      <alignment horizontal="center"/>
      <protection locked="0"/>
    </xf>
    <xf numFmtId="0" fontId="60" fillId="26" borderId="0" xfId="0" applyFont="1" applyFill="1"/>
    <xf numFmtId="0" fontId="60" fillId="0" borderId="76" xfId="0" applyFont="1" applyBorder="1" applyProtection="1">
      <protection hidden="1"/>
    </xf>
    <xf numFmtId="0" fontId="91" fillId="0" borderId="62" xfId="0" applyFont="1" applyBorder="1" applyAlignment="1" applyProtection="1">
      <alignment horizontal="center"/>
      <protection hidden="1"/>
    </xf>
    <xf numFmtId="173" fontId="93" fillId="28" borderId="0" xfId="0" applyNumberFormat="1" applyFont="1" applyFill="1" applyAlignment="1" applyProtection="1">
      <alignment wrapText="1"/>
      <protection hidden="1"/>
    </xf>
    <xf numFmtId="173" fontId="60" fillId="26" borderId="0" xfId="0" applyNumberFormat="1" applyFont="1" applyFill="1" applyAlignment="1" applyProtection="1">
      <alignment horizontal="center"/>
      <protection hidden="1"/>
    </xf>
    <xf numFmtId="0" fontId="60" fillId="26" borderId="0" xfId="0" applyFont="1" applyFill="1" applyProtection="1">
      <protection locked="0"/>
    </xf>
    <xf numFmtId="173" fontId="95" fillId="58" borderId="31" xfId="0" applyNumberFormat="1" applyFont="1" applyFill="1" applyBorder="1" applyAlignment="1" applyProtection="1">
      <alignment horizontal="center"/>
      <protection hidden="1"/>
    </xf>
    <xf numFmtId="176" fontId="95" fillId="28" borderId="17" xfId="0" applyNumberFormat="1" applyFont="1" applyFill="1" applyBorder="1" applyAlignment="1" applyProtection="1">
      <alignment horizontal="center"/>
      <protection hidden="1"/>
    </xf>
    <xf numFmtId="173" fontId="96" fillId="28" borderId="35" xfId="0" applyNumberFormat="1" applyFont="1" applyFill="1" applyBorder="1" applyAlignment="1" applyProtection="1">
      <alignment horizontal="center" wrapText="1"/>
      <protection hidden="1"/>
    </xf>
    <xf numFmtId="180" fontId="94" fillId="28" borderId="35" xfId="0" applyNumberFormat="1" applyFont="1" applyFill="1" applyBorder="1" applyAlignment="1" applyProtection="1">
      <alignment horizontal="center" wrapText="1"/>
      <protection locked="0" hidden="1"/>
    </xf>
    <xf numFmtId="173" fontId="93" fillId="28" borderId="0" xfId="0" applyNumberFormat="1" applyFont="1" applyFill="1" applyAlignment="1" applyProtection="1">
      <alignment wrapText="1"/>
      <protection locked="0" hidden="1"/>
    </xf>
    <xf numFmtId="173" fontId="60" fillId="26" borderId="0" xfId="0" applyNumberFormat="1" applyFont="1" applyFill="1" applyAlignment="1" applyProtection="1">
      <alignment horizontal="center"/>
      <protection locked="0" hidden="1"/>
    </xf>
    <xf numFmtId="0" fontId="78" fillId="52" borderId="17" xfId="0" applyFont="1" applyFill="1" applyBorder="1" applyAlignment="1" applyProtection="1">
      <alignment horizontal="center" wrapText="1"/>
      <protection hidden="1"/>
    </xf>
    <xf numFmtId="49" fontId="0" fillId="28" borderId="17" xfId="0" applyNumberFormat="1" applyFill="1" applyBorder="1" applyAlignment="1" applyProtection="1">
      <alignment horizontal="left"/>
      <protection locked="0"/>
    </xf>
    <xf numFmtId="0" fontId="0" fillId="0" borderId="20" xfId="0" applyBorder="1" applyAlignment="1" applyProtection="1">
      <alignment horizontal="center"/>
      <protection hidden="1"/>
    </xf>
    <xf numFmtId="173" fontId="0" fillId="0" borderId="0" xfId="0" applyNumberFormat="1"/>
    <xf numFmtId="173" fontId="84" fillId="41" borderId="17" xfId="0" applyNumberFormat="1" applyFont="1" applyFill="1" applyBorder="1" applyAlignment="1" applyProtection="1">
      <alignment horizontal="center"/>
      <protection hidden="1"/>
    </xf>
    <xf numFmtId="173" fontId="0" fillId="27" borderId="35" xfId="0" applyNumberFormat="1" applyFill="1" applyBorder="1" applyAlignment="1">
      <alignment horizontal="center" vertical="center"/>
    </xf>
    <xf numFmtId="0" fontId="85" fillId="0" borderId="0" xfId="0" applyFont="1"/>
    <xf numFmtId="173" fontId="0" fillId="27" borderId="17" xfId="0" applyNumberFormat="1" applyFill="1" applyBorder="1"/>
    <xf numFmtId="173" fontId="84" fillId="59" borderId="17" xfId="0" applyNumberFormat="1" applyFont="1" applyFill="1" applyBorder="1" applyAlignment="1" applyProtection="1">
      <alignment horizontal="center"/>
      <protection hidden="1"/>
    </xf>
    <xf numFmtId="173" fontId="77" fillId="0" borderId="17" xfId="0" applyNumberFormat="1" applyFont="1" applyBorder="1" applyAlignment="1" applyProtection="1">
      <alignment horizontal="center"/>
      <protection hidden="1"/>
    </xf>
    <xf numFmtId="0" fontId="77" fillId="0" borderId="17" xfId="0" applyFont="1" applyBorder="1" applyAlignment="1" applyProtection="1">
      <alignment horizontal="center" vertical="center"/>
      <protection hidden="1"/>
    </xf>
    <xf numFmtId="173" fontId="84" fillId="26" borderId="17" xfId="0" applyNumberFormat="1" applyFont="1" applyFill="1" applyBorder="1" applyAlignment="1" applyProtection="1">
      <alignment horizontal="center"/>
      <protection hidden="1"/>
    </xf>
    <xf numFmtId="173" fontId="86" fillId="41" borderId="17" xfId="0" applyNumberFormat="1" applyFont="1" applyFill="1" applyBorder="1" applyAlignment="1" applyProtection="1">
      <alignment horizontal="center"/>
      <protection hidden="1"/>
    </xf>
    <xf numFmtId="0" fontId="77" fillId="27" borderId="45" xfId="0" applyFont="1" applyFill="1" applyBorder="1" applyAlignment="1" applyProtection="1">
      <alignment horizontal="center"/>
      <protection hidden="1"/>
    </xf>
    <xf numFmtId="0" fontId="77" fillId="27" borderId="30" xfId="0" applyFont="1" applyFill="1" applyBorder="1" applyAlignment="1" applyProtection="1">
      <alignment horizontal="center" wrapText="1"/>
      <protection hidden="1"/>
    </xf>
    <xf numFmtId="0" fontId="77" fillId="27" borderId="30" xfId="0" applyFont="1" applyFill="1" applyBorder="1" applyAlignment="1" applyProtection="1">
      <alignment horizontal="center"/>
      <protection hidden="1"/>
    </xf>
    <xf numFmtId="0" fontId="0" fillId="0" borderId="105" xfId="0" applyBorder="1" applyAlignment="1" applyProtection="1">
      <alignment horizontal="center"/>
      <protection hidden="1"/>
    </xf>
    <xf numFmtId="0" fontId="0" fillId="0" borderId="30" xfId="0" applyBorder="1" applyAlignment="1" applyProtection="1">
      <alignment horizontal="center"/>
      <protection hidden="1"/>
    </xf>
    <xf numFmtId="0" fontId="0" fillId="0" borderId="49" xfId="0" applyBorder="1" applyAlignment="1" applyProtection="1">
      <alignment horizontal="center"/>
      <protection hidden="1"/>
    </xf>
    <xf numFmtId="0" fontId="0" fillId="0" borderId="38" xfId="0" applyBorder="1" applyAlignment="1" applyProtection="1">
      <alignment horizontal="center"/>
      <protection hidden="1"/>
    </xf>
    <xf numFmtId="0" fontId="0" fillId="0" borderId="40" xfId="0" applyBorder="1" applyAlignment="1" applyProtection="1">
      <alignment horizontal="center"/>
      <protection hidden="1"/>
    </xf>
    <xf numFmtId="0" fontId="0" fillId="0" borderId="25" xfId="0" applyBorder="1" applyAlignment="1" applyProtection="1">
      <alignment horizontal="center"/>
      <protection hidden="1"/>
    </xf>
    <xf numFmtId="0" fontId="77" fillId="27" borderId="106" xfId="0" applyFont="1" applyFill="1" applyBorder="1" applyAlignment="1" applyProtection="1">
      <alignment horizontal="center"/>
      <protection hidden="1"/>
    </xf>
    <xf numFmtId="0" fontId="77" fillId="27" borderId="20" xfId="0" applyFont="1" applyFill="1" applyBorder="1" applyAlignment="1" applyProtection="1">
      <alignment horizontal="center" wrapText="1"/>
      <protection hidden="1"/>
    </xf>
    <xf numFmtId="0" fontId="77" fillId="27" borderId="20" xfId="0" applyFont="1" applyFill="1" applyBorder="1" applyAlignment="1" applyProtection="1">
      <alignment horizontal="center"/>
      <protection hidden="1"/>
    </xf>
    <xf numFmtId="0" fontId="77" fillId="27" borderId="104" xfId="0" applyFont="1" applyFill="1" applyBorder="1" applyAlignment="1" applyProtection="1">
      <alignment horizontal="center" wrapText="1"/>
      <protection hidden="1"/>
    </xf>
    <xf numFmtId="173" fontId="97" fillId="52" borderId="35" xfId="0" applyNumberFormat="1" applyFont="1" applyFill="1" applyBorder="1" applyAlignment="1" applyProtection="1">
      <alignment horizontal="center" wrapText="1"/>
      <protection locked="0"/>
    </xf>
    <xf numFmtId="173" fontId="97" fillId="41" borderId="50" xfId="0" applyNumberFormat="1" applyFont="1" applyFill="1" applyBorder="1" applyAlignment="1" applyProtection="1">
      <alignment horizontal="center"/>
      <protection locked="0"/>
    </xf>
    <xf numFmtId="173" fontId="97" fillId="42" borderId="100" xfId="0" applyNumberFormat="1" applyFont="1" applyFill="1" applyBorder="1" applyAlignment="1" applyProtection="1">
      <alignment horizontal="center"/>
      <protection locked="0"/>
    </xf>
    <xf numFmtId="173" fontId="78" fillId="52" borderId="35" xfId="0" applyNumberFormat="1" applyFont="1" applyFill="1" applyBorder="1" applyAlignment="1" applyProtection="1">
      <alignment horizontal="center" wrapText="1"/>
      <protection locked="0"/>
    </xf>
    <xf numFmtId="173" fontId="78" fillId="41" borderId="50" xfId="0" applyNumberFormat="1" applyFont="1" applyFill="1" applyBorder="1" applyAlignment="1" applyProtection="1">
      <alignment horizontal="center"/>
      <protection locked="0"/>
    </xf>
    <xf numFmtId="173" fontId="78" fillId="42" borderId="100" xfId="0" applyNumberFormat="1" applyFont="1" applyFill="1" applyBorder="1" applyAlignment="1" applyProtection="1">
      <alignment horizontal="center"/>
      <protection locked="0"/>
    </xf>
    <xf numFmtId="173" fontId="76" fillId="52" borderId="17" xfId="0" applyNumberFormat="1" applyFont="1" applyFill="1" applyBorder="1" applyAlignment="1" applyProtection="1">
      <alignment horizontal="center" wrapText="1"/>
      <protection locked="0"/>
    </xf>
    <xf numFmtId="173" fontId="76" fillId="41" borderId="31" xfId="0" applyNumberFormat="1" applyFont="1" applyFill="1" applyBorder="1" applyAlignment="1" applyProtection="1">
      <alignment horizontal="center"/>
      <protection locked="0"/>
    </xf>
    <xf numFmtId="173" fontId="76" fillId="42" borderId="58" xfId="0" applyNumberFormat="1" applyFont="1" applyFill="1" applyBorder="1" applyAlignment="1" applyProtection="1">
      <alignment horizontal="center"/>
      <protection locked="0"/>
    </xf>
    <xf numFmtId="173" fontId="76" fillId="43" borderId="17" xfId="0" applyNumberFormat="1" applyFont="1" applyFill="1" applyBorder="1" applyAlignment="1" applyProtection="1">
      <alignment horizontal="center"/>
      <protection locked="0"/>
    </xf>
    <xf numFmtId="173" fontId="76" fillId="43" borderId="58" xfId="0" applyNumberFormat="1" applyFont="1" applyFill="1" applyBorder="1" applyAlignment="1" applyProtection="1">
      <alignment horizontal="center"/>
      <protection locked="0"/>
    </xf>
    <xf numFmtId="173" fontId="76" fillId="45" borderId="17" xfId="0" applyNumberFormat="1" applyFont="1" applyFill="1" applyBorder="1" applyAlignment="1" applyProtection="1">
      <alignment horizontal="center"/>
      <protection locked="0"/>
    </xf>
    <xf numFmtId="173" fontId="76" fillId="45" borderId="58" xfId="0" applyNumberFormat="1" applyFont="1" applyFill="1" applyBorder="1" applyAlignment="1" applyProtection="1">
      <alignment horizontal="center"/>
      <protection locked="0"/>
    </xf>
    <xf numFmtId="0" fontId="77" fillId="27" borderId="107" xfId="0" applyFont="1" applyFill="1" applyBorder="1" applyAlignment="1" applyProtection="1">
      <alignment horizontal="center" wrapText="1"/>
      <protection hidden="1"/>
    </xf>
    <xf numFmtId="0" fontId="77" fillId="27" borderId="99" xfId="0" applyFont="1" applyFill="1" applyBorder="1" applyAlignment="1" applyProtection="1">
      <alignment horizontal="center" wrapText="1"/>
      <protection hidden="1"/>
    </xf>
    <xf numFmtId="0" fontId="86" fillId="27" borderId="31" xfId="0" applyFont="1" applyFill="1" applyBorder="1" applyAlignment="1" applyProtection="1">
      <alignment horizontal="center" wrapText="1"/>
      <protection hidden="1"/>
    </xf>
    <xf numFmtId="0" fontId="83" fillId="27" borderId="24" xfId="0" applyFont="1" applyFill="1" applyBorder="1" applyAlignment="1" applyProtection="1">
      <alignment horizontal="center" wrapText="1"/>
      <protection hidden="1"/>
    </xf>
    <xf numFmtId="0" fontId="86" fillId="27" borderId="32" xfId="0" applyFont="1" applyFill="1" applyBorder="1" applyAlignment="1" applyProtection="1">
      <alignment horizontal="center" wrapText="1"/>
      <protection hidden="1"/>
    </xf>
    <xf numFmtId="0" fontId="86" fillId="26" borderId="20" xfId="0" applyFont="1" applyFill="1" applyBorder="1" applyProtection="1">
      <protection locked="0"/>
    </xf>
    <xf numFmtId="0" fontId="77" fillId="27" borderId="24" xfId="0" applyFont="1" applyFill="1" applyBorder="1" applyAlignment="1" applyProtection="1">
      <alignment horizontal="center" wrapText="1"/>
      <protection hidden="1"/>
    </xf>
    <xf numFmtId="0" fontId="86" fillId="27" borderId="51" xfId="0" applyFont="1" applyFill="1" applyBorder="1" applyAlignment="1" applyProtection="1">
      <alignment horizontal="center" wrapText="1"/>
      <protection hidden="1"/>
    </xf>
    <xf numFmtId="0" fontId="66" fillId="26" borderId="0" xfId="0" applyFont="1" applyFill="1" applyAlignment="1">
      <alignment horizontal="center" wrapText="1"/>
    </xf>
    <xf numFmtId="0" fontId="65" fillId="24" borderId="0" xfId="0" applyFont="1" applyFill="1" applyAlignment="1" applyProtection="1">
      <alignment horizontal="center" vertical="top"/>
      <protection locked="0"/>
    </xf>
    <xf numFmtId="0" fontId="62" fillId="24" borderId="0" xfId="91" applyFill="1" applyAlignment="1" applyProtection="1">
      <alignment vertical="top"/>
      <protection locked="0"/>
    </xf>
    <xf numFmtId="0" fontId="91" fillId="0" borderId="0" xfId="0" applyFont="1" applyProtection="1">
      <protection hidden="1"/>
    </xf>
    <xf numFmtId="1" fontId="0" fillId="0" borderId="17" xfId="0" applyNumberFormat="1" applyBorder="1" applyAlignment="1" applyProtection="1">
      <alignment horizontal="center"/>
      <protection locked="0"/>
    </xf>
    <xf numFmtId="49" fontId="0" fillId="36" borderId="17" xfId="72" applyNumberFormat="1" applyFont="1" applyFill="1" applyBorder="1" applyAlignment="1" applyProtection="1">
      <protection locked="0"/>
    </xf>
    <xf numFmtId="0" fontId="0" fillId="27" borderId="0" xfId="0" applyFill="1" applyAlignment="1">
      <alignment horizontal="left" wrapText="1"/>
    </xf>
    <xf numFmtId="0" fontId="0" fillId="27" borderId="0" xfId="0" applyFill="1" applyAlignment="1">
      <alignment horizontal="left"/>
    </xf>
    <xf numFmtId="0" fontId="0" fillId="0" borderId="43" xfId="0" applyBorder="1" applyAlignment="1">
      <alignment horizontal="center" vertical="center"/>
    </xf>
    <xf numFmtId="0" fontId="0" fillId="0" borderId="61" xfId="0" applyBorder="1" applyAlignment="1">
      <alignment horizontal="center" vertical="center"/>
    </xf>
    <xf numFmtId="0" fontId="0" fillId="0" borderId="62" xfId="0" applyBorder="1" applyAlignment="1">
      <alignment horizontal="center" vertical="center"/>
    </xf>
    <xf numFmtId="0" fontId="0" fillId="0" borderId="36" xfId="0" applyBorder="1" applyAlignment="1">
      <alignment horizontal="center"/>
    </xf>
    <xf numFmtId="0" fontId="0" fillId="0" borderId="63" xfId="0" applyBorder="1" applyAlignment="1">
      <alignment horizontal="center" vertical="center"/>
    </xf>
    <xf numFmtId="0" fontId="0" fillId="0" borderId="64" xfId="0" applyBorder="1" applyAlignment="1">
      <alignment horizontal="center" vertical="center"/>
    </xf>
    <xf numFmtId="0" fontId="0" fillId="0" borderId="65" xfId="0" applyBorder="1" applyAlignment="1">
      <alignment horizontal="center" vertical="center"/>
    </xf>
    <xf numFmtId="0" fontId="0" fillId="0" borderId="38" xfId="0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54" xfId="0" applyBorder="1" applyAlignment="1">
      <alignment horizontal="center" vertical="center"/>
    </xf>
    <xf numFmtId="0" fontId="0" fillId="0" borderId="47" xfId="0" applyBorder="1" applyAlignment="1">
      <alignment horizontal="center" vertical="center"/>
    </xf>
    <xf numFmtId="0" fontId="0" fillId="0" borderId="56" xfId="0" applyBorder="1" applyAlignment="1">
      <alignment horizontal="center" vertical="center"/>
    </xf>
    <xf numFmtId="0" fontId="0" fillId="0" borderId="59" xfId="0" applyBorder="1" applyAlignment="1">
      <alignment horizontal="center" vertical="center"/>
    </xf>
    <xf numFmtId="0" fontId="0" fillId="0" borderId="35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33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27" borderId="0" xfId="0" applyFill="1" applyAlignment="1">
      <alignment horizontal="center"/>
    </xf>
    <xf numFmtId="0" fontId="0" fillId="0" borderId="0" xfId="0" applyAlignment="1">
      <alignment horizontal="left" wrapText="1"/>
    </xf>
    <xf numFmtId="49" fontId="43" fillId="17" borderId="17" xfId="0" applyNumberFormat="1" applyFont="1" applyFill="1" applyBorder="1" applyAlignment="1">
      <alignment vertical="center" wrapText="1"/>
    </xf>
    <xf numFmtId="174" fontId="0" fillId="24" borderId="0" xfId="0" applyNumberFormat="1" applyFill="1"/>
    <xf numFmtId="0" fontId="62" fillId="33" borderId="38" xfId="91" applyFill="1" applyBorder="1" applyAlignment="1">
      <alignment horizontal="center"/>
    </xf>
    <xf numFmtId="0" fontId="62" fillId="33" borderId="25" xfId="91" applyFill="1" applyBorder="1" applyAlignment="1">
      <alignment horizontal="center"/>
    </xf>
    <xf numFmtId="0" fontId="37" fillId="24" borderId="0" xfId="0" applyFont="1" applyFill="1" applyAlignment="1">
      <alignment horizontal="center"/>
    </xf>
    <xf numFmtId="0" fontId="38" fillId="24" borderId="26" xfId="0" applyFont="1" applyFill="1" applyBorder="1" applyAlignment="1">
      <alignment horizontal="center"/>
    </xf>
    <xf numFmtId="164" fontId="41" fillId="24" borderId="16" xfId="72" applyFont="1" applyFill="1" applyBorder="1" applyAlignment="1" applyProtection="1">
      <protection locked="0"/>
    </xf>
    <xf numFmtId="49" fontId="41" fillId="24" borderId="27" xfId="0" applyNumberFormat="1" applyFont="1" applyFill="1" applyBorder="1" applyProtection="1">
      <protection locked="0"/>
    </xf>
    <xf numFmtId="49" fontId="0" fillId="24" borderId="18" xfId="0" applyNumberFormat="1" applyFill="1" applyBorder="1" applyAlignment="1" applyProtection="1">
      <alignment horizontal="center"/>
      <protection locked="0"/>
    </xf>
    <xf numFmtId="164" fontId="42" fillId="24" borderId="28" xfId="72" applyFont="1" applyFill="1" applyBorder="1" applyAlignment="1" applyProtection="1">
      <alignment horizontal="left"/>
    </xf>
    <xf numFmtId="164" fontId="41" fillId="24" borderId="29" xfId="72" applyFont="1" applyFill="1" applyBorder="1" applyAlignment="1" applyProtection="1">
      <alignment horizontal="left"/>
    </xf>
    <xf numFmtId="164" fontId="0" fillId="24" borderId="11" xfId="0" applyNumberFormat="1" applyFill="1" applyBorder="1" applyAlignment="1">
      <alignment horizontal="center" wrapText="1"/>
    </xf>
    <xf numFmtId="164" fontId="0" fillId="24" borderId="34" xfId="0" applyNumberFormat="1" applyFill="1" applyBorder="1" applyAlignment="1">
      <alignment horizontal="center" wrapText="1"/>
    </xf>
    <xf numFmtId="0" fontId="0" fillId="24" borderId="18" xfId="0" applyFill="1" applyBorder="1" applyAlignment="1">
      <alignment horizontal="left"/>
    </xf>
    <xf numFmtId="0" fontId="0" fillId="24" borderId="87" xfId="0" applyFill="1" applyBorder="1" applyAlignment="1">
      <alignment horizontal="left"/>
    </xf>
    <xf numFmtId="0" fontId="0" fillId="24" borderId="12" xfId="0" applyFill="1" applyBorder="1" applyAlignment="1">
      <alignment horizontal="left"/>
    </xf>
    <xf numFmtId="164" fontId="0" fillId="24" borderId="71" xfId="0" applyNumberFormat="1" applyFill="1" applyBorder="1" applyAlignment="1">
      <alignment horizontal="center"/>
    </xf>
    <xf numFmtId="164" fontId="0" fillId="24" borderId="37" xfId="0" applyNumberFormat="1" applyFill="1" applyBorder="1" applyAlignment="1">
      <alignment horizontal="center"/>
    </xf>
    <xf numFmtId="164" fontId="0" fillId="24" borderId="75" xfId="0" applyNumberFormat="1" applyFill="1" applyBorder="1" applyAlignment="1">
      <alignment horizontal="center"/>
    </xf>
    <xf numFmtId="164" fontId="0" fillId="24" borderId="0" xfId="0" applyNumberFormat="1" applyFill="1" applyAlignment="1">
      <alignment horizontal="center"/>
    </xf>
    <xf numFmtId="164" fontId="0" fillId="24" borderId="88" xfId="0" applyNumberFormat="1" applyFill="1" applyBorder="1" applyAlignment="1">
      <alignment horizontal="center"/>
    </xf>
    <xf numFmtId="164" fontId="0" fillId="24" borderId="26" xfId="0" applyNumberFormat="1" applyFill="1" applyBorder="1" applyAlignment="1">
      <alignment horizontal="center"/>
    </xf>
    <xf numFmtId="0" fontId="78" fillId="42" borderId="100" xfId="0" applyFont="1" applyFill="1" applyBorder="1" applyAlignment="1" applyProtection="1">
      <alignment horizontal="center"/>
      <protection hidden="1"/>
    </xf>
    <xf numFmtId="0" fontId="78" fillId="42" borderId="101" xfId="0" applyFont="1" applyFill="1" applyBorder="1" applyAlignment="1" applyProtection="1">
      <alignment horizontal="center"/>
      <protection hidden="1"/>
    </xf>
    <xf numFmtId="0" fontId="76" fillId="0" borderId="30" xfId="0" applyFont="1" applyBorder="1" applyAlignment="1" applyProtection="1">
      <alignment horizontal="center"/>
      <protection hidden="1"/>
    </xf>
    <xf numFmtId="0" fontId="77" fillId="27" borderId="94" xfId="0" applyFont="1" applyFill="1" applyBorder="1" applyAlignment="1" applyProtection="1">
      <alignment horizontal="center" wrapText="1"/>
      <protection hidden="1"/>
    </xf>
    <xf numFmtId="0" fontId="77" fillId="27" borderId="95" xfId="0" applyFont="1" applyFill="1" applyBorder="1" applyAlignment="1" applyProtection="1">
      <alignment horizontal="center" wrapText="1"/>
      <protection hidden="1"/>
    </xf>
    <xf numFmtId="0" fontId="79" fillId="26" borderId="102" xfId="0" applyFont="1" applyFill="1" applyBorder="1" applyAlignment="1" applyProtection="1">
      <alignment horizontal="left"/>
      <protection hidden="1"/>
    </xf>
    <xf numFmtId="0" fontId="79" fillId="26" borderId="21" xfId="0" applyFont="1" applyFill="1" applyBorder="1" applyAlignment="1" applyProtection="1">
      <alignment horizontal="left"/>
      <protection hidden="1"/>
    </xf>
    <xf numFmtId="0" fontId="79" fillId="26" borderId="20" xfId="0" applyFont="1" applyFill="1" applyBorder="1" applyAlignment="1" applyProtection="1">
      <alignment horizontal="left"/>
      <protection hidden="1"/>
    </xf>
    <xf numFmtId="0" fontId="79" fillId="26" borderId="96" xfId="0" applyFont="1" applyFill="1" applyBorder="1" applyAlignment="1" applyProtection="1">
      <alignment horizontal="left"/>
      <protection hidden="1"/>
    </xf>
    <xf numFmtId="0" fontId="78" fillId="43" borderId="35" xfId="0" applyFont="1" applyFill="1" applyBorder="1" applyAlignment="1" applyProtection="1">
      <alignment horizontal="center"/>
      <protection hidden="1"/>
    </xf>
    <xf numFmtId="0" fontId="78" fillId="43" borderId="96" xfId="0" applyFont="1" applyFill="1" applyBorder="1" applyAlignment="1" applyProtection="1">
      <alignment horizontal="center"/>
      <protection hidden="1"/>
    </xf>
    <xf numFmtId="0" fontId="76" fillId="0" borderId="31" xfId="0" applyFont="1" applyBorder="1" applyAlignment="1" applyProtection="1">
      <alignment horizontal="center"/>
      <protection hidden="1"/>
    </xf>
    <xf numFmtId="0" fontId="0" fillId="0" borderId="17" xfId="0" applyBorder="1" applyAlignment="1" applyProtection="1">
      <alignment horizontal="center"/>
      <protection hidden="1"/>
    </xf>
    <xf numFmtId="0" fontId="0" fillId="0" borderId="31" xfId="0" applyBorder="1" applyAlignment="1" applyProtection="1">
      <alignment horizontal="center"/>
      <protection hidden="1"/>
    </xf>
    <xf numFmtId="0" fontId="77" fillId="27" borderId="49" xfId="0" applyFont="1" applyFill="1" applyBorder="1" applyAlignment="1" applyProtection="1">
      <alignment horizontal="center" wrapText="1"/>
      <protection hidden="1"/>
    </xf>
    <xf numFmtId="0" fontId="77" fillId="27" borderId="104" xfId="0" applyFont="1" applyFill="1" applyBorder="1" applyAlignment="1" applyProtection="1">
      <alignment horizontal="center" wrapText="1"/>
      <protection hidden="1"/>
    </xf>
    <xf numFmtId="0" fontId="78" fillId="41" borderId="50" xfId="0" applyFont="1" applyFill="1" applyBorder="1" applyAlignment="1" applyProtection="1">
      <alignment horizontal="center"/>
      <protection hidden="1"/>
    </xf>
    <xf numFmtId="0" fontId="78" fillId="41" borderId="98" xfId="0" applyFont="1" applyFill="1" applyBorder="1" applyAlignment="1" applyProtection="1">
      <alignment horizontal="center"/>
      <protection hidden="1"/>
    </xf>
    <xf numFmtId="0" fontId="78" fillId="26" borderId="94" xfId="0" applyFont="1" applyFill="1" applyBorder="1" applyAlignment="1" applyProtection="1">
      <alignment horizontal="center"/>
      <protection hidden="1"/>
    </xf>
    <xf numFmtId="0" fontId="78" fillId="26" borderId="99" xfId="0" applyFont="1" applyFill="1" applyBorder="1" applyAlignment="1" applyProtection="1">
      <alignment horizontal="center"/>
      <protection hidden="1"/>
    </xf>
    <xf numFmtId="0" fontId="78" fillId="26" borderId="95" xfId="0" applyFont="1" applyFill="1" applyBorder="1" applyAlignment="1" applyProtection="1">
      <alignment horizontal="center"/>
      <protection hidden="1"/>
    </xf>
    <xf numFmtId="0" fontId="78" fillId="52" borderId="35" xfId="0" applyFont="1" applyFill="1" applyBorder="1" applyAlignment="1" applyProtection="1">
      <alignment horizontal="center" wrapText="1"/>
      <protection hidden="1"/>
    </xf>
    <xf numFmtId="0" fontId="78" fillId="52" borderId="96" xfId="0" applyFont="1" applyFill="1" applyBorder="1" applyAlignment="1" applyProtection="1">
      <alignment horizontal="center" wrapText="1"/>
      <protection hidden="1"/>
    </xf>
    <xf numFmtId="0" fontId="82" fillId="26" borderId="17" xfId="0" applyFont="1" applyFill="1" applyBorder="1" applyAlignment="1" applyProtection="1">
      <alignment horizontal="center"/>
      <protection hidden="1"/>
    </xf>
    <xf numFmtId="173" fontId="82" fillId="26" borderId="35" xfId="0" applyNumberFormat="1" applyFont="1" applyFill="1" applyBorder="1" applyAlignment="1" applyProtection="1">
      <alignment horizontal="center"/>
      <protection hidden="1"/>
    </xf>
    <xf numFmtId="173" fontId="82" fillId="26" borderId="33" xfId="0" applyNumberFormat="1" applyFont="1" applyFill="1" applyBorder="1" applyAlignment="1" applyProtection="1">
      <alignment horizontal="center"/>
      <protection hidden="1"/>
    </xf>
    <xf numFmtId="0" fontId="87" fillId="54" borderId="17" xfId="0" applyFont="1" applyFill="1" applyBorder="1" applyAlignment="1" applyProtection="1">
      <alignment horizontal="center"/>
      <protection hidden="1"/>
    </xf>
    <xf numFmtId="173" fontId="88" fillId="54" borderId="17" xfId="0" applyNumberFormat="1" applyFont="1" applyFill="1" applyBorder="1" applyAlignment="1" applyProtection="1">
      <alignment horizontal="center"/>
      <protection hidden="1"/>
    </xf>
    <xf numFmtId="0" fontId="83" fillId="56" borderId="17" xfId="0" applyFont="1" applyFill="1" applyBorder="1" applyAlignment="1" applyProtection="1">
      <alignment horizontal="center"/>
      <protection hidden="1"/>
    </xf>
    <xf numFmtId="0" fontId="87" fillId="55" borderId="31" xfId="0" applyFont="1" applyFill="1" applyBorder="1" applyAlignment="1" applyProtection="1">
      <alignment horizontal="center"/>
      <protection hidden="1"/>
    </xf>
    <xf numFmtId="0" fontId="87" fillId="55" borderId="17" xfId="0" applyFont="1" applyFill="1" applyBorder="1" applyAlignment="1" applyProtection="1">
      <alignment horizontal="center"/>
      <protection hidden="1"/>
    </xf>
    <xf numFmtId="173" fontId="88" fillId="55" borderId="17" xfId="0" applyNumberFormat="1" applyFont="1" applyFill="1" applyBorder="1" applyAlignment="1" applyProtection="1">
      <alignment horizontal="center"/>
      <protection hidden="1"/>
    </xf>
    <xf numFmtId="0" fontId="77" fillId="0" borderId="36" xfId="0" applyFont="1" applyBorder="1" applyAlignment="1" applyProtection="1">
      <alignment horizontal="center"/>
      <protection locked="0"/>
    </xf>
    <xf numFmtId="0" fontId="77" fillId="0" borderId="103" xfId="0" applyFont="1" applyBorder="1" applyAlignment="1" applyProtection="1">
      <alignment horizontal="center"/>
      <protection locked="0"/>
    </xf>
    <xf numFmtId="0" fontId="79" fillId="26" borderId="78" xfId="0" applyFont="1" applyFill="1" applyBorder="1" applyAlignment="1" applyProtection="1">
      <alignment horizontal="left"/>
      <protection hidden="1"/>
    </xf>
    <xf numFmtId="0" fontId="79" fillId="26" borderId="0" xfId="0" applyFont="1" applyFill="1" applyAlignment="1" applyProtection="1">
      <alignment horizontal="left"/>
      <protection hidden="1"/>
    </xf>
    <xf numFmtId="0" fontId="79" fillId="26" borderId="61" xfId="0" applyFont="1" applyFill="1" applyBorder="1" applyAlignment="1" applyProtection="1">
      <alignment horizontal="left"/>
      <protection hidden="1"/>
    </xf>
    <xf numFmtId="0" fontId="79" fillId="26" borderId="55" xfId="0" applyFont="1" applyFill="1" applyBorder="1" applyAlignment="1" applyProtection="1">
      <alignment horizontal="left"/>
      <protection hidden="1"/>
    </xf>
    <xf numFmtId="0" fontId="79" fillId="26" borderId="17" xfId="0" applyFont="1" applyFill="1" applyBorder="1" applyAlignment="1" applyProtection="1">
      <alignment horizontal="left"/>
      <protection hidden="1"/>
    </xf>
    <xf numFmtId="0" fontId="79" fillId="26" borderId="56" xfId="0" applyFont="1" applyFill="1" applyBorder="1" applyAlignment="1" applyProtection="1">
      <alignment horizontal="left"/>
      <protection hidden="1"/>
    </xf>
    <xf numFmtId="0" fontId="78" fillId="43" borderId="100" xfId="0" applyFont="1" applyFill="1" applyBorder="1" applyAlignment="1" applyProtection="1">
      <alignment horizontal="center"/>
      <protection hidden="1"/>
    </xf>
    <xf numFmtId="0" fontId="78" fillId="43" borderId="101" xfId="0" applyFont="1" applyFill="1" applyBorder="1" applyAlignment="1" applyProtection="1">
      <alignment horizontal="center"/>
      <protection hidden="1"/>
    </xf>
    <xf numFmtId="0" fontId="76" fillId="0" borderId="35" xfId="0" applyFont="1" applyBorder="1" applyAlignment="1" applyProtection="1">
      <alignment horizontal="center"/>
      <protection hidden="1"/>
    </xf>
    <xf numFmtId="0" fontId="76" fillId="0" borderId="21" xfId="0" applyFont="1" applyBorder="1" applyAlignment="1" applyProtection="1">
      <alignment horizontal="center"/>
      <protection hidden="1"/>
    </xf>
    <xf numFmtId="0" fontId="76" fillId="0" borderId="33" xfId="0" applyFont="1" applyBorder="1" applyAlignment="1" applyProtection="1">
      <alignment horizontal="center"/>
      <protection hidden="1"/>
    </xf>
    <xf numFmtId="0" fontId="78" fillId="45" borderId="35" xfId="0" applyFont="1" applyFill="1" applyBorder="1" applyAlignment="1" applyProtection="1">
      <alignment horizontal="center"/>
      <protection hidden="1"/>
    </xf>
    <xf numFmtId="0" fontId="78" fillId="45" borderId="96" xfId="0" applyFont="1" applyFill="1" applyBorder="1" applyAlignment="1" applyProtection="1">
      <alignment horizontal="center"/>
      <protection hidden="1"/>
    </xf>
    <xf numFmtId="173" fontId="82" fillId="52" borderId="17" xfId="0" applyNumberFormat="1" applyFont="1" applyFill="1" applyBorder="1" applyAlignment="1" applyProtection="1">
      <alignment horizontal="center"/>
      <protection hidden="1"/>
    </xf>
    <xf numFmtId="173" fontId="82" fillId="56" borderId="17" xfId="0" applyNumberFormat="1" applyFont="1" applyFill="1" applyBorder="1" applyAlignment="1" applyProtection="1">
      <alignment horizontal="center"/>
      <protection hidden="1"/>
    </xf>
    <xf numFmtId="0" fontId="83" fillId="52" borderId="17" xfId="0" applyFont="1" applyFill="1" applyBorder="1" applyAlignment="1" applyProtection="1">
      <alignment horizontal="center"/>
      <protection hidden="1"/>
    </xf>
    <xf numFmtId="0" fontId="78" fillId="45" borderId="100" xfId="0" applyFont="1" applyFill="1" applyBorder="1" applyAlignment="1" applyProtection="1">
      <alignment horizontal="center"/>
      <protection hidden="1"/>
    </xf>
    <xf numFmtId="0" fontId="78" fillId="45" borderId="101" xfId="0" applyFont="1" applyFill="1" applyBorder="1" applyAlignment="1" applyProtection="1">
      <alignment horizontal="center"/>
      <protection hidden="1"/>
    </xf>
    <xf numFmtId="0" fontId="60" fillId="0" borderId="0" xfId="0" applyFont="1" applyAlignment="1">
      <alignment horizontal="center"/>
    </xf>
    <xf numFmtId="0" fontId="66" fillId="26" borderId="0" xfId="0" applyFont="1" applyFill="1" applyAlignment="1">
      <alignment horizontal="center" wrapText="1"/>
    </xf>
    <xf numFmtId="0" fontId="41" fillId="26" borderId="0" xfId="0" applyFont="1" applyFill="1" applyAlignment="1">
      <alignment horizontal="center" wrapText="1"/>
    </xf>
    <xf numFmtId="49" fontId="43" fillId="17" borderId="21" xfId="0" applyNumberFormat="1" applyFont="1" applyFill="1" applyBorder="1" applyAlignment="1" applyProtection="1">
      <alignment horizontal="center" vertical="center" wrapText="1"/>
      <protection hidden="1"/>
    </xf>
    <xf numFmtId="49" fontId="43" fillId="17" borderId="33" xfId="0" applyNumberFormat="1" applyFont="1" applyFill="1" applyBorder="1" applyAlignment="1" applyProtection="1">
      <alignment horizontal="center" vertical="center" wrapText="1"/>
      <protection hidden="1"/>
    </xf>
    <xf numFmtId="0" fontId="0" fillId="0" borderId="17" xfId="0" applyBorder="1" applyAlignment="1" applyProtection="1">
      <alignment horizontal="center"/>
      <protection locked="0"/>
    </xf>
    <xf numFmtId="0" fontId="0" fillId="24" borderId="18" xfId="0" applyFill="1" applyBorder="1" applyAlignment="1" applyProtection="1">
      <alignment horizontal="left"/>
      <protection hidden="1"/>
    </xf>
    <xf numFmtId="0" fontId="0" fillId="24" borderId="87" xfId="0" applyFill="1" applyBorder="1" applyAlignment="1" applyProtection="1">
      <alignment horizontal="left"/>
      <protection hidden="1"/>
    </xf>
    <xf numFmtId="0" fontId="0" fillId="24" borderId="12" xfId="0" applyFill="1" applyBorder="1" applyAlignment="1" applyProtection="1">
      <alignment horizontal="left"/>
      <protection hidden="1"/>
    </xf>
    <xf numFmtId="164" fontId="0" fillId="24" borderId="71" xfId="0" applyNumberFormat="1" applyFill="1" applyBorder="1" applyAlignment="1" applyProtection="1">
      <alignment horizontal="center"/>
      <protection locked="0"/>
    </xf>
    <xf numFmtId="164" fontId="0" fillId="24" borderId="37" xfId="0" applyNumberFormat="1" applyFill="1" applyBorder="1" applyAlignment="1" applyProtection="1">
      <alignment horizontal="center"/>
      <protection locked="0"/>
    </xf>
    <xf numFmtId="164" fontId="0" fillId="24" borderId="75" xfId="0" applyNumberFormat="1" applyFill="1" applyBorder="1" applyAlignment="1" applyProtection="1">
      <alignment horizontal="center"/>
      <protection locked="0"/>
    </xf>
    <xf numFmtId="164" fontId="0" fillId="24" borderId="0" xfId="0" applyNumberFormat="1" applyFill="1" applyAlignment="1" applyProtection="1">
      <alignment horizontal="center"/>
      <protection locked="0"/>
    </xf>
    <xf numFmtId="164" fontId="0" fillId="24" borderId="88" xfId="0" applyNumberFormat="1" applyFill="1" applyBorder="1" applyAlignment="1" applyProtection="1">
      <alignment horizontal="center"/>
      <protection locked="0"/>
    </xf>
    <xf numFmtId="164" fontId="0" fillId="24" borderId="26" xfId="0" applyNumberFormat="1" applyFill="1" applyBorder="1" applyAlignment="1" applyProtection="1">
      <alignment horizontal="center"/>
      <protection locked="0"/>
    </xf>
    <xf numFmtId="164" fontId="61" fillId="28" borderId="11" xfId="0" applyNumberFormat="1" applyFont="1" applyFill="1" applyBorder="1" applyAlignment="1" applyProtection="1">
      <alignment horizontal="center" wrapText="1"/>
      <protection locked="0"/>
    </xf>
    <xf numFmtId="164" fontId="61" fillId="28" borderId="34" xfId="0" applyNumberFormat="1" applyFont="1" applyFill="1" applyBorder="1" applyAlignment="1" applyProtection="1">
      <alignment horizontal="center" wrapText="1"/>
      <protection locked="0"/>
    </xf>
    <xf numFmtId="49" fontId="60" fillId="41" borderId="35" xfId="0" applyNumberFormat="1" applyFont="1" applyFill="1" applyBorder="1" applyAlignment="1" applyProtection="1">
      <alignment horizontal="center"/>
      <protection hidden="1"/>
    </xf>
    <xf numFmtId="49" fontId="60" fillId="41" borderId="33" xfId="0" applyNumberFormat="1" applyFont="1" applyFill="1" applyBorder="1" applyAlignment="1" applyProtection="1">
      <alignment horizontal="center"/>
      <protection hidden="1"/>
    </xf>
    <xf numFmtId="176" fontId="94" fillId="58" borderId="31" xfId="0" applyNumberFormat="1" applyFont="1" applyFill="1" applyBorder="1" applyAlignment="1" applyProtection="1">
      <alignment horizontal="center" vertical="center" wrapText="1"/>
      <protection hidden="1"/>
    </xf>
    <xf numFmtId="176" fontId="94" fillId="58" borderId="30" xfId="0" applyNumberFormat="1" applyFont="1" applyFill="1" applyBorder="1" applyAlignment="1" applyProtection="1">
      <alignment horizontal="center" vertical="center" wrapText="1"/>
      <protection hidden="1"/>
    </xf>
    <xf numFmtId="0" fontId="0" fillId="51" borderId="35" xfId="0" applyFill="1" applyBorder="1" applyAlignment="1" applyProtection="1">
      <alignment horizontal="center"/>
      <protection hidden="1"/>
    </xf>
    <xf numFmtId="0" fontId="0" fillId="51" borderId="33" xfId="0" applyFill="1" applyBorder="1" applyAlignment="1" applyProtection="1">
      <alignment horizontal="center"/>
      <protection hidden="1"/>
    </xf>
    <xf numFmtId="0" fontId="0" fillId="0" borderId="35" xfId="0" applyBorder="1" applyAlignment="1" applyProtection="1">
      <alignment horizontal="center"/>
      <protection locked="0"/>
    </xf>
    <xf numFmtId="0" fontId="0" fillId="0" borderId="33" xfId="0" applyBorder="1" applyAlignment="1" applyProtection="1">
      <alignment horizontal="center"/>
      <protection locked="0"/>
    </xf>
    <xf numFmtId="0" fontId="65" fillId="24" borderId="51" xfId="0" applyFont="1" applyFill="1" applyBorder="1" applyAlignment="1" applyProtection="1">
      <alignment horizontal="center" vertical="top"/>
      <protection locked="0"/>
    </xf>
    <xf numFmtId="0" fontId="65" fillId="24" borderId="0" xfId="0" applyFont="1" applyFill="1" applyAlignment="1" applyProtection="1">
      <alignment horizontal="center" vertical="top"/>
      <protection locked="0"/>
    </xf>
    <xf numFmtId="0" fontId="64" fillId="0" borderId="0" xfId="0" applyFont="1" applyAlignment="1">
      <alignment horizontal="left"/>
    </xf>
    <xf numFmtId="0" fontId="0" fillId="0" borderId="20" xfId="0" applyBorder="1" applyAlignment="1" applyProtection="1">
      <alignment horizontal="center"/>
      <protection hidden="1"/>
    </xf>
    <xf numFmtId="0" fontId="0" fillId="0" borderId="0" xfId="0" applyAlignment="1" applyProtection="1">
      <alignment horizontal="left" wrapText="1"/>
      <protection hidden="1"/>
    </xf>
    <xf numFmtId="0" fontId="60" fillId="0" borderId="36" xfId="0" applyFont="1" applyBorder="1" applyAlignment="1">
      <alignment horizontal="center"/>
    </xf>
    <xf numFmtId="49" fontId="98" fillId="24" borderId="67" xfId="0" applyNumberFormat="1" applyFont="1" applyFill="1" applyBorder="1" applyAlignment="1" applyProtection="1">
      <alignment horizontal="center" wrapText="1"/>
      <protection hidden="1"/>
    </xf>
    <xf numFmtId="49" fontId="91" fillId="24" borderId="70" xfId="0" applyNumberFormat="1" applyFont="1" applyFill="1" applyBorder="1" applyAlignment="1" applyProtection="1">
      <alignment horizontal="center" wrapText="1"/>
      <protection hidden="1"/>
    </xf>
    <xf numFmtId="0" fontId="0" fillId="0" borderId="35" xfId="0" applyBorder="1" applyAlignment="1" applyProtection="1">
      <alignment horizontal="left"/>
      <protection locked="0"/>
    </xf>
    <xf numFmtId="0" fontId="0" fillId="0" borderId="21" xfId="0" applyBorder="1" applyAlignment="1" applyProtection="1">
      <alignment horizontal="left"/>
      <protection locked="0"/>
    </xf>
    <xf numFmtId="0" fontId="0" fillId="0" borderId="33" xfId="0" applyBorder="1" applyAlignment="1" applyProtection="1">
      <alignment horizontal="left"/>
      <protection locked="0"/>
    </xf>
    <xf numFmtId="0" fontId="0" fillId="0" borderId="21" xfId="0" applyBorder="1" applyAlignment="1" applyProtection="1">
      <alignment horizontal="center"/>
      <protection locked="0"/>
    </xf>
    <xf numFmtId="0" fontId="0" fillId="0" borderId="35" xfId="0" applyBorder="1" applyAlignment="1" applyProtection="1">
      <alignment horizontal="left"/>
      <protection hidden="1"/>
    </xf>
    <xf numFmtId="0" fontId="0" fillId="0" borderId="21" xfId="0" applyBorder="1" applyAlignment="1" applyProtection="1">
      <alignment horizontal="left"/>
      <protection hidden="1"/>
    </xf>
    <xf numFmtId="0" fontId="0" fillId="0" borderId="35" xfId="0" applyBorder="1" applyAlignment="1" applyProtection="1">
      <alignment horizontal="center"/>
      <protection hidden="1"/>
    </xf>
    <xf numFmtId="0" fontId="0" fillId="0" borderId="21" xfId="0" applyBorder="1" applyAlignment="1" applyProtection="1">
      <alignment horizontal="center"/>
      <protection hidden="1"/>
    </xf>
    <xf numFmtId="0" fontId="0" fillId="0" borderId="33" xfId="0" applyBorder="1" applyAlignment="1" applyProtection="1">
      <alignment horizontal="center"/>
      <protection hidden="1"/>
    </xf>
    <xf numFmtId="0" fontId="92" fillId="24" borderId="36" xfId="0" applyFont="1" applyFill="1" applyBorder="1" applyAlignment="1" applyProtection="1">
      <alignment horizontal="center" vertical="center"/>
      <protection hidden="1"/>
    </xf>
    <xf numFmtId="164" fontId="39" fillId="28" borderId="35" xfId="0" applyNumberFormat="1" applyFont="1" applyFill="1" applyBorder="1" applyAlignment="1" applyProtection="1">
      <alignment horizontal="center"/>
      <protection hidden="1"/>
    </xf>
    <xf numFmtId="164" fontId="39" fillId="28" borderId="21" xfId="0" applyNumberFormat="1" applyFont="1" applyFill="1" applyBorder="1" applyAlignment="1" applyProtection="1">
      <alignment horizontal="center"/>
      <protection hidden="1"/>
    </xf>
    <xf numFmtId="164" fontId="0" fillId="24" borderId="71" xfId="0" applyNumberFormat="1" applyFill="1" applyBorder="1" applyAlignment="1" applyProtection="1">
      <alignment horizontal="center"/>
      <protection hidden="1"/>
    </xf>
    <xf numFmtId="164" fontId="0" fillId="24" borderId="37" xfId="0" applyNumberFormat="1" applyFill="1" applyBorder="1" applyAlignment="1" applyProtection="1">
      <alignment horizontal="center"/>
      <protection hidden="1"/>
    </xf>
    <xf numFmtId="164" fontId="0" fillId="24" borderId="75" xfId="0" applyNumberFormat="1" applyFill="1" applyBorder="1" applyAlignment="1" applyProtection="1">
      <alignment horizontal="center"/>
      <protection hidden="1"/>
    </xf>
    <xf numFmtId="164" fontId="0" fillId="24" borderId="0" xfId="0" applyNumberFormat="1" applyFill="1" applyAlignment="1" applyProtection="1">
      <alignment horizontal="center"/>
      <protection hidden="1"/>
    </xf>
    <xf numFmtId="49" fontId="0" fillId="24" borderId="20" xfId="0" applyNumberFormat="1" applyFill="1" applyBorder="1" applyAlignment="1" applyProtection="1">
      <alignment horizontal="center"/>
      <protection hidden="1"/>
    </xf>
    <xf numFmtId="49" fontId="0" fillId="24" borderId="93" xfId="0" applyNumberFormat="1" applyFill="1" applyBorder="1" applyAlignment="1" applyProtection="1">
      <alignment horizontal="center"/>
      <protection hidden="1"/>
    </xf>
    <xf numFmtId="0" fontId="64" fillId="0" borderId="0" xfId="0" applyFont="1" applyAlignment="1" applyProtection="1">
      <alignment horizontal="center"/>
      <protection hidden="1"/>
    </xf>
    <xf numFmtId="1" fontId="69" fillId="0" borderId="17" xfId="0" applyNumberFormat="1" applyFont="1" applyBorder="1" applyAlignment="1" applyProtection="1">
      <alignment horizontal="center"/>
      <protection hidden="1"/>
    </xf>
    <xf numFmtId="0" fontId="67" fillId="30" borderId="42" xfId="0" applyFont="1" applyFill="1" applyBorder="1" applyAlignment="1">
      <alignment horizontal="center"/>
    </xf>
    <xf numFmtId="0" fontId="67" fillId="30" borderId="43" xfId="0" applyFont="1" applyFill="1" applyBorder="1" applyAlignment="1">
      <alignment horizontal="center"/>
    </xf>
    <xf numFmtId="0" fontId="50" fillId="25" borderId="38" xfId="90" applyFont="1" applyFill="1" applyBorder="1" applyAlignment="1">
      <alignment horizontal="center" vertical="center" wrapText="1"/>
    </xf>
    <xf numFmtId="0" fontId="50" fillId="25" borderId="40" xfId="90" applyFont="1" applyFill="1" applyBorder="1" applyAlignment="1">
      <alignment horizontal="center" vertical="center" wrapText="1"/>
    </xf>
    <xf numFmtId="0" fontId="50" fillId="25" borderId="25" xfId="90" applyFont="1" applyFill="1" applyBorder="1" applyAlignment="1">
      <alignment horizontal="center" vertical="center" wrapText="1"/>
    </xf>
    <xf numFmtId="0" fontId="50" fillId="25" borderId="41" xfId="90" applyFont="1" applyFill="1" applyBorder="1" applyAlignment="1">
      <alignment horizontal="center" vertical="center" wrapText="1"/>
    </xf>
    <xf numFmtId="0" fontId="50" fillId="25" borderId="42" xfId="90" applyFont="1" applyFill="1" applyBorder="1" applyAlignment="1">
      <alignment horizontal="center" vertical="center" wrapText="1"/>
    </xf>
    <xf numFmtId="0" fontId="50" fillId="25" borderId="43" xfId="90" applyFont="1" applyFill="1" applyBorder="1" applyAlignment="1">
      <alignment horizontal="center" vertical="center" wrapText="1"/>
    </xf>
  </cellXfs>
  <cellStyles count="95">
    <cellStyle name="%20 - Vurgu1" xfId="1" builtinId="30" customBuiltin="1"/>
    <cellStyle name="%20 - Vurgu2" xfId="2" builtinId="34" customBuiltin="1"/>
    <cellStyle name="%20 - Vurgu3" xfId="3" builtinId="38" customBuiltin="1"/>
    <cellStyle name="%20 - Vurgu4" xfId="4" builtinId="42" customBuiltin="1"/>
    <cellStyle name="%20 - Vurgu5" xfId="5" builtinId="46" customBuiltin="1"/>
    <cellStyle name="%20 - Vurgu6" xfId="6" builtinId="50" customBuiltin="1"/>
    <cellStyle name="%40 - Vurgu1" xfId="7" builtinId="31" customBuiltin="1"/>
    <cellStyle name="%40 - Vurgu2" xfId="8" builtinId="35" customBuiltin="1"/>
    <cellStyle name="%40 - Vurgu3" xfId="9" builtinId="39" customBuiltin="1"/>
    <cellStyle name="%40 - Vurgu4" xfId="10" builtinId="43" customBuiltin="1"/>
    <cellStyle name="%40 - Vurgu5" xfId="11" builtinId="47" customBuiltin="1"/>
    <cellStyle name="%40 - Vurgu6" xfId="12" builtinId="51" customBuiltin="1"/>
    <cellStyle name="%60 - Vurgu1" xfId="13" builtinId="32" customBuiltin="1"/>
    <cellStyle name="%60 - Vurgu2" xfId="14" builtinId="36" customBuiltin="1"/>
    <cellStyle name="%60 - Vurgu3" xfId="15" builtinId="40" customBuiltin="1"/>
    <cellStyle name="%60 - Vurgu4" xfId="16" builtinId="44" customBuiltin="1"/>
    <cellStyle name="%60 - Vurgu5" xfId="17" builtinId="48" customBuiltin="1"/>
    <cellStyle name="%60 - Vurgu6" xfId="18" builtinId="52" customBuiltin="1"/>
    <cellStyle name="20 % – Zvýraznění1" xfId="19"/>
    <cellStyle name="20 % – Zvýraznění2" xfId="20"/>
    <cellStyle name="20 % – Zvýraznění3" xfId="21"/>
    <cellStyle name="20 % – Zvýraznění4" xfId="22"/>
    <cellStyle name="20 % – Zvýraznění5" xfId="23"/>
    <cellStyle name="20 % – Zvýraznění6" xfId="24"/>
    <cellStyle name="40 % – Zvýraznění1" xfId="25"/>
    <cellStyle name="40 % – Zvýraznění2" xfId="26"/>
    <cellStyle name="40 % – Zvýraznění3" xfId="27"/>
    <cellStyle name="40 % – Zvýraznění4" xfId="28"/>
    <cellStyle name="40 % – Zvýraznění5" xfId="29"/>
    <cellStyle name="40 % – Zvýraznění6" xfId="30"/>
    <cellStyle name="60 % – Zvýraznění1" xfId="31"/>
    <cellStyle name="60 % – Zvýraznění2" xfId="32"/>
    <cellStyle name="60 % – Zvýraznění3" xfId="33"/>
    <cellStyle name="60 % – Zvýraznění4" xfId="34"/>
    <cellStyle name="60 % – Zvýraznění5" xfId="35"/>
    <cellStyle name="60 % – Zvýraznění6" xfId="36"/>
    <cellStyle name="Açıklama Metni" xfId="37" builtinId="53" customBuiltin="1"/>
    <cellStyle name="Ana Başlık" xfId="38" builtinId="15" customBuiltin="1"/>
    <cellStyle name="Bağlı Hücre" xfId="39" builtinId="24" customBuiltin="1"/>
    <cellStyle name="Başlık 1" xfId="40" builtinId="16" customBuiltin="1"/>
    <cellStyle name="Başlık 2" xfId="41" builtinId="17" customBuiltin="1"/>
    <cellStyle name="Başlık 3" xfId="42" builtinId="18" customBuiltin="1"/>
    <cellStyle name="Başlık 4" xfId="43" builtinId="19" customBuiltin="1"/>
    <cellStyle name="Binlik Ayracı 2" xfId="44"/>
    <cellStyle name="Celkem" xfId="45"/>
    <cellStyle name="Chybně" xfId="46"/>
    <cellStyle name="Çıkış" xfId="47" builtinId="21" customBuiltin="1"/>
    <cellStyle name="Giriş" xfId="48" builtinId="20" customBuiltin="1"/>
    <cellStyle name="Hesaplama" xfId="49" builtinId="22" customBuiltin="1"/>
    <cellStyle name="İşaretli Hücre" xfId="50" builtinId="23" customBuiltin="1"/>
    <cellStyle name="İyi" xfId="51" builtinId="26" customBuiltin="1"/>
    <cellStyle name="Kontrolní buňka" xfId="52"/>
    <cellStyle name="Köprü" xfId="91" builtinId="8"/>
    <cellStyle name="Kötü" xfId="53" builtinId="27" customBuiltin="1"/>
    <cellStyle name="Nadpis 1" xfId="54"/>
    <cellStyle name="Nadpis 2" xfId="55"/>
    <cellStyle name="Nadpis 3" xfId="56"/>
    <cellStyle name="Nadpis 4" xfId="57"/>
    <cellStyle name="Název" xfId="58"/>
    <cellStyle name="Neutrální" xfId="59"/>
    <cellStyle name="Normal" xfId="0" builtinId="0"/>
    <cellStyle name="Normal 2" xfId="90"/>
    <cellStyle name="Normal 2 2" xfId="92"/>
    <cellStyle name="Normal 3" xfId="60"/>
    <cellStyle name="Normal 4" xfId="94"/>
    <cellStyle name="Normale_Vorgang 18 Q3 GASFIX" xfId="61"/>
    <cellStyle name="normální 10" xfId="62"/>
    <cellStyle name="normální_padova" xfId="63"/>
    <cellStyle name="Not" xfId="64" builtinId="10" customBuiltin="1"/>
    <cellStyle name="Nötr" xfId="65" builtinId="28" customBuiltin="1"/>
    <cellStyle name="Poznámka" xfId="66"/>
    <cellStyle name="Propojená buňka" xfId="67"/>
    <cellStyle name="Správně" xfId="68"/>
    <cellStyle name="Text upozornění" xfId="69"/>
    <cellStyle name="Toplam" xfId="70" builtinId="25" customBuiltin="1"/>
    <cellStyle name="Uyarı Metni" xfId="71" builtinId="11" customBuiltin="1"/>
    <cellStyle name="Virgül" xfId="72" builtinId="3"/>
    <cellStyle name="Virgül 2" xfId="93"/>
    <cellStyle name="Vstup" xfId="73"/>
    <cellStyle name="Vurgu1" xfId="74" builtinId="29" customBuiltin="1"/>
    <cellStyle name="Vurgu2" xfId="75" builtinId="33" customBuiltin="1"/>
    <cellStyle name="Vurgu3" xfId="76" builtinId="37" customBuiltin="1"/>
    <cellStyle name="Vurgu4" xfId="77" builtinId="41" customBuiltin="1"/>
    <cellStyle name="Vurgu5" xfId="78" builtinId="45" customBuiltin="1"/>
    <cellStyle name="Vurgu6" xfId="79" builtinId="49" customBuiltin="1"/>
    <cellStyle name="Výpočet" xfId="80"/>
    <cellStyle name="Výstup" xfId="81"/>
    <cellStyle name="Vysvětlující text" xfId="82"/>
    <cellStyle name="Yüzde" xfId="89" builtinId="5"/>
    <cellStyle name="Zvýraznění 1" xfId="83"/>
    <cellStyle name="Zvýraznění 2" xfId="84"/>
    <cellStyle name="Zvýraznění 3" xfId="85"/>
    <cellStyle name="Zvýraznění 4" xfId="86"/>
    <cellStyle name="Zvýraznění 5" xfId="87"/>
    <cellStyle name="Zvýraznění 6" xfId="88"/>
  </cellStyles>
  <dxfs count="31"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border>
        <bottom style="medium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>
        <left/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 Tur"/>
        <scheme val="none"/>
      </font>
      <fill>
        <patternFill patternType="solid">
          <fgColor rgb="FFFFFFCC"/>
          <bgColor rgb="FFFFFFFF"/>
        </patternFill>
      </fill>
      <border diagonalUp="0" diagonalDown="0">
        <left style="hair">
          <color auto="1"/>
        </left>
        <right/>
        <top style="hair">
          <color auto="1"/>
        </top>
        <bottom style="hair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 Tur"/>
        <scheme val="none"/>
      </font>
      <numFmt numFmtId="30" formatCode="@"/>
      <fill>
        <patternFill patternType="solid">
          <fgColor rgb="FFFFFFCC"/>
          <bgColor rgb="FFFFFFFF"/>
        </patternFill>
      </fill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 Tur"/>
        <scheme val="none"/>
      </font>
      <fill>
        <patternFill patternType="solid">
          <fgColor rgb="FFFFFFCC"/>
          <bgColor rgb="FFFFFFFF"/>
        </patternFill>
      </fill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 Tur"/>
        <scheme val="none"/>
      </font>
      <fill>
        <patternFill patternType="solid">
          <fgColor rgb="FFFFFFCC"/>
          <bgColor rgb="FFFFFFFF"/>
        </patternFill>
      </fill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 Tur"/>
        <scheme val="none"/>
      </font>
      <fill>
        <patternFill patternType="solid">
          <fgColor rgb="FFFFFFCC"/>
          <bgColor rgb="FFFFFFFF"/>
        </patternFill>
      </fill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 Tur"/>
        <scheme val="none"/>
      </font>
      <numFmt numFmtId="1" formatCode="0"/>
      <fill>
        <patternFill patternType="solid">
          <fgColor rgb="FFFFFFCC"/>
          <bgColor rgb="FFFFFFFF"/>
        </patternFill>
      </fill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 Tur"/>
        <scheme val="none"/>
      </font>
      <fill>
        <patternFill patternType="solid">
          <fgColor rgb="FFFFFFCC"/>
          <bgColor rgb="FFFFFFFF"/>
        </patternFill>
      </fill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 Tur"/>
        <scheme val="none"/>
      </font>
      <fill>
        <patternFill patternType="solid">
          <fgColor rgb="FFFFFFCC"/>
          <bgColor rgb="FFFFFFFF"/>
        </patternFill>
      </fill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 Tur"/>
        <scheme val="none"/>
      </font>
      <fill>
        <patternFill patternType="solid">
          <fgColor rgb="FFFFFFCC"/>
          <bgColor rgb="FFFFFFFF"/>
        </patternFill>
      </fill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 Tur"/>
        <scheme val="none"/>
      </font>
      <fill>
        <patternFill patternType="solid">
          <fgColor rgb="FFFFFFCC"/>
          <bgColor rgb="FFFFFFFF"/>
        </patternFill>
      </fill>
      <alignment horizontal="center" vertical="bottom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 Tur"/>
        <scheme val="none"/>
      </font>
      <numFmt numFmtId="166" formatCode="_-* #,##0\ _T_L_-;\-* #,##0\ _T_L_-;_-* \-??\ _T_L_-;_-@_-"/>
      <fill>
        <patternFill patternType="solid">
          <fgColor rgb="FFFFFFCC"/>
          <bgColor rgb="FFFFFFFF"/>
        </patternFill>
      </fill>
      <alignment horizontal="general" vertical="bottom" textRotation="0" wrapText="0" indent="0" justifyLastLine="0" shrinkToFit="0" readingOrder="0"/>
      <border diagonalUp="0" diagonalDown="0">
        <left/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  <protection locked="1" hidden="0"/>
    </dxf>
    <dxf>
      <border outline="0">
        <top style="hair">
          <color auto="1"/>
        </top>
      </border>
    </dxf>
    <dxf>
      <border outline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 Tur"/>
        <scheme val="none"/>
      </font>
      <fill>
        <patternFill patternType="solid">
          <fgColor rgb="FFFFFFCC"/>
          <bgColor rgb="FFFFFFFF"/>
        </patternFill>
      </fill>
    </dxf>
    <dxf>
      <border outline="0">
        <bottom style="hair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 Tur"/>
        <scheme val="none"/>
      </font>
      <numFmt numFmtId="166" formatCode="_-* #,##0\ _T_L_-;\-* #,##0\ _T_L_-;_-* \-??\ _T_L_-;_-@_-"/>
      <fill>
        <patternFill patternType="solid">
          <fgColor rgb="FFFFFFCC"/>
          <bgColor rgb="FFFFFFFF"/>
        </patternFill>
      </fill>
      <alignment horizontal="general" vertical="bottom" textRotation="0" wrapText="0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/>
        <bottom/>
      </border>
      <protection locked="1" hidden="0"/>
    </dxf>
    <dxf>
      <border>
        <left style="thin">
          <color rgb="FF4F81BD"/>
        </left>
      </border>
    </dxf>
    <dxf>
      <border>
        <left style="thin">
          <color rgb="FF4F81BD"/>
        </left>
      </border>
    </dxf>
    <dxf>
      <border>
        <top style="thin">
          <color rgb="FF4F81BD"/>
        </top>
      </border>
    </dxf>
    <dxf>
      <border>
        <top style="thin">
          <color rgb="FF4F81BD"/>
        </top>
      </border>
    </dxf>
    <dxf>
      <font>
        <b/>
        <color rgb="FF000000"/>
      </font>
    </dxf>
    <dxf>
      <font>
        <b/>
        <color rgb="FF000000"/>
      </font>
    </dxf>
    <dxf>
      <font>
        <b/>
        <color rgb="FF000000"/>
      </font>
      <border>
        <top style="double">
          <color rgb="FF4F81BD"/>
        </top>
      </border>
    </dxf>
    <dxf>
      <font>
        <b/>
        <color rgb="FFFFFFFF"/>
      </font>
      <fill>
        <patternFill patternType="solid">
          <fgColor rgb="FF4F81BD"/>
          <bgColor rgb="FF4F81BD"/>
        </patternFill>
      </fill>
    </dxf>
    <dxf>
      <font>
        <color rgb="FF000000"/>
      </font>
      <border>
        <left style="thin">
          <color rgb="FF4F81BD"/>
        </left>
        <right style="thin">
          <color rgb="FF4F81BD"/>
        </right>
        <top style="thin">
          <color rgb="FF4F81BD"/>
        </top>
        <bottom style="thin">
          <color rgb="FF4F81BD"/>
        </bottom>
      </border>
    </dxf>
  </dxfs>
  <tableStyles count="1" defaultTableStyle="TableStyleMedium9" defaultPivotStyle="PivotStyleLight16">
    <tableStyle name="TableStyleLight9 2" pivot="0" count="9">
      <tableStyleElement type="wholeTable" dxfId="30"/>
      <tableStyleElement type="headerRow" dxfId="29"/>
      <tableStyleElement type="totalRow" dxfId="28"/>
      <tableStyleElement type="firstColumn" dxfId="27"/>
      <tableStyleElement type="lastColumn" dxfId="26"/>
      <tableStyleElement type="firstRowStripe" dxfId="25"/>
      <tableStyleElement type="secondRowStripe" dxfId="24"/>
      <tableStyleElement type="firstColumnStripe" dxfId="23"/>
      <tableStyleElement type="secondColumnStripe" dxfId="22"/>
    </tableStyle>
  </tableStyles>
  <colors>
    <mruColors>
      <color rgb="FFFFFF1D"/>
      <color rgb="FFFFFF85"/>
      <color rgb="FFFFFFCC"/>
      <color rgb="FF66BEF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onnections" Target="connection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Relationship Id="rId30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4</xdr:row>
      <xdr:rowOff>0</xdr:rowOff>
    </xdr:from>
    <xdr:to>
      <xdr:col>2</xdr:col>
      <xdr:colOff>304800</xdr:colOff>
      <xdr:row>5</xdr:row>
      <xdr:rowOff>85090</xdr:rowOff>
    </xdr:to>
    <xdr:sp macro="" textlink="">
      <xdr:nvSpPr>
        <xdr:cNvPr id="1025" name="AutoShape 1" descr="CE Marking Logo PNG vector in SVG, PDF, AI, CDR format">
          <a:extLst>
            <a:ext uri="{FF2B5EF4-FFF2-40B4-BE49-F238E27FC236}">
              <a16:creationId xmlns:a16="http://schemas.microsoft.com/office/drawing/2014/main" id="{00000000-0008-0000-1100-000001040000}"/>
            </a:ext>
          </a:extLst>
        </xdr:cNvPr>
        <xdr:cNvSpPr>
          <a:spLocks noChangeAspect="1" noChangeArrowheads="1"/>
        </xdr:cNvSpPr>
      </xdr:nvSpPr>
      <xdr:spPr bwMode="auto">
        <a:xfrm>
          <a:off x="472440" y="1318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920750</xdr:colOff>
      <xdr:row>59</xdr:row>
      <xdr:rowOff>142874</xdr:rowOff>
    </xdr:from>
    <xdr:to>
      <xdr:col>7</xdr:col>
      <xdr:colOff>63499</xdr:colOff>
      <xdr:row>62</xdr:row>
      <xdr:rowOff>26201</xdr:rowOff>
    </xdr:to>
    <xdr:pic>
      <xdr:nvPicPr>
        <xdr:cNvPr id="14" name="Resim 13">
          <a:extLst>
            <a:ext uri="{FF2B5EF4-FFF2-40B4-BE49-F238E27FC236}">
              <a16:creationId xmlns:a16="http://schemas.microsoft.com/office/drawing/2014/main" id="{00000000-0008-0000-1100-00000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35813" y="11136312"/>
          <a:ext cx="1492249" cy="58976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144859</xdr:colOff>
      <xdr:row>0</xdr:row>
      <xdr:rowOff>0</xdr:rowOff>
    </xdr:from>
    <xdr:to>
      <xdr:col>7</xdr:col>
      <xdr:colOff>1191</xdr:colOff>
      <xdr:row>4</xdr:row>
      <xdr:rowOff>69520</xdr:rowOff>
    </xdr:to>
    <xdr:pic>
      <xdr:nvPicPr>
        <xdr:cNvPr id="17" name="Resim 16">
          <a:extLst>
            <a:ext uri="{FF2B5EF4-FFF2-40B4-BE49-F238E27FC236}">
              <a16:creationId xmlns:a16="http://schemas.microsoft.com/office/drawing/2014/main" id="{00000000-0008-0000-1100-00001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3015" y="0"/>
          <a:ext cx="8064501" cy="15697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1373188</xdr:colOff>
      <xdr:row>0</xdr:row>
      <xdr:rowOff>793750</xdr:rowOff>
    </xdr:from>
    <xdr:to>
      <xdr:col>4</xdr:col>
      <xdr:colOff>539872</xdr:colOff>
      <xdr:row>2</xdr:row>
      <xdr:rowOff>146539</xdr:rowOff>
    </xdr:to>
    <xdr:pic>
      <xdr:nvPicPr>
        <xdr:cNvPr id="18" name="Resim 17">
          <a:extLst>
            <a:ext uri="{FF2B5EF4-FFF2-40B4-BE49-F238E27FC236}">
              <a16:creationId xmlns:a16="http://schemas.microsoft.com/office/drawing/2014/main" id="{00000000-0008-0000-1100-00001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74938" y="793750"/>
          <a:ext cx="658934" cy="392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1333501</xdr:colOff>
      <xdr:row>0</xdr:row>
      <xdr:rowOff>738187</xdr:rowOff>
    </xdr:from>
    <xdr:to>
      <xdr:col>4</xdr:col>
      <xdr:colOff>2077915</xdr:colOff>
      <xdr:row>2</xdr:row>
      <xdr:rowOff>144481</xdr:rowOff>
    </xdr:to>
    <xdr:pic>
      <xdr:nvPicPr>
        <xdr:cNvPr id="19" name="Resim 18">
          <a:extLst>
            <a:ext uri="{FF2B5EF4-FFF2-40B4-BE49-F238E27FC236}">
              <a16:creationId xmlns:a16="http://schemas.microsoft.com/office/drawing/2014/main" id="{00000000-0008-0000-11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127501" y="738187"/>
          <a:ext cx="744414" cy="446107"/>
        </a:xfrm>
        <a:prstGeom prst="rect">
          <a:avLst/>
        </a:prstGeom>
      </xdr:spPr>
    </xdr:pic>
    <xdr:clientData/>
  </xdr:twoCellAnchor>
  <xdr:twoCellAnchor editAs="oneCell">
    <xdr:from>
      <xdr:col>4</xdr:col>
      <xdr:colOff>2873375</xdr:colOff>
      <xdr:row>1</xdr:row>
      <xdr:rowOff>23812</xdr:rowOff>
    </xdr:from>
    <xdr:to>
      <xdr:col>5</xdr:col>
      <xdr:colOff>36822</xdr:colOff>
      <xdr:row>2</xdr:row>
      <xdr:rowOff>162292</xdr:rowOff>
    </xdr:to>
    <xdr:pic>
      <xdr:nvPicPr>
        <xdr:cNvPr id="20" name="Resim 19">
          <a:extLst>
            <a:ext uri="{FF2B5EF4-FFF2-40B4-BE49-F238E27FC236}">
              <a16:creationId xmlns:a16="http://schemas.microsoft.com/office/drawing/2014/main" id="{00000000-0008-0000-1100-00001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67375" y="825500"/>
          <a:ext cx="584510" cy="3766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0</xdr:row>
      <xdr:rowOff>17584</xdr:rowOff>
    </xdr:from>
    <xdr:to>
      <xdr:col>7</xdr:col>
      <xdr:colOff>1104899</xdr:colOff>
      <xdr:row>3</xdr:row>
      <xdr:rowOff>61546</xdr:rowOff>
    </xdr:to>
    <xdr:pic>
      <xdr:nvPicPr>
        <xdr:cNvPr id="2" name="Resim 3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5492" y="17584"/>
          <a:ext cx="6972299" cy="10931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11\ortak%20klas&#246;r\Users\HP\Downloads\CRN%20BACA%20son%20liste%2017.01.2021%20(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yfa2"/>
      <sheetName val="AĞIRLIK"/>
      <sheetName val="genel hesap"/>
      <sheetName val="BAĞLANTI KELEPÇESİ"/>
      <sheetName val="DUVAR KELEPÇE"/>
      <sheetName val="SON KAPAMA"/>
      <sheetName val="İZOLASYON"/>
      <sheetName val="SIVAMA"/>
      <sheetName val="CONTA"/>
      <sheetName val="AĞIRLIK 2"/>
      <sheetName val="KURALLAR"/>
      <sheetName val="SiparişFormu"/>
      <sheetName val="SİPARİŞ  "/>
      <sheetName val=" BAYİ"/>
      <sheetName val="SatışFiyat"/>
      <sheetName val="OPSİYONLAR"/>
      <sheetName val="LİSTE"/>
      <sheetName val="VERİLEN TEKLİFLER"/>
      <sheetName val="CRN TABLO (2)"/>
      <sheetName val="crn stok listesi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1">
          <cell r="A1" t="str">
            <v>MALZEME 
KODU</v>
          </cell>
          <cell r="B1" t="str">
            <v xml:space="preserve">MALZEME AÇIKLAMASI
</v>
          </cell>
          <cell r="C1" t="str">
            <v>BİRİM</v>
          </cell>
          <cell r="D1" t="str">
            <v>FİYAT 
LİSTE</v>
          </cell>
          <cell r="E1">
            <v>0</v>
          </cell>
        </row>
        <row r="2">
          <cell r="A2">
            <v>0</v>
          </cell>
          <cell r="B2" t="str">
            <v>Ø 100</v>
          </cell>
          <cell r="C2">
            <v>0</v>
          </cell>
          <cell r="D2">
            <v>0</v>
          </cell>
          <cell r="E2">
            <v>0</v>
          </cell>
        </row>
        <row r="3">
          <cell r="A3" t="str">
            <v>CRN 100 001</v>
          </cell>
          <cell r="B3" t="str">
            <v>Ø100Standart Düz Modül 1000mm</v>
          </cell>
          <cell r="C3" t="str">
            <v>AD</v>
          </cell>
          <cell r="D3">
            <v>11.217956464000004</v>
          </cell>
        </row>
        <row r="4">
          <cell r="A4" t="str">
            <v>CRN 100 002</v>
          </cell>
          <cell r="B4" t="str">
            <v>Ø100Standart İzoleli Modül 1000mm</v>
          </cell>
          <cell r="C4" t="str">
            <v>AD</v>
          </cell>
          <cell r="D4">
            <v>23.246327797550006</v>
          </cell>
        </row>
        <row r="5">
          <cell r="A5" t="str">
            <v>CRN 100 003</v>
          </cell>
          <cell r="B5" t="str">
            <v>Ø100Standart Düz Modül 500mm</v>
          </cell>
          <cell r="C5" t="str">
            <v>AD</v>
          </cell>
          <cell r="D5">
            <v>6.1188853439999997</v>
          </cell>
        </row>
        <row r="6">
          <cell r="A6" t="str">
            <v>CRN 100 004</v>
          </cell>
          <cell r="B6" t="str">
            <v>Ø100Standart İzoleli Modül 500mm</v>
          </cell>
          <cell r="C6" t="str">
            <v>AD</v>
          </cell>
          <cell r="D6">
            <v>12.679815162300002</v>
          </cell>
        </row>
        <row r="7">
          <cell r="A7" t="str">
            <v>CRN 100 005</v>
          </cell>
          <cell r="B7" t="str">
            <v>Ø100Standart Düz Modül 250 mm</v>
          </cell>
          <cell r="C7" t="str">
            <v>AD</v>
          </cell>
          <cell r="D7">
            <v>3.0594426719999999</v>
          </cell>
        </row>
        <row r="8">
          <cell r="A8" t="str">
            <v>CRN 100 006</v>
          </cell>
          <cell r="B8" t="str">
            <v>Ø100Standart İzoleli Modül 250 mm</v>
          </cell>
          <cell r="C8" t="str">
            <v>AD</v>
          </cell>
          <cell r="D8">
            <v>6.3399075811500012</v>
          </cell>
        </row>
        <row r="9">
          <cell r="A9" t="str">
            <v>CRN 100 007</v>
          </cell>
          <cell r="B9" t="str">
            <v xml:space="preserve">Ø100Ölçüm Düz Modül </v>
          </cell>
          <cell r="C9" t="str">
            <v>AD</v>
          </cell>
          <cell r="D9">
            <v>7.0427934720000005</v>
          </cell>
        </row>
        <row r="10">
          <cell r="A10" t="str">
            <v>CRN 100 008</v>
          </cell>
          <cell r="B10" t="str">
            <v>Ø100Ölçüm İzoleli Modül</v>
          </cell>
          <cell r="C10" t="str">
            <v>AD</v>
          </cell>
          <cell r="D10">
            <v>10.323258381150001</v>
          </cell>
        </row>
        <row r="11">
          <cell r="A11" t="str">
            <v>CRN 100 009</v>
          </cell>
          <cell r="B11" t="str">
            <v>Ø100Emisyon Ölçüm  Modül</v>
          </cell>
          <cell r="C11" t="str">
            <v>AD</v>
          </cell>
          <cell r="D11">
            <v>7.0427934720000005</v>
          </cell>
        </row>
        <row r="12">
          <cell r="A12" t="str">
            <v>CRN 100 010</v>
          </cell>
          <cell r="B12" t="str">
            <v>Ø100Dirsek 15ºDüz</v>
          </cell>
          <cell r="C12" t="str">
            <v>AD</v>
          </cell>
          <cell r="D12">
            <v>11.217956464000004</v>
          </cell>
          <cell r="E12">
            <v>4</v>
          </cell>
        </row>
        <row r="13">
          <cell r="A13" t="str">
            <v>CRN 100 011</v>
          </cell>
          <cell r="B13" t="str">
            <v xml:space="preserve">Ø100Dirsek 15ºİzoleli </v>
          </cell>
          <cell r="C13" t="str">
            <v>AD</v>
          </cell>
          <cell r="D13">
            <v>23.246327797550006</v>
          </cell>
        </row>
        <row r="14">
          <cell r="A14" t="str">
            <v>CRN 100 012</v>
          </cell>
          <cell r="B14" t="str">
            <v>Ø100Dirsek 30ºDüz</v>
          </cell>
          <cell r="C14" t="str">
            <v>AD</v>
          </cell>
          <cell r="D14">
            <v>11.217956464000004</v>
          </cell>
        </row>
        <row r="15">
          <cell r="A15" t="str">
            <v>CRN 100 013</v>
          </cell>
          <cell r="B15" t="str">
            <v>Ø100Dirsek 30ºİzoleli</v>
          </cell>
          <cell r="C15" t="str">
            <v>AD</v>
          </cell>
          <cell r="D15">
            <v>23.246327797550006</v>
          </cell>
        </row>
        <row r="16">
          <cell r="A16" t="str">
            <v>CRN 100 014</v>
          </cell>
          <cell r="B16" t="str">
            <v>Ø100Dirsek 45o Düz</v>
          </cell>
          <cell r="C16" t="str">
            <v>AD</v>
          </cell>
          <cell r="D16">
            <v>11.217956464000004</v>
          </cell>
        </row>
        <row r="17">
          <cell r="A17" t="str">
            <v>CRN 100 015</v>
          </cell>
          <cell r="B17" t="str">
            <v>Ø100Dirsek 45o İzoleli</v>
          </cell>
          <cell r="C17" t="str">
            <v>AD</v>
          </cell>
          <cell r="D17">
            <v>23.246327797550006</v>
          </cell>
        </row>
        <row r="18">
          <cell r="A18" t="str">
            <v>CRN 100 016</v>
          </cell>
          <cell r="B18" t="str">
            <v>Ø100Dirsek 60o Düz</v>
          </cell>
          <cell r="C18" t="str">
            <v>AD</v>
          </cell>
          <cell r="D18">
            <v>11.217956464000004</v>
          </cell>
        </row>
        <row r="19">
          <cell r="A19" t="str">
            <v>CRN 100 017</v>
          </cell>
          <cell r="B19" t="str">
            <v>Ø100Dirsek 60o İzoleli</v>
          </cell>
          <cell r="C19" t="str">
            <v>AD</v>
          </cell>
          <cell r="D19">
            <v>23.246327797550006</v>
          </cell>
        </row>
        <row r="20">
          <cell r="A20" t="str">
            <v>CRN 100 018</v>
          </cell>
          <cell r="B20" t="str">
            <v>Ø100Dirsek 90o Düz</v>
          </cell>
          <cell r="C20" t="str">
            <v>AD</v>
          </cell>
          <cell r="D20">
            <v>11.217956464000004</v>
          </cell>
        </row>
        <row r="21">
          <cell r="A21" t="str">
            <v>CRN 100 019</v>
          </cell>
          <cell r="B21" t="str">
            <v>Ø100Dirsek 90o İzoleli</v>
          </cell>
          <cell r="C21" t="str">
            <v>AD</v>
          </cell>
          <cell r="D21">
            <v>23.246327797550006</v>
          </cell>
        </row>
        <row r="22">
          <cell r="A22" t="str">
            <v>CRN 100 020</v>
          </cell>
          <cell r="B22" t="str">
            <v>Ø100Kaskad TE İzoleli</v>
          </cell>
          <cell r="C22" t="str">
            <v>AD</v>
          </cell>
          <cell r="D22">
            <v>25.359630324600005</v>
          </cell>
        </row>
        <row r="23">
          <cell r="A23" t="str">
            <v>CRN 100 021</v>
          </cell>
          <cell r="B23" t="str">
            <v>Ø100Kaskad TE İzolesiz</v>
          </cell>
          <cell r="C23" t="str">
            <v>AD</v>
          </cell>
          <cell r="D23">
            <v>12.237770687999999</v>
          </cell>
        </row>
        <row r="24">
          <cell r="A24" t="str">
            <v>CRN 100 022</v>
          </cell>
          <cell r="B24" t="str">
            <v>Ø100Rediksiyon İzoleli</v>
          </cell>
          <cell r="C24" t="str">
            <v>AD</v>
          </cell>
          <cell r="D24">
            <v>25.359630324600005</v>
          </cell>
        </row>
        <row r="25">
          <cell r="A25" t="str">
            <v>CRN 100 023</v>
          </cell>
          <cell r="B25" t="str">
            <v>Ø100Rediksiyon İzolesiz</v>
          </cell>
          <cell r="C25" t="str">
            <v>AD</v>
          </cell>
          <cell r="D25">
            <v>12.237770687999999</v>
          </cell>
        </row>
        <row r="26">
          <cell r="A26" t="str">
            <v>CRN 100 024</v>
          </cell>
          <cell r="B26" t="str">
            <v>Ø100Son kapama</v>
          </cell>
          <cell r="C26" t="str">
            <v>AD</v>
          </cell>
          <cell r="D26">
            <v>6.1188853439999997</v>
          </cell>
        </row>
        <row r="27">
          <cell r="A27" t="str">
            <v>CRN 100 025</v>
          </cell>
          <cell r="B27" t="str">
            <v>Ø100Son kapama İzoleli</v>
          </cell>
          <cell r="C27" t="str">
            <v>AD</v>
          </cell>
          <cell r="D27">
            <v>12.679815162300002</v>
          </cell>
        </row>
        <row r="28">
          <cell r="A28" t="str">
            <v>CRN 100 026</v>
          </cell>
          <cell r="B28" t="str">
            <v>Ø100T Modül 45 Düz  90 Düz</v>
          </cell>
          <cell r="C28" t="str">
            <v>AD</v>
          </cell>
          <cell r="D28">
            <v>14.022445580000001</v>
          </cell>
        </row>
        <row r="29">
          <cell r="A29" t="str">
            <v>CRN 100 027</v>
          </cell>
          <cell r="B29" t="str">
            <v>Ø100T Modül 45 İzoleli 90 İzoleli</v>
          </cell>
          <cell r="C29" t="str">
            <v>AD</v>
          </cell>
          <cell r="D29">
            <v>26.050816913550001</v>
          </cell>
        </row>
        <row r="30">
          <cell r="A30" t="str">
            <v>CRN 100 028</v>
          </cell>
          <cell r="B30" t="str">
            <v>Ø100Yağmur Korumalı Şapka</v>
          </cell>
          <cell r="C30" t="str">
            <v>AD</v>
          </cell>
          <cell r="D30">
            <v>12.237770687999999</v>
          </cell>
        </row>
        <row r="31">
          <cell r="A31" t="str">
            <v>CRN 100 029</v>
          </cell>
          <cell r="B31" t="str">
            <v>Ø100Rüzgar Çıkışlı Şapka</v>
          </cell>
          <cell r="C31" t="str">
            <v>AD</v>
          </cell>
          <cell r="D31">
            <v>12.237770687999999</v>
          </cell>
        </row>
        <row r="32">
          <cell r="A32" t="str">
            <v>CRN 100 030</v>
          </cell>
          <cell r="B32" t="str">
            <v>Ø100Teleskopik Sehpa</v>
          </cell>
          <cell r="C32" t="str">
            <v>AD</v>
          </cell>
          <cell r="D32">
            <v>18.937799999999999</v>
          </cell>
        </row>
        <row r="33">
          <cell r="A33" t="str">
            <v>CRN 100 031</v>
          </cell>
          <cell r="B33" t="str">
            <v>Ø100Duvar Tipi Sehpa</v>
          </cell>
          <cell r="C33" t="str">
            <v>AD</v>
          </cell>
          <cell r="D33">
            <v>15.150239999999998</v>
          </cell>
        </row>
        <row r="34">
          <cell r="A34" t="str">
            <v>CRN 100 032</v>
          </cell>
          <cell r="B34" t="str">
            <v>Ø100Sehpa</v>
          </cell>
          <cell r="C34" t="str">
            <v>AD</v>
          </cell>
          <cell r="D34">
            <v>15.150239999999998</v>
          </cell>
        </row>
        <row r="35">
          <cell r="A35" t="str">
            <v>CRN 100 033</v>
          </cell>
          <cell r="B35" t="str">
            <v>Ø100Bağlantı Kelepçesi</v>
          </cell>
          <cell r="C35" t="str">
            <v>AD</v>
          </cell>
          <cell r="D35">
            <v>1.7765971844155843</v>
          </cell>
        </row>
        <row r="36">
          <cell r="A36" t="str">
            <v>CRN 100 034</v>
          </cell>
          <cell r="B36" t="str">
            <v>Ø100Askı Duvar Kelepçesi</v>
          </cell>
          <cell r="C36" t="str">
            <v>AD</v>
          </cell>
          <cell r="D36">
            <v>3.9685880000000004</v>
          </cell>
        </row>
        <row r="37">
          <cell r="A37" t="str">
            <v>CRN 100 035</v>
          </cell>
          <cell r="B37" t="str">
            <v>Ø100Duvar Kelepçesi izoleli</v>
          </cell>
          <cell r="C37" t="str">
            <v>AD</v>
          </cell>
          <cell r="D37">
            <v>4.6502819999999998</v>
          </cell>
        </row>
        <row r="38">
          <cell r="A38" t="str">
            <v>CRN 100 036</v>
          </cell>
          <cell r="B38" t="str">
            <v>Ø100Duvar Kelepçesi izolesiz</v>
          </cell>
          <cell r="C38" t="str">
            <v>AD</v>
          </cell>
          <cell r="D38">
            <v>3.9685880000000004</v>
          </cell>
        </row>
        <row r="39">
          <cell r="A39" t="str">
            <v>CRN 100 037</v>
          </cell>
          <cell r="B39" t="str">
            <v>Ø100Boru Contası</v>
          </cell>
          <cell r="C39" t="str">
            <v>AD</v>
          </cell>
          <cell r="D39">
            <v>0.86199452054794523</v>
          </cell>
        </row>
        <row r="40">
          <cell r="A40" t="str">
            <v>CRN 100 038</v>
          </cell>
          <cell r="B40" t="str">
            <v>Ø100Kapaklı  Modül Düz ( TEMİZLEME )</v>
          </cell>
          <cell r="C40" t="str">
            <v>AD</v>
          </cell>
          <cell r="D40">
            <v>20.312223360000001</v>
          </cell>
        </row>
        <row r="41">
          <cell r="A41" t="str">
            <v>CRN 100 039</v>
          </cell>
          <cell r="B41" t="str">
            <v>Ø100 Kapaklı  Modül İzoleli  ( TEMİZLEME )</v>
          </cell>
          <cell r="C41" t="str">
            <v>AD</v>
          </cell>
          <cell r="D41">
            <v>33.434082996599997</v>
          </cell>
        </row>
        <row r="42">
          <cell r="A42" t="str">
            <v>CRN 100 040</v>
          </cell>
          <cell r="B42" t="str">
            <v>Ø100Kondens  Kabı  Düz</v>
          </cell>
          <cell r="C42" t="str">
            <v>AD</v>
          </cell>
          <cell r="D42">
            <v>21.033668370000001</v>
          </cell>
        </row>
        <row r="43">
          <cell r="A43" t="str">
            <v>CRN 100 041</v>
          </cell>
          <cell r="B43" t="str">
            <v>Ø100Kondens Kabı  İzoleli</v>
          </cell>
          <cell r="C43" t="str">
            <v>AD</v>
          </cell>
          <cell r="D43">
            <v>42.628609494900005</v>
          </cell>
          <cell r="E43">
            <v>10</v>
          </cell>
        </row>
        <row r="44">
          <cell r="A44">
            <v>0</v>
          </cell>
          <cell r="B44" t="str">
            <v>Ø 130</v>
          </cell>
          <cell r="C44">
            <v>0</v>
          </cell>
          <cell r="D44">
            <v>0</v>
          </cell>
          <cell r="E44">
            <v>0</v>
          </cell>
        </row>
        <row r="45">
          <cell r="A45" t="str">
            <v>CRN 130 001</v>
          </cell>
          <cell r="B45" t="str">
            <v>Ø130Standart Düz Modül 1000mm</v>
          </cell>
          <cell r="C45" t="str">
            <v>AD</v>
          </cell>
          <cell r="D45">
            <v>14.583343403199999</v>
          </cell>
        </row>
        <row r="46">
          <cell r="A46" t="str">
            <v>CRN 130 002</v>
          </cell>
          <cell r="B46" t="str">
            <v>Ø130Standart İzoleli Modül 1000mm</v>
          </cell>
          <cell r="C46" t="str">
            <v>AD</v>
          </cell>
          <cell r="D46">
            <v>28.801690796450007</v>
          </cell>
        </row>
        <row r="47">
          <cell r="A47" t="str">
            <v>CRN 130 003</v>
          </cell>
          <cell r="B47" t="str">
            <v>Ø130Standart Düz Modül 500mm</v>
          </cell>
          <cell r="C47" t="str">
            <v>AD</v>
          </cell>
          <cell r="D47">
            <v>7.9545509471999996</v>
          </cell>
        </row>
        <row r="48">
          <cell r="A48" t="str">
            <v>CRN 130 004</v>
          </cell>
          <cell r="B48" t="str">
            <v>Ø130Standart İzoleli Modül 500mm</v>
          </cell>
          <cell r="C48" t="str">
            <v>AD</v>
          </cell>
          <cell r="D48">
            <v>15.379323402300001</v>
          </cell>
        </row>
        <row r="49">
          <cell r="A49" t="str">
            <v>CRN 130 005</v>
          </cell>
          <cell r="B49" t="str">
            <v>Ø130Standart Düz Modül 250 mm</v>
          </cell>
          <cell r="C49" t="str">
            <v>AD</v>
          </cell>
          <cell r="D49">
            <v>3.9772754735999998</v>
          </cell>
        </row>
        <row r="50">
          <cell r="A50" t="str">
            <v>CRN 130 006</v>
          </cell>
          <cell r="B50" t="str">
            <v>Ø130Standart İzoleli Modül 250 mm</v>
          </cell>
          <cell r="C50" t="str">
            <v>AD</v>
          </cell>
          <cell r="D50">
            <v>7.6896617011500004</v>
          </cell>
        </row>
        <row r="51">
          <cell r="A51" t="str">
            <v>CRN 130 007</v>
          </cell>
          <cell r="B51" t="str">
            <v xml:space="preserve">Ø130Ölçüm Düz Modül </v>
          </cell>
          <cell r="C51" t="str">
            <v>AD</v>
          </cell>
          <cell r="D51">
            <v>7.9606262736</v>
          </cell>
        </row>
        <row r="52">
          <cell r="A52" t="str">
            <v>CRN 130 008</v>
          </cell>
          <cell r="B52" t="str">
            <v>Ø130Ölçüm İzoleli Modül</v>
          </cell>
          <cell r="C52" t="str">
            <v>AD</v>
          </cell>
          <cell r="D52">
            <v>11.673012501149998</v>
          </cell>
        </row>
        <row r="53">
          <cell r="A53" t="str">
            <v>CRN 130 009</v>
          </cell>
          <cell r="B53" t="str">
            <v>Ø130Emisyon Ölçüm  Modül</v>
          </cell>
          <cell r="C53" t="str">
            <v>AD</v>
          </cell>
          <cell r="D53">
            <v>7.9606262736</v>
          </cell>
          <cell r="E53">
            <v>32</v>
          </cell>
        </row>
        <row r="54">
          <cell r="A54" t="str">
            <v>CRN 130 010</v>
          </cell>
          <cell r="B54" t="str">
            <v>Ø130Dirsek 15ºDüz</v>
          </cell>
          <cell r="C54" t="str">
            <v>AD</v>
          </cell>
          <cell r="D54">
            <v>14.583343403199999</v>
          </cell>
        </row>
        <row r="55">
          <cell r="A55" t="str">
            <v>CRN 130 011</v>
          </cell>
          <cell r="B55" t="str">
            <v xml:space="preserve">Ø130Dirsek 15ºİzoleli </v>
          </cell>
          <cell r="C55" t="str">
            <v>AD</v>
          </cell>
          <cell r="D55">
            <v>28.195426237549999</v>
          </cell>
        </row>
        <row r="56">
          <cell r="A56" t="str">
            <v>CRN 130 012</v>
          </cell>
          <cell r="B56" t="str">
            <v>Ø130Dirsek 30ºDüz</v>
          </cell>
          <cell r="C56" t="str">
            <v>AD</v>
          </cell>
          <cell r="D56">
            <v>14.583343403199999</v>
          </cell>
        </row>
        <row r="57">
          <cell r="A57" t="str">
            <v>CRN 130 013</v>
          </cell>
          <cell r="B57" t="str">
            <v>Ø130Dirsek 30ºİzoleli</v>
          </cell>
          <cell r="C57" t="str">
            <v>AD</v>
          </cell>
          <cell r="D57">
            <v>28.195426237549999</v>
          </cell>
        </row>
        <row r="58">
          <cell r="A58" t="str">
            <v>CRN 130 014</v>
          </cell>
          <cell r="B58" t="str">
            <v>Ø130Dirsek 45o Düz</v>
          </cell>
          <cell r="C58" t="str">
            <v>AD</v>
          </cell>
          <cell r="D58">
            <v>14.583343403199999</v>
          </cell>
        </row>
        <row r="59">
          <cell r="A59" t="str">
            <v>CRN 130 015</v>
          </cell>
          <cell r="B59" t="str">
            <v>Ø130Dirsek 45o İzoleli</v>
          </cell>
          <cell r="C59" t="str">
            <v>AD</v>
          </cell>
          <cell r="D59">
            <v>28.195426237549999</v>
          </cell>
        </row>
        <row r="60">
          <cell r="A60" t="str">
            <v>CRN 130 016</v>
          </cell>
          <cell r="B60" t="str">
            <v>Ø130Dirsek 60o Düz</v>
          </cell>
          <cell r="C60" t="str">
            <v>AD</v>
          </cell>
          <cell r="D60">
            <v>14.583343403199999</v>
          </cell>
        </row>
        <row r="61">
          <cell r="A61" t="str">
            <v>CRN 130 017</v>
          </cell>
          <cell r="B61" t="str">
            <v>Ø130Dirsek 60o İzoleli</v>
          </cell>
          <cell r="C61" t="str">
            <v>AD</v>
          </cell>
          <cell r="D61">
            <v>28.195426237549999</v>
          </cell>
        </row>
        <row r="62">
          <cell r="A62" t="str">
            <v>CRN 130 018</v>
          </cell>
          <cell r="B62" t="str">
            <v>Ø130Dirsek 90o Düz</v>
          </cell>
          <cell r="C62" t="str">
            <v>AD</v>
          </cell>
          <cell r="D62">
            <v>14.583343403199999</v>
          </cell>
        </row>
        <row r="63">
          <cell r="A63" t="str">
            <v>CRN 130 019</v>
          </cell>
          <cell r="B63" t="str">
            <v>Ø130Dirsek 90o İzoleli</v>
          </cell>
          <cell r="C63" t="str">
            <v>AD</v>
          </cell>
          <cell r="D63">
            <v>28.195426237549999</v>
          </cell>
        </row>
        <row r="64">
          <cell r="A64" t="str">
            <v>CRN 130 020</v>
          </cell>
          <cell r="B64" t="str">
            <v>Ø130Kaskad TE İzoleli</v>
          </cell>
          <cell r="C64" t="str">
            <v>AD</v>
          </cell>
          <cell r="D64">
            <v>30.758646804600001</v>
          </cell>
        </row>
        <row r="65">
          <cell r="A65" t="str">
            <v>CRN 130 021</v>
          </cell>
          <cell r="B65" t="str">
            <v>Ø130Kaskad TE İzolesiz</v>
          </cell>
          <cell r="C65" t="str">
            <v>AD</v>
          </cell>
          <cell r="D65">
            <v>15.909101894399999</v>
          </cell>
        </row>
        <row r="66">
          <cell r="A66" t="str">
            <v>CRN 130 022</v>
          </cell>
          <cell r="B66" t="str">
            <v>Ø130Rediksiyon İzoleli</v>
          </cell>
          <cell r="C66" t="str">
            <v>AD</v>
          </cell>
          <cell r="D66">
            <v>30.758646804600001</v>
          </cell>
        </row>
        <row r="67">
          <cell r="A67" t="str">
            <v>CRN 130 023</v>
          </cell>
          <cell r="B67" t="str">
            <v>Ø130Rediksiyon İzolesiz</v>
          </cell>
          <cell r="C67" t="str">
            <v>AD</v>
          </cell>
          <cell r="D67">
            <v>15.909101894399999</v>
          </cell>
        </row>
        <row r="68">
          <cell r="A68" t="str">
            <v>CRN 130 024</v>
          </cell>
          <cell r="B68" t="str">
            <v>Ø130Son kapama</v>
          </cell>
          <cell r="C68" t="str">
            <v>AD</v>
          </cell>
          <cell r="D68">
            <v>7.9545509471999996</v>
          </cell>
        </row>
        <row r="69">
          <cell r="A69" t="str">
            <v>CRN 130 025</v>
          </cell>
          <cell r="B69" t="str">
            <v>Ø130Son kapama İzoleli</v>
          </cell>
          <cell r="C69" t="str">
            <v>AD</v>
          </cell>
          <cell r="D69">
            <v>15.379323402300001</v>
          </cell>
        </row>
        <row r="70">
          <cell r="A70" t="str">
            <v>CRN 130 026</v>
          </cell>
          <cell r="B70" t="str">
            <v>Ø130T Modül 45 Düz  90 Düz</v>
          </cell>
          <cell r="C70" t="str">
            <v>AD</v>
          </cell>
          <cell r="D70">
            <v>18.229179254000002</v>
          </cell>
        </row>
        <row r="71">
          <cell r="A71" t="str">
            <v>CRN 130 027</v>
          </cell>
          <cell r="B71" t="str">
            <v>Ø130T Modül 45 İzoleli 90 İzoleli</v>
          </cell>
          <cell r="C71" t="str">
            <v>AD</v>
          </cell>
          <cell r="D71">
            <v>31.841262088350007</v>
          </cell>
        </row>
        <row r="72">
          <cell r="A72" t="str">
            <v>CRN 130 028</v>
          </cell>
          <cell r="B72" t="str">
            <v>Ø130Yağmur Korumalı Şapka</v>
          </cell>
          <cell r="C72" t="str">
            <v>AD</v>
          </cell>
          <cell r="D72">
            <v>15.909101894399999</v>
          </cell>
        </row>
        <row r="73">
          <cell r="A73" t="str">
            <v>CRN 130 029</v>
          </cell>
          <cell r="B73" t="str">
            <v>Ø130Rüzgar Çıkışlı Şapka</v>
          </cell>
          <cell r="C73" t="str">
            <v>AD</v>
          </cell>
          <cell r="D73">
            <v>15.909101894399999</v>
          </cell>
        </row>
        <row r="74">
          <cell r="A74" t="str">
            <v>CRN 130 030</v>
          </cell>
          <cell r="B74" t="str">
            <v>Ø130Telekobik Sehpa</v>
          </cell>
          <cell r="C74" t="str">
            <v>AD</v>
          </cell>
          <cell r="D74">
            <v>20.561040000000002</v>
          </cell>
        </row>
        <row r="75">
          <cell r="A75" t="str">
            <v>CRN 130 031</v>
          </cell>
          <cell r="B75" t="str">
            <v>Ø130Duvar Tipi Sehpa</v>
          </cell>
          <cell r="C75" t="str">
            <v>AD</v>
          </cell>
          <cell r="D75">
            <v>16.448831999999999</v>
          </cell>
        </row>
        <row r="76">
          <cell r="A76" t="str">
            <v>CRN 130 032</v>
          </cell>
          <cell r="B76" t="str">
            <v>Ø130Sehpa</v>
          </cell>
          <cell r="C76">
            <v>0</v>
          </cell>
          <cell r="D76">
            <v>16.448831999999999</v>
          </cell>
        </row>
        <row r="77">
          <cell r="A77" t="str">
            <v>CRN 130 033</v>
          </cell>
          <cell r="B77" t="str">
            <v>Ø130Bağlantı Kelepçesi</v>
          </cell>
          <cell r="C77" t="str">
            <v>AD</v>
          </cell>
          <cell r="D77">
            <v>1.9842516644155843</v>
          </cell>
        </row>
        <row r="78">
          <cell r="A78" t="str">
            <v>CRN 130 034</v>
          </cell>
          <cell r="B78" t="str">
            <v>Ø130Askı Duvar Kelepçesi</v>
          </cell>
          <cell r="C78" t="str">
            <v>AD</v>
          </cell>
          <cell r="D78">
            <v>4.3776043999999992</v>
          </cell>
        </row>
        <row r="79">
          <cell r="A79" t="str">
            <v>CRN 130 035</v>
          </cell>
          <cell r="B79" t="str">
            <v>Ø130Duvar Kelepçesi izoleli</v>
          </cell>
          <cell r="C79" t="str">
            <v>AD</v>
          </cell>
          <cell r="D79">
            <v>5.0592984000000003</v>
          </cell>
        </row>
        <row r="80">
          <cell r="A80" t="str">
            <v>CRN 130 036</v>
          </cell>
          <cell r="B80" t="str">
            <v>Ø130Duvar Kelepçesi izolesiz</v>
          </cell>
          <cell r="C80" t="str">
            <v>AD</v>
          </cell>
          <cell r="D80">
            <v>4.3776043999999992</v>
          </cell>
          <cell r="E80">
            <v>32</v>
          </cell>
        </row>
        <row r="81">
          <cell r="A81" t="str">
            <v>CRN 130 037</v>
          </cell>
          <cell r="B81" t="str">
            <v>Ø130Boru Contası</v>
          </cell>
          <cell r="C81" t="str">
            <v>AD</v>
          </cell>
          <cell r="D81">
            <v>1.1205928767123288</v>
          </cell>
        </row>
        <row r="82">
          <cell r="A82" t="str">
            <v>CRN 130 038</v>
          </cell>
          <cell r="B82" t="str">
            <v>Ø130Kapaklı  Modül Düz ( TEMİZLEME )</v>
          </cell>
          <cell r="C82" t="str">
            <v>AD</v>
          </cell>
          <cell r="D82">
            <v>24.901387367999998</v>
          </cell>
        </row>
        <row r="83">
          <cell r="A83" t="str">
            <v>CRN 130 039</v>
          </cell>
          <cell r="B83" t="str">
            <v>Ø130 Kapaklı  Modül İzoleli  ( TEMİZLEME )</v>
          </cell>
          <cell r="C83" t="str">
            <v>AD</v>
          </cell>
          <cell r="D83">
            <v>39.750932278200004</v>
          </cell>
        </row>
        <row r="84">
          <cell r="A84" t="str">
            <v>CRN 130 040</v>
          </cell>
          <cell r="B84" t="str">
            <v>Ø130Kapaklı  Modül Düz ( TEMİZLEME )</v>
          </cell>
          <cell r="C84" t="str">
            <v>AD</v>
          </cell>
          <cell r="D84">
            <v>27.343768881000006</v>
          </cell>
        </row>
        <row r="85">
          <cell r="A85" t="str">
            <v>CRN 130 041</v>
          </cell>
          <cell r="B85" t="str">
            <v>Ø130 Kapaklı  Modül İzoleli  ( TEMİZLEME )</v>
          </cell>
          <cell r="C85" t="str">
            <v>AD</v>
          </cell>
          <cell r="D85">
            <v>52.103883417300011</v>
          </cell>
        </row>
        <row r="86">
          <cell r="A86">
            <v>0</v>
          </cell>
          <cell r="B86" t="str">
            <v>Ø 150</v>
          </cell>
          <cell r="C86">
            <v>0</v>
          </cell>
          <cell r="D86">
            <v>0</v>
          </cell>
        </row>
        <row r="87">
          <cell r="A87" t="str">
            <v>CRN 150 001</v>
          </cell>
          <cell r="B87" t="str">
            <v>Ø150Standart Düz Modül 1000mm</v>
          </cell>
          <cell r="C87" t="str">
            <v>AD</v>
          </cell>
          <cell r="D87">
            <v>16.826934696000002</v>
          </cell>
        </row>
        <row r="88">
          <cell r="A88" t="str">
            <v>CRN 150 002</v>
          </cell>
          <cell r="B88" t="str">
            <v>Ø150Standart İzoleli Modül 1000mm</v>
          </cell>
          <cell r="C88" t="str">
            <v>AD</v>
          </cell>
          <cell r="D88">
            <v>32.505266129050007</v>
          </cell>
        </row>
        <row r="89">
          <cell r="A89" t="str">
            <v>CRN 150 003</v>
          </cell>
          <cell r="B89" t="str">
            <v>Ø150Standart Düz Modül 500mm</v>
          </cell>
          <cell r="C89" t="str">
            <v>AD</v>
          </cell>
          <cell r="D89">
            <v>9.178328016</v>
          </cell>
        </row>
        <row r="90">
          <cell r="A90" t="str">
            <v>CRN 150 004</v>
          </cell>
          <cell r="B90" t="str">
            <v>Ø150Standart İzoleli Modül 500mm</v>
          </cell>
          <cell r="C90" t="str">
            <v>AD</v>
          </cell>
          <cell r="D90">
            <v>17.730145161300005</v>
          </cell>
        </row>
        <row r="91">
          <cell r="A91" t="str">
            <v>CRN 150 005</v>
          </cell>
          <cell r="B91" t="str">
            <v>Ø150Standart Düz Modül 250 mm</v>
          </cell>
          <cell r="C91" t="str">
            <v>AD</v>
          </cell>
          <cell r="D91">
            <v>4.589164008</v>
          </cell>
        </row>
        <row r="92">
          <cell r="A92" t="str">
            <v>CRN 150 006</v>
          </cell>
          <cell r="B92" t="str">
            <v>Ø150Standart İzoleli Modül 250 mm</v>
          </cell>
          <cell r="C92" t="str">
            <v>AD</v>
          </cell>
          <cell r="D92">
            <v>8.8650725806500024</v>
          </cell>
        </row>
        <row r="93">
          <cell r="A93" t="str">
            <v>CRN 150 007</v>
          </cell>
          <cell r="B93" t="str">
            <v xml:space="preserve">Ø150Ölçüm Düz Modül </v>
          </cell>
          <cell r="C93" t="str">
            <v>AD</v>
          </cell>
          <cell r="D93">
            <v>8.5725148079999993</v>
          </cell>
        </row>
        <row r="94">
          <cell r="A94" t="str">
            <v>CRN 150 008</v>
          </cell>
          <cell r="B94" t="str">
            <v>Ø150Ölçüm İzoleli Modül</v>
          </cell>
          <cell r="C94" t="str">
            <v>AD</v>
          </cell>
          <cell r="D94">
            <v>12.848423380649999</v>
          </cell>
        </row>
        <row r="95">
          <cell r="A95" t="str">
            <v>CRN 150 009</v>
          </cell>
          <cell r="B95" t="str">
            <v>Ø150Emisyon Ölçüm  Modül</v>
          </cell>
          <cell r="C95" t="str">
            <v>AD</v>
          </cell>
          <cell r="D95">
            <v>8.5725148079999993</v>
          </cell>
        </row>
        <row r="96">
          <cell r="A96" t="str">
            <v>CRN 150 010</v>
          </cell>
          <cell r="B96" t="str">
            <v>Ø150Dirsek 15ºDüz</v>
          </cell>
          <cell r="C96" t="str">
            <v>AD</v>
          </cell>
          <cell r="D96">
            <v>16.826934696000002</v>
          </cell>
        </row>
        <row r="97">
          <cell r="A97" t="str">
            <v>CRN 150 011</v>
          </cell>
          <cell r="B97" t="str">
            <v xml:space="preserve">Ø150Dirsek 15ºİzoleli </v>
          </cell>
          <cell r="C97" t="str">
            <v>AD</v>
          </cell>
          <cell r="D97">
            <v>32.505266129050007</v>
          </cell>
        </row>
        <row r="98">
          <cell r="A98" t="str">
            <v>CRN 150 012</v>
          </cell>
          <cell r="B98" t="str">
            <v>Ø150Dirsek 30ºDüz</v>
          </cell>
          <cell r="C98" t="str">
            <v>AD</v>
          </cell>
          <cell r="D98">
            <v>16.826934696000002</v>
          </cell>
        </row>
        <row r="99">
          <cell r="A99" t="str">
            <v>CRN 150 013</v>
          </cell>
          <cell r="B99" t="str">
            <v>Ø150Dirsek 30ºİzoleli</v>
          </cell>
          <cell r="C99" t="str">
            <v>AD</v>
          </cell>
          <cell r="D99">
            <v>32.505266129050007</v>
          </cell>
        </row>
        <row r="100">
          <cell r="A100" t="str">
            <v>CRN 150 014</v>
          </cell>
          <cell r="B100" t="str">
            <v>Ø150Dirsek 45o Düz</v>
          </cell>
          <cell r="C100" t="str">
            <v>AD</v>
          </cell>
          <cell r="D100">
            <v>16.826934696000002</v>
          </cell>
        </row>
        <row r="101">
          <cell r="A101" t="str">
            <v>CRN 150 015</v>
          </cell>
          <cell r="B101" t="str">
            <v>Ø150Dirsek 45o İzoleli</v>
          </cell>
          <cell r="C101" t="str">
            <v>AD</v>
          </cell>
          <cell r="D101">
            <v>32.505266129050007</v>
          </cell>
        </row>
        <row r="102">
          <cell r="A102" t="str">
            <v>CRN 150 016</v>
          </cell>
          <cell r="B102" t="str">
            <v>Ø150Dirsek 60o Düz</v>
          </cell>
          <cell r="C102" t="str">
            <v>AD</v>
          </cell>
          <cell r="D102">
            <v>16.826934696000002</v>
          </cell>
        </row>
        <row r="103">
          <cell r="A103" t="str">
            <v>CRN 150 017</v>
          </cell>
          <cell r="B103" t="str">
            <v>Ø150Dirsek 60o İzoleli</v>
          </cell>
          <cell r="C103" t="str">
            <v>AD</v>
          </cell>
          <cell r="D103">
            <v>32.505266129050007</v>
          </cell>
        </row>
        <row r="104">
          <cell r="A104" t="str">
            <v>CRN 150 018</v>
          </cell>
          <cell r="B104" t="str">
            <v>Ø150Dirsek 90o Düz</v>
          </cell>
          <cell r="C104" t="str">
            <v>AD</v>
          </cell>
          <cell r="D104">
            <v>16.826934696000002</v>
          </cell>
        </row>
        <row r="105">
          <cell r="A105" t="str">
            <v>CRN 150 019</v>
          </cell>
          <cell r="B105" t="str">
            <v>Ø150Dirsek 90o İzoleli</v>
          </cell>
          <cell r="C105" t="str">
            <v>AD</v>
          </cell>
          <cell r="D105">
            <v>32.505266129050007</v>
          </cell>
          <cell r="E105">
            <v>15</v>
          </cell>
        </row>
        <row r="106">
          <cell r="A106" t="str">
            <v>CRN 150 020</v>
          </cell>
          <cell r="B106" t="str">
            <v>Ø150Kaskad TE  İzoleli</v>
          </cell>
          <cell r="C106" t="str">
            <v>AD</v>
          </cell>
          <cell r="D106">
            <v>35.460290322600009</v>
          </cell>
          <cell r="E106">
            <v>5</v>
          </cell>
        </row>
        <row r="107">
          <cell r="A107" t="str">
            <v>CRN 150 021</v>
          </cell>
          <cell r="B107" t="str">
            <v>Ø150Kaskad TE  İzolesiz</v>
          </cell>
          <cell r="C107" t="str">
            <v>AD</v>
          </cell>
          <cell r="D107">
            <v>18.356656032</v>
          </cell>
        </row>
        <row r="108">
          <cell r="A108" t="str">
            <v>CRN 150 022</v>
          </cell>
          <cell r="B108" t="str">
            <v>Ø150Rediksiyon İzoleli</v>
          </cell>
          <cell r="C108" t="str">
            <v>AD</v>
          </cell>
          <cell r="D108">
            <v>35.460290322600009</v>
          </cell>
        </row>
        <row r="109">
          <cell r="A109" t="str">
            <v>CRN 150 023</v>
          </cell>
          <cell r="B109" t="str">
            <v>Ø150Rediksiyon İzolesiz</v>
          </cell>
          <cell r="C109" t="str">
            <v>AD</v>
          </cell>
          <cell r="D109">
            <v>18.356656032</v>
          </cell>
        </row>
        <row r="110">
          <cell r="A110" t="str">
            <v>CRN 150 024</v>
          </cell>
          <cell r="B110" t="str">
            <v>Ø150Son kapama  Düz</v>
          </cell>
          <cell r="C110" t="str">
            <v>AD</v>
          </cell>
          <cell r="D110">
            <v>9.178328016</v>
          </cell>
        </row>
        <row r="111">
          <cell r="A111" t="str">
            <v>CRN 150 025</v>
          </cell>
          <cell r="B111" t="str">
            <v>Ø150Son kapama İzoleli</v>
          </cell>
          <cell r="C111" t="str">
            <v>AD</v>
          </cell>
          <cell r="D111">
            <v>17.730145161300005</v>
          </cell>
        </row>
        <row r="112">
          <cell r="A112" t="str">
            <v>CRN 150 026</v>
          </cell>
          <cell r="B112" t="str">
            <v>Ø150T Modül 45 Düz  90 Düz</v>
          </cell>
          <cell r="C112" t="str">
            <v>AD</v>
          </cell>
          <cell r="D112">
            <v>21.033668370000001</v>
          </cell>
        </row>
        <row r="113">
          <cell r="A113" t="str">
            <v>CRN 150 027</v>
          </cell>
          <cell r="B113" t="str">
            <v>Ø150T Modül 45 İzoleli 90 İzoleli</v>
          </cell>
          <cell r="C113" t="str">
            <v>AD</v>
          </cell>
          <cell r="D113">
            <v>36.711999803050006</v>
          </cell>
        </row>
        <row r="114">
          <cell r="A114" t="str">
            <v>CRN 150 028</v>
          </cell>
          <cell r="B114" t="str">
            <v>Ø150Yağmur Korumalı Şapka</v>
          </cell>
          <cell r="C114" t="str">
            <v>AD</v>
          </cell>
          <cell r="D114">
            <v>18.356656032</v>
          </cell>
        </row>
        <row r="115">
          <cell r="A115" t="str">
            <v>CRN 150 029</v>
          </cell>
          <cell r="B115" t="str">
            <v>Ø150Rüzgar Çıkışlı Şapka</v>
          </cell>
          <cell r="C115" t="str">
            <v>AD</v>
          </cell>
          <cell r="D115">
            <v>18.356656032</v>
          </cell>
        </row>
        <row r="116">
          <cell r="A116" t="str">
            <v>CRN 150 030</v>
          </cell>
          <cell r="B116" t="str">
            <v>Ø150Teleskopik Sehpa</v>
          </cell>
          <cell r="C116" t="str">
            <v>AD</v>
          </cell>
          <cell r="D116">
            <v>21.643200000000004</v>
          </cell>
        </row>
        <row r="117">
          <cell r="A117" t="str">
            <v>CRN 150 031</v>
          </cell>
          <cell r="B117" t="str">
            <v>Ø150Duvar Tipi Sehpa</v>
          </cell>
          <cell r="C117" t="str">
            <v>AD</v>
          </cell>
          <cell r="D117">
            <v>17.314560000000004</v>
          </cell>
        </row>
        <row r="118">
          <cell r="A118" t="str">
            <v>CRN 150 032</v>
          </cell>
          <cell r="B118" t="str">
            <v>Ø150Sehpa</v>
          </cell>
          <cell r="C118" t="str">
            <v>AD</v>
          </cell>
          <cell r="D118">
            <v>17.314560000000004</v>
          </cell>
        </row>
        <row r="119">
          <cell r="A119" t="str">
            <v>CRN 150 033</v>
          </cell>
          <cell r="B119" t="str">
            <v>Ø150Bağlantı Kelepçesi</v>
          </cell>
          <cell r="C119" t="str">
            <v>AD</v>
          </cell>
          <cell r="D119">
            <v>2.1226879844155846</v>
          </cell>
        </row>
        <row r="120">
          <cell r="A120" t="str">
            <v>CRN 150 034</v>
          </cell>
          <cell r="B120" t="str">
            <v>Ø150Askı Duvar Kelepçesi</v>
          </cell>
          <cell r="C120" t="str">
            <v>AD</v>
          </cell>
          <cell r="D120">
            <v>4.6502819999999998</v>
          </cell>
        </row>
        <row r="121">
          <cell r="A121" t="str">
            <v>CRN 150 035</v>
          </cell>
          <cell r="B121" t="str">
            <v>Ø150Duvar Kelepçesi izoleli</v>
          </cell>
          <cell r="C121" t="str">
            <v>AD</v>
          </cell>
          <cell r="D121">
            <v>5.6728230000000002</v>
          </cell>
        </row>
        <row r="122">
          <cell r="A122" t="str">
            <v>CRN 150 036</v>
          </cell>
          <cell r="B122" t="str">
            <v>Ø150Duvar Kelepçesi izolesiz</v>
          </cell>
          <cell r="C122" t="str">
            <v>AD</v>
          </cell>
          <cell r="D122">
            <v>4.6502819999999998</v>
          </cell>
        </row>
        <row r="123">
          <cell r="A123" t="str">
            <v>CRN 150 037</v>
          </cell>
          <cell r="B123" t="str">
            <v>Ø150Boru Contası</v>
          </cell>
          <cell r="C123" t="str">
            <v>AD</v>
          </cell>
          <cell r="D123">
            <v>1.2929917808219178</v>
          </cell>
        </row>
        <row r="124">
          <cell r="A124" t="str">
            <v>CRN 150 038</v>
          </cell>
          <cell r="B124" t="str">
            <v>Ø150Kapaklı  Modül Düz ( TEMİZLEME )</v>
          </cell>
          <cell r="C124" t="str">
            <v>AD</v>
          </cell>
          <cell r="D124">
            <v>28.16143044</v>
          </cell>
        </row>
        <row r="125">
          <cell r="A125" t="str">
            <v>CRN 150 039</v>
          </cell>
          <cell r="B125" t="str">
            <v>Ø150Kapaklı  Modül İzoleli  ( TEMİZLEME )</v>
          </cell>
          <cell r="C125" t="str">
            <v>AD</v>
          </cell>
          <cell r="D125">
            <v>45.26506473060001</v>
          </cell>
        </row>
        <row r="126">
          <cell r="A126" t="str">
            <v>CRN 150 040</v>
          </cell>
          <cell r="B126" t="str">
            <v>Ø150Kondens  Kabı  Düz</v>
          </cell>
          <cell r="C126" t="str">
            <v>AD</v>
          </cell>
          <cell r="D126">
            <v>31.550502555000005</v>
          </cell>
        </row>
        <row r="127">
          <cell r="A127" t="str">
            <v>CRN 150 041</v>
          </cell>
          <cell r="B127" t="str">
            <v>Ø150Kondens Kabı  İzoleli</v>
          </cell>
          <cell r="C127" t="str">
            <v>AD</v>
          </cell>
          <cell r="D127">
            <v>60.074181495900014</v>
          </cell>
        </row>
        <row r="128">
          <cell r="A128">
            <v>0</v>
          </cell>
          <cell r="B128" t="str">
            <v>Ø 180</v>
          </cell>
          <cell r="C128">
            <v>0</v>
          </cell>
          <cell r="D128">
            <v>0</v>
          </cell>
        </row>
        <row r="129">
          <cell r="A129" t="str">
            <v>CRN 180 001</v>
          </cell>
          <cell r="B129" t="str">
            <v>Ø180Standart Düz Modül 1000mm</v>
          </cell>
          <cell r="C129" t="str">
            <v>AD</v>
          </cell>
          <cell r="D129">
            <v>20.192321635200006</v>
          </cell>
        </row>
        <row r="130">
          <cell r="A130" t="str">
            <v>CRN 180 002</v>
          </cell>
          <cell r="B130" t="str">
            <v>Ø180Standart İzoleli Modül 1000mm</v>
          </cell>
          <cell r="C130" t="str">
            <v>AD</v>
          </cell>
          <cell r="D130">
            <v>38.060629127950016</v>
          </cell>
        </row>
        <row r="131">
          <cell r="A131" t="str">
            <v>CRN 180 003</v>
          </cell>
          <cell r="B131" t="str">
            <v>Ø180Standart Düz Modül 500mm</v>
          </cell>
          <cell r="C131" t="str">
            <v>AD</v>
          </cell>
          <cell r="D131">
            <v>11.013993619200003</v>
          </cell>
        </row>
        <row r="132">
          <cell r="A132" t="str">
            <v>CRN 180 004</v>
          </cell>
          <cell r="B132" t="str">
            <v>Ø180Standart İzoleli Modül 500mm</v>
          </cell>
          <cell r="C132" t="str">
            <v>AD</v>
          </cell>
          <cell r="D132">
            <v>20.760343160700007</v>
          </cell>
        </row>
        <row r="133">
          <cell r="A133" t="str">
            <v>CRN 180 005</v>
          </cell>
          <cell r="B133" t="str">
            <v>Ø180Standart Düz Modül 250 mm</v>
          </cell>
          <cell r="C133" t="str">
            <v>AD</v>
          </cell>
          <cell r="D133">
            <v>5.5069968096000013</v>
          </cell>
          <cell r="E133">
            <v>9</v>
          </cell>
        </row>
        <row r="134">
          <cell r="A134" t="str">
            <v>CRN 180 006</v>
          </cell>
          <cell r="B134" t="str">
            <v>Ø180Standart İzoleli Modül 250 mm</v>
          </cell>
          <cell r="C134" t="str">
            <v>AD</v>
          </cell>
          <cell r="D134">
            <v>10.380171580350003</v>
          </cell>
        </row>
        <row r="135">
          <cell r="A135" t="str">
            <v>CRN 180 007</v>
          </cell>
          <cell r="B135" t="str">
            <v xml:space="preserve">Ø180Ölçüm Düz Modül </v>
          </cell>
          <cell r="C135" t="str">
            <v>AD</v>
          </cell>
          <cell r="D135">
            <v>9.4903476095999988</v>
          </cell>
        </row>
        <row r="136">
          <cell r="A136" t="str">
            <v>CRN 180 008</v>
          </cell>
          <cell r="B136" t="str">
            <v>Ø180Ölçüm İzoleli Modül</v>
          </cell>
          <cell r="C136" t="str">
            <v>AD</v>
          </cell>
          <cell r="D136">
            <v>14.36352238035</v>
          </cell>
        </row>
        <row r="137">
          <cell r="A137" t="str">
            <v>CRN 180 009</v>
          </cell>
          <cell r="B137" t="str">
            <v>Ø180Emisyon Ölçüm  Modül</v>
          </cell>
          <cell r="C137" t="str">
            <v>AD</v>
          </cell>
          <cell r="D137">
            <v>9.4903476095999988</v>
          </cell>
        </row>
        <row r="138">
          <cell r="A138" t="str">
            <v>CRN 180 010</v>
          </cell>
          <cell r="B138" t="str">
            <v>Ø180Dirsek 15ºDüz</v>
          </cell>
          <cell r="C138" t="str">
            <v>AD</v>
          </cell>
          <cell r="D138">
            <v>20.192321635200006</v>
          </cell>
        </row>
        <row r="139">
          <cell r="A139" t="str">
            <v>CRN 180 011</v>
          </cell>
          <cell r="B139" t="str">
            <v xml:space="preserve">Ø180Dirsek 15ºİzoleli </v>
          </cell>
          <cell r="C139" t="str">
            <v>AD</v>
          </cell>
          <cell r="D139">
            <v>38.060629127950016</v>
          </cell>
        </row>
        <row r="140">
          <cell r="A140" t="str">
            <v>CRN 180 012</v>
          </cell>
          <cell r="B140" t="str">
            <v>Ø180Dirsek 30ºDüz</v>
          </cell>
          <cell r="C140" t="str">
            <v>AD</v>
          </cell>
          <cell r="D140">
            <v>20.192321635200006</v>
          </cell>
        </row>
        <row r="141">
          <cell r="A141" t="str">
            <v>CRN 180 013</v>
          </cell>
          <cell r="B141" t="str">
            <v>Ø180Dirsek 30ºİzoleli</v>
          </cell>
          <cell r="C141" t="str">
            <v>AD</v>
          </cell>
          <cell r="D141">
            <v>38.060629127950016</v>
          </cell>
        </row>
        <row r="142">
          <cell r="A142" t="str">
            <v>CRN 180 014</v>
          </cell>
          <cell r="B142" t="str">
            <v>Ø180Dirsek 45o Düz</v>
          </cell>
          <cell r="C142" t="str">
            <v>AD</v>
          </cell>
          <cell r="D142">
            <v>20.192321635200006</v>
          </cell>
        </row>
        <row r="143">
          <cell r="A143" t="str">
            <v>CRN 180 015</v>
          </cell>
          <cell r="B143" t="str">
            <v>Ø180Dirsek 45o İzoleli</v>
          </cell>
          <cell r="C143" t="str">
            <v>AD</v>
          </cell>
          <cell r="D143">
            <v>38.060629127950016</v>
          </cell>
          <cell r="E143">
            <v>8</v>
          </cell>
        </row>
        <row r="144">
          <cell r="A144" t="str">
            <v>CRN 180 016</v>
          </cell>
          <cell r="B144" t="str">
            <v>Ø180Dirsek 60o Düz</v>
          </cell>
          <cell r="C144" t="str">
            <v>AD</v>
          </cell>
          <cell r="D144">
            <v>20.192321635200006</v>
          </cell>
          <cell r="E144">
            <v>8</v>
          </cell>
        </row>
        <row r="145">
          <cell r="A145" t="str">
            <v>CRN 180 017</v>
          </cell>
          <cell r="B145" t="str">
            <v>Ø180Dirsek 60o İzoleli</v>
          </cell>
          <cell r="C145" t="str">
            <v>AD</v>
          </cell>
          <cell r="D145">
            <v>38.060629127950016</v>
          </cell>
        </row>
        <row r="146">
          <cell r="A146" t="str">
            <v>CRN 180 018</v>
          </cell>
          <cell r="B146" t="str">
            <v>Ø180Dirsek 90o Düz</v>
          </cell>
          <cell r="C146" t="str">
            <v>AD</v>
          </cell>
          <cell r="D146">
            <v>20.192321635200006</v>
          </cell>
        </row>
        <row r="147">
          <cell r="A147" t="str">
            <v>CRN 180 019</v>
          </cell>
          <cell r="B147" t="str">
            <v>Ø180Dirsek 90o İzoleli</v>
          </cell>
          <cell r="C147" t="str">
            <v>AD</v>
          </cell>
          <cell r="D147">
            <v>38.060629127950016</v>
          </cell>
        </row>
        <row r="148">
          <cell r="A148" t="str">
            <v>CRN 180 020</v>
          </cell>
          <cell r="B148" t="str">
            <v>Ø180Kaskad TE  İzoleli</v>
          </cell>
          <cell r="C148" t="str">
            <v>AD</v>
          </cell>
          <cell r="D148">
            <v>41.520686321400014</v>
          </cell>
        </row>
        <row r="149">
          <cell r="A149" t="str">
            <v>CRN 180 021</v>
          </cell>
          <cell r="B149" t="str">
            <v>Ø180Kaskad TE İzolesiz</v>
          </cell>
          <cell r="C149" t="str">
            <v>AD</v>
          </cell>
          <cell r="D149">
            <v>22.027987238400005</v>
          </cell>
        </row>
        <row r="150">
          <cell r="A150" t="str">
            <v>CRN 180 022</v>
          </cell>
          <cell r="B150" t="str">
            <v>Ø180Rediksiyon İzoleli</v>
          </cell>
          <cell r="C150" t="str">
            <v>AD</v>
          </cell>
          <cell r="D150">
            <v>41.520686321400014</v>
          </cell>
        </row>
        <row r="151">
          <cell r="A151" t="str">
            <v>CRN 180 023</v>
          </cell>
          <cell r="B151" t="str">
            <v>Ø180Rediksiyon İzolesiz</v>
          </cell>
          <cell r="C151" t="str">
            <v>AD</v>
          </cell>
          <cell r="D151">
            <v>22.027987238400005</v>
          </cell>
        </row>
        <row r="152">
          <cell r="A152" t="str">
            <v>CRN 180 024</v>
          </cell>
          <cell r="B152" t="str">
            <v>Ø180Son kapama Düz</v>
          </cell>
          <cell r="C152" t="str">
            <v>AD</v>
          </cell>
          <cell r="D152">
            <v>11.013993619200003</v>
          </cell>
        </row>
        <row r="153">
          <cell r="A153" t="str">
            <v>CRN 180 025</v>
          </cell>
          <cell r="B153" t="str">
            <v>Ø180Son kapama  İzoleli</v>
          </cell>
          <cell r="C153" t="str">
            <v>AD</v>
          </cell>
          <cell r="D153">
            <v>20.760343160700007</v>
          </cell>
        </row>
        <row r="154">
          <cell r="A154" t="str">
            <v>CRN 180 026</v>
          </cell>
          <cell r="B154" t="str">
            <v>Ø180T Modül 45 Düz  90 Düz</v>
          </cell>
          <cell r="C154" t="str">
            <v>AD</v>
          </cell>
          <cell r="D154">
            <v>25.24040204400001</v>
          </cell>
        </row>
        <row r="155">
          <cell r="A155" t="str">
            <v>CRN 180 027</v>
          </cell>
          <cell r="B155" t="str">
            <v>Ø180T Modül 45 İzoleli 90 İzoleli</v>
          </cell>
          <cell r="C155" t="str">
            <v>AD</v>
          </cell>
          <cell r="D155">
            <v>43.108709536750013</v>
          </cell>
        </row>
        <row r="156">
          <cell r="A156" t="str">
            <v>CRN 180 028</v>
          </cell>
          <cell r="B156" t="str">
            <v>Ø180Yağmur Korumalı Şapka</v>
          </cell>
          <cell r="C156" t="str">
            <v>AD</v>
          </cell>
          <cell r="D156">
            <v>22.027987238400005</v>
          </cell>
        </row>
        <row r="157">
          <cell r="A157" t="str">
            <v>CRN 180 029</v>
          </cell>
          <cell r="B157" t="str">
            <v>Ø180Rüzgar Çıkışlı Şapka</v>
          </cell>
          <cell r="C157" t="str">
            <v>AD</v>
          </cell>
          <cell r="D157">
            <v>22.027987238400005</v>
          </cell>
        </row>
        <row r="158">
          <cell r="A158" t="str">
            <v>CRN 180 030</v>
          </cell>
          <cell r="B158" t="str">
            <v>Ø180Teleskopik  Sehpa</v>
          </cell>
          <cell r="C158" t="str">
            <v>AD</v>
          </cell>
          <cell r="D158">
            <v>23.266439999999999</v>
          </cell>
        </row>
        <row r="159">
          <cell r="A159" t="str">
            <v>CRN 180 031</v>
          </cell>
          <cell r="B159" t="str">
            <v>Ø180Duvar Tipi Sehpa</v>
          </cell>
          <cell r="C159" t="str">
            <v>AD</v>
          </cell>
          <cell r="D159">
            <v>18.613151999999999</v>
          </cell>
          <cell r="E159">
            <v>0</v>
          </cell>
        </row>
        <row r="160">
          <cell r="A160" t="str">
            <v>CRN 180 032</v>
          </cell>
          <cell r="B160" t="str">
            <v>Ø180Sehpa</v>
          </cell>
          <cell r="C160" t="str">
            <v>AD</v>
          </cell>
          <cell r="D160">
            <v>18.613151999999999</v>
          </cell>
          <cell r="E160">
            <v>0</v>
          </cell>
        </row>
        <row r="161">
          <cell r="A161" t="str">
            <v>CRN 180 033</v>
          </cell>
          <cell r="B161" t="str">
            <v>Ø180Bağlantı Kelepçesi</v>
          </cell>
          <cell r="C161" t="str">
            <v>AD</v>
          </cell>
          <cell r="D161">
            <v>2.3303424644155846</v>
          </cell>
          <cell r="E161">
            <v>0</v>
          </cell>
        </row>
        <row r="162">
          <cell r="A162" t="str">
            <v>CRN 180 034</v>
          </cell>
          <cell r="B162" t="str">
            <v>Ø180Askı Duvar Kelepçesi</v>
          </cell>
          <cell r="C162" t="str">
            <v>AD</v>
          </cell>
          <cell r="D162">
            <v>5.0592984000000003</v>
          </cell>
          <cell r="E162">
            <v>0</v>
          </cell>
        </row>
        <row r="163">
          <cell r="A163" t="str">
            <v>CRN 180 035</v>
          </cell>
          <cell r="B163" t="str">
            <v>Ø180Duvar Kelepçesi izoleli</v>
          </cell>
          <cell r="C163" t="str">
            <v>AD</v>
          </cell>
          <cell r="D163">
            <v>5.8773312000000004</v>
          </cell>
          <cell r="E163">
            <v>0</v>
          </cell>
        </row>
        <row r="164">
          <cell r="A164" t="str">
            <v>CRN 180 036</v>
          </cell>
          <cell r="B164" t="str">
            <v>Ø180Duvar Kelepçesi izolesiz</v>
          </cell>
          <cell r="C164" t="str">
            <v>AD</v>
          </cell>
          <cell r="D164">
            <v>5.0592984000000003</v>
          </cell>
          <cell r="E164">
            <v>0</v>
          </cell>
        </row>
        <row r="165">
          <cell r="A165" t="str">
            <v>CRN 180 037</v>
          </cell>
          <cell r="B165" t="str">
            <v>Ø180Boru Contası</v>
          </cell>
          <cell r="C165" t="str">
            <v>AD</v>
          </cell>
          <cell r="D165">
            <v>1.5515901369863017</v>
          </cell>
        </row>
        <row r="166">
          <cell r="A166" t="str">
            <v>CRN 180 038</v>
          </cell>
          <cell r="B166" t="str">
            <v>Ø180Kapaklı  Te Modül Düz ( TEMİZLEME )</v>
          </cell>
          <cell r="C166" t="str">
            <v>AD</v>
          </cell>
          <cell r="D166">
            <v>33.209109648000016</v>
          </cell>
        </row>
        <row r="167">
          <cell r="A167" t="str">
            <v>CRN 180 039</v>
          </cell>
          <cell r="B167" t="str">
            <v>Ø180Kapaklı  Te Modül İzoleli  ( TEMİZLEME )</v>
          </cell>
          <cell r="C167" t="str">
            <v>AD</v>
          </cell>
          <cell r="D167">
            <v>52.701808731000007</v>
          </cell>
        </row>
        <row r="168">
          <cell r="A168" t="str">
            <v>CRN 180 040</v>
          </cell>
          <cell r="B168" t="str">
            <v>Ø180Kondens  Kabı  Düz</v>
          </cell>
          <cell r="C168" t="str">
            <v>AD</v>
          </cell>
          <cell r="D168">
            <v>37.860603066000017</v>
          </cell>
        </row>
        <row r="169">
          <cell r="A169" t="str">
            <v>CRN 180 041</v>
          </cell>
          <cell r="B169" t="str">
            <v>Ø180Kondens Kabı  İzoleli</v>
          </cell>
          <cell r="C169" t="str">
            <v>AD</v>
          </cell>
          <cell r="D169">
            <v>70.541524696500019</v>
          </cell>
        </row>
        <row r="170">
          <cell r="A170">
            <v>0</v>
          </cell>
          <cell r="B170" t="str">
            <v>Ø 200</v>
          </cell>
          <cell r="C170">
            <v>0</v>
          </cell>
          <cell r="D170">
            <v>0</v>
          </cell>
        </row>
        <row r="171">
          <cell r="A171" t="str">
            <v>CRN 200 001</v>
          </cell>
          <cell r="B171" t="str">
            <v>Ø200Standart Düz Modül 1000mm</v>
          </cell>
          <cell r="C171" t="str">
            <v>AD</v>
          </cell>
          <cell r="D171">
            <v>22.435912928000008</v>
          </cell>
          <cell r="E171">
            <v>4</v>
          </cell>
        </row>
        <row r="172">
          <cell r="A172" t="str">
            <v>CRN 200 002</v>
          </cell>
          <cell r="B172" t="str">
            <v>Ø200Standart İzoleli Modül 1000mm</v>
          </cell>
          <cell r="C172" t="str">
            <v>AD</v>
          </cell>
          <cell r="D172">
            <v>41.764204460550012</v>
          </cell>
        </row>
        <row r="173">
          <cell r="A173" t="str">
            <v>CRN 200 003</v>
          </cell>
          <cell r="B173" t="str">
            <v>Ø200Standart Düz Modül 500mm</v>
          </cell>
          <cell r="C173" t="str">
            <v>AD</v>
          </cell>
          <cell r="D173">
            <v>12.237770687999999</v>
          </cell>
        </row>
        <row r="174">
          <cell r="A174" t="str">
            <v>CRN 200 004</v>
          </cell>
          <cell r="B174" t="str">
            <v>Ø200Standart İzoleli Modül 500mm</v>
          </cell>
          <cell r="C174" t="str">
            <v>AD</v>
          </cell>
          <cell r="D174">
            <v>22.780475160300004</v>
          </cell>
        </row>
        <row r="175">
          <cell r="A175" t="str">
            <v>CRN 200 005</v>
          </cell>
          <cell r="B175" t="str">
            <v>Ø200Standart Düz Modül 250 mm</v>
          </cell>
          <cell r="C175" t="str">
            <v>AD</v>
          </cell>
          <cell r="D175">
            <v>6.1188853439999997</v>
          </cell>
        </row>
        <row r="176">
          <cell r="A176" t="str">
            <v>CRN 200 006</v>
          </cell>
          <cell r="B176" t="str">
            <v>Ø200Standart İzoleli Modül 250 mm</v>
          </cell>
          <cell r="C176" t="str">
            <v>AD</v>
          </cell>
          <cell r="D176">
            <v>11.390237580150002</v>
          </cell>
        </row>
        <row r="177">
          <cell r="A177" t="str">
            <v>CRN 200 007</v>
          </cell>
          <cell r="B177" t="str">
            <v xml:space="preserve">Ø200Ölçüm Düz Modül </v>
          </cell>
          <cell r="C177" t="str">
            <v>AD</v>
          </cell>
          <cell r="D177">
            <v>10.102236144000001</v>
          </cell>
        </row>
        <row r="178">
          <cell r="A178" t="str">
            <v>CRN 200 008</v>
          </cell>
          <cell r="B178" t="str">
            <v>Ø200Ölçüm İzoleli Modül</v>
          </cell>
          <cell r="C178" t="str">
            <v>AD</v>
          </cell>
          <cell r="D178">
            <v>15.37358838015</v>
          </cell>
        </row>
        <row r="179">
          <cell r="A179" t="str">
            <v>CRN 200 009</v>
          </cell>
          <cell r="B179" t="str">
            <v>Ø200Emisyon Ölçüm  Modül</v>
          </cell>
          <cell r="C179" t="str">
            <v>AD</v>
          </cell>
          <cell r="D179">
            <v>10.102236144000001</v>
          </cell>
        </row>
        <row r="180">
          <cell r="A180" t="str">
            <v>CRN 200 010</v>
          </cell>
          <cell r="B180" t="str">
            <v>Ø200Dirsek 15ºDüz</v>
          </cell>
          <cell r="C180" t="str">
            <v>AD</v>
          </cell>
          <cell r="D180">
            <v>22.435912928000008</v>
          </cell>
        </row>
        <row r="181">
          <cell r="A181" t="str">
            <v>CRN 200 011</v>
          </cell>
          <cell r="B181" t="str">
            <v xml:space="preserve">Ø200Dirsek 15ºİzoleli </v>
          </cell>
          <cell r="C181" t="str">
            <v>AD</v>
          </cell>
          <cell r="D181">
            <v>41.764204460550012</v>
          </cell>
        </row>
        <row r="182">
          <cell r="A182" t="str">
            <v>CRN 200 012</v>
          </cell>
          <cell r="B182" t="str">
            <v>Ø200Dirsek 30ºDüz</v>
          </cell>
          <cell r="C182" t="str">
            <v>AD</v>
          </cell>
          <cell r="D182">
            <v>22.435912928000008</v>
          </cell>
        </row>
        <row r="183">
          <cell r="A183" t="str">
            <v>CRN 200 013</v>
          </cell>
          <cell r="B183" t="str">
            <v>Ø200Dirsek 30ºİzoleli</v>
          </cell>
          <cell r="C183" t="str">
            <v>AD</v>
          </cell>
          <cell r="D183">
            <v>41.764204460550012</v>
          </cell>
        </row>
        <row r="184">
          <cell r="A184" t="str">
            <v>CRN 200 014</v>
          </cell>
          <cell r="B184" t="str">
            <v>Ø200Dirsek 45o Düz</v>
          </cell>
          <cell r="C184" t="str">
            <v>AD</v>
          </cell>
          <cell r="D184">
            <v>22.435912928000008</v>
          </cell>
        </row>
        <row r="185">
          <cell r="A185" t="str">
            <v>CRN 200 015</v>
          </cell>
          <cell r="B185" t="str">
            <v>Ø200Dirsek 45o İzoleli</v>
          </cell>
          <cell r="C185" t="str">
            <v>AD</v>
          </cell>
          <cell r="D185">
            <v>41.764204460550012</v>
          </cell>
        </row>
        <row r="186">
          <cell r="A186" t="str">
            <v>CRN 200 016</v>
          </cell>
          <cell r="B186" t="str">
            <v>Ø200Dirsek 60o Düz</v>
          </cell>
          <cell r="C186" t="str">
            <v>AD</v>
          </cell>
          <cell r="D186">
            <v>22.435912928000008</v>
          </cell>
        </row>
        <row r="187">
          <cell r="A187" t="str">
            <v>CRN 200 017</v>
          </cell>
          <cell r="B187" t="str">
            <v>Ø200Dirsek 60o İzoleli</v>
          </cell>
          <cell r="C187" t="str">
            <v>AD</v>
          </cell>
          <cell r="D187">
            <v>41.764204460550012</v>
          </cell>
        </row>
        <row r="188">
          <cell r="A188" t="str">
            <v>CRN 200 018</v>
          </cell>
          <cell r="B188" t="str">
            <v>Ø200Dirsek 90o Düz</v>
          </cell>
          <cell r="C188" t="str">
            <v>AD</v>
          </cell>
          <cell r="D188">
            <v>22.435912928000008</v>
          </cell>
        </row>
        <row r="189">
          <cell r="A189" t="str">
            <v>CRN 200 019</v>
          </cell>
          <cell r="B189" t="str">
            <v>Ø200Dirsek 90o İzoleli</v>
          </cell>
          <cell r="C189" t="str">
            <v>AD</v>
          </cell>
          <cell r="D189">
            <v>41.764204460550012</v>
          </cell>
        </row>
        <row r="190">
          <cell r="A190" t="str">
            <v>CRN 200 020</v>
          </cell>
          <cell r="B190" t="str">
            <v>Ø200Kaskad TE  İzoleli</v>
          </cell>
          <cell r="C190" t="str">
            <v>AD</v>
          </cell>
          <cell r="D190">
            <v>45.560950320600007</v>
          </cell>
        </row>
        <row r="191">
          <cell r="A191" t="str">
            <v>CRN 200 021</v>
          </cell>
          <cell r="B191" t="str">
            <v>Ø200Kaskad TE  İzolesiz</v>
          </cell>
          <cell r="C191" t="str">
            <v>AD</v>
          </cell>
          <cell r="D191">
            <v>24.475541375999999</v>
          </cell>
        </row>
        <row r="192">
          <cell r="A192" t="str">
            <v>CRN 200 022</v>
          </cell>
          <cell r="B192" t="str">
            <v>Ø200Rediksiyon İzoleli</v>
          </cell>
          <cell r="C192" t="str">
            <v>AD</v>
          </cell>
          <cell r="D192">
            <v>45.560950320600007</v>
          </cell>
        </row>
        <row r="193">
          <cell r="A193" t="str">
            <v>CRN 200 023</v>
          </cell>
          <cell r="B193" t="str">
            <v>Ø200Rediksiyon İzolesiz</v>
          </cell>
          <cell r="C193" t="str">
            <v>AD</v>
          </cell>
          <cell r="D193">
            <v>24.475541375999999</v>
          </cell>
          <cell r="E193">
            <v>66</v>
          </cell>
        </row>
        <row r="194">
          <cell r="A194" t="str">
            <v>CRN 200 024</v>
          </cell>
          <cell r="B194" t="str">
            <v>Ø200Son kapama Düz</v>
          </cell>
          <cell r="C194" t="str">
            <v>AD</v>
          </cell>
          <cell r="D194">
            <v>12.237770687999999</v>
          </cell>
        </row>
        <row r="195">
          <cell r="A195" t="str">
            <v>CRN 200 025</v>
          </cell>
          <cell r="B195" t="str">
            <v>Ø200Son kapama İzoleli</v>
          </cell>
          <cell r="C195" t="str">
            <v>AD</v>
          </cell>
          <cell r="D195">
            <v>22.780475160300004</v>
          </cell>
        </row>
        <row r="196">
          <cell r="A196" t="str">
            <v>CRN 200 026</v>
          </cell>
          <cell r="B196" t="str">
            <v>Ø200T Modül 45 Düz  90 Düz</v>
          </cell>
          <cell r="C196" t="str">
            <v>AD</v>
          </cell>
          <cell r="D196">
            <v>28.044891160000002</v>
          </cell>
        </row>
        <row r="197">
          <cell r="A197" t="str">
            <v>CRN 200 027</v>
          </cell>
          <cell r="B197" t="str">
            <v>Ø200T Modül 45 İzoleli 90 İzoleli</v>
          </cell>
          <cell r="C197" t="str">
            <v>AD</v>
          </cell>
          <cell r="D197">
            <v>47.37318269255001</v>
          </cell>
        </row>
        <row r="198">
          <cell r="A198" t="str">
            <v>CRN 200 028</v>
          </cell>
          <cell r="B198" t="str">
            <v>Ø200Yağmur Korumalı Şapka</v>
          </cell>
          <cell r="C198" t="str">
            <v>AD</v>
          </cell>
          <cell r="D198">
            <v>24.475541375999999</v>
          </cell>
        </row>
        <row r="199">
          <cell r="A199" t="str">
            <v>CRN 200 029</v>
          </cell>
          <cell r="B199" t="str">
            <v>Ø200Rüzgar Çıkışlı Şapka</v>
          </cell>
          <cell r="C199" t="str">
            <v>AD</v>
          </cell>
          <cell r="D199">
            <v>24.475541375999999</v>
          </cell>
        </row>
        <row r="200">
          <cell r="A200" t="str">
            <v>CRN 200 030</v>
          </cell>
          <cell r="B200" t="str">
            <v>Ø200Teleskopik  Sehpa</v>
          </cell>
          <cell r="C200" t="str">
            <v>AD</v>
          </cell>
          <cell r="D200">
            <v>24.348600000000001</v>
          </cell>
        </row>
        <row r="201">
          <cell r="A201" t="str">
            <v>CRN 200 031</v>
          </cell>
          <cell r="B201" t="str">
            <v>Ø200Duvar Tipi Sehpa</v>
          </cell>
          <cell r="C201" t="str">
            <v>AD</v>
          </cell>
          <cell r="D201">
            <v>19.47888</v>
          </cell>
        </row>
        <row r="202">
          <cell r="A202" t="str">
            <v>CRN 200 032</v>
          </cell>
          <cell r="B202" t="str">
            <v>Ø200Sehpa</v>
          </cell>
          <cell r="C202" t="str">
            <v>AD</v>
          </cell>
          <cell r="D202">
            <v>19.47888</v>
          </cell>
          <cell r="E202">
            <v>0</v>
          </cell>
        </row>
        <row r="203">
          <cell r="A203" t="str">
            <v>CRN 200 033</v>
          </cell>
          <cell r="B203" t="str">
            <v>Ø200Bağlantı Kelepçesi</v>
          </cell>
          <cell r="C203" t="str">
            <v>AD</v>
          </cell>
          <cell r="D203">
            <v>2.468778784415584</v>
          </cell>
          <cell r="E203">
            <v>0</v>
          </cell>
        </row>
        <row r="204">
          <cell r="A204" t="str">
            <v>CRN 200 034</v>
          </cell>
          <cell r="B204" t="str">
            <v>Ø200Askı Duvar Kelepçesi</v>
          </cell>
          <cell r="C204" t="str">
            <v>AD</v>
          </cell>
          <cell r="D204">
            <v>5.331976</v>
          </cell>
          <cell r="E204">
            <v>0</v>
          </cell>
        </row>
        <row r="205">
          <cell r="A205" t="str">
            <v>CRN 200 035</v>
          </cell>
          <cell r="B205" t="str">
            <v>Ø200Duvar Kelepçesi izoleli</v>
          </cell>
          <cell r="C205" t="str">
            <v>AD</v>
          </cell>
          <cell r="D205">
            <v>6.0136699999999994</v>
          </cell>
          <cell r="E205">
            <v>0</v>
          </cell>
        </row>
        <row r="206">
          <cell r="A206" t="str">
            <v>CRN 200 036</v>
          </cell>
          <cell r="B206" t="str">
            <v>Ø200Duvar Kelepçesi izolesiz</v>
          </cell>
          <cell r="C206" t="str">
            <v>AD</v>
          </cell>
          <cell r="D206">
            <v>5.331976</v>
          </cell>
          <cell r="E206">
            <v>0</v>
          </cell>
        </row>
        <row r="207">
          <cell r="A207" t="str">
            <v>CRN 200 037</v>
          </cell>
          <cell r="B207" t="str">
            <v>Ø200Boru Contası</v>
          </cell>
          <cell r="C207" t="str">
            <v>AD</v>
          </cell>
          <cell r="D207">
            <v>1.7239890410958905</v>
          </cell>
          <cell r="E207">
            <v>0</v>
          </cell>
        </row>
        <row r="208">
          <cell r="A208" t="str">
            <v>CRN 200 038</v>
          </cell>
          <cell r="B208" t="str">
            <v>Ø200Kapaklı  Modül Düz ( TEMİZLEME )</v>
          </cell>
          <cell r="C208" t="str">
            <v>AD</v>
          </cell>
          <cell r="D208">
            <v>36.268552320000005</v>
          </cell>
          <cell r="E208">
            <v>0</v>
          </cell>
        </row>
        <row r="209">
          <cell r="A209" t="str">
            <v>CRN 200 039</v>
          </cell>
          <cell r="B209" t="str">
            <v>Ø200Kapaklı  Modül İzoleli  ( TEMİZLEME )</v>
          </cell>
          <cell r="C209" t="str">
            <v>AD</v>
          </cell>
          <cell r="D209">
            <v>57.353961264600009</v>
          </cell>
          <cell r="E209">
            <v>0</v>
          </cell>
        </row>
        <row r="210">
          <cell r="A210" t="str">
            <v>CRN 200 040</v>
          </cell>
          <cell r="B210" t="str">
            <v>Ø200Kondens  Kabı  Düz</v>
          </cell>
          <cell r="C210" t="str">
            <v>AD</v>
          </cell>
          <cell r="D210">
            <v>42.067336740000002</v>
          </cell>
        </row>
        <row r="211">
          <cell r="A211" t="str">
            <v>CRN 200 041</v>
          </cell>
          <cell r="B211" t="str">
            <v>Ø200Kondens Kabı  İzoleli</v>
          </cell>
          <cell r="C211" t="str">
            <v>AD</v>
          </cell>
          <cell r="D211">
            <v>77.519753496900023</v>
          </cell>
        </row>
        <row r="212">
          <cell r="A212">
            <v>0</v>
          </cell>
          <cell r="B212" t="str">
            <v>Ø 225</v>
          </cell>
          <cell r="C212">
            <v>0</v>
          </cell>
          <cell r="D212">
            <v>0</v>
          </cell>
        </row>
        <row r="213">
          <cell r="A213" t="str">
            <v>CRN 225 001</v>
          </cell>
          <cell r="B213" t="str">
            <v>Ø225Standart Düz Modül 1000mm</v>
          </cell>
          <cell r="C213" t="str">
            <v>AD</v>
          </cell>
          <cell r="D213">
            <v>25.24040204400001</v>
          </cell>
        </row>
        <row r="214">
          <cell r="A214" t="str">
            <v>CRN 225 002</v>
          </cell>
          <cell r="B214" t="str">
            <v>Ø225Standart İzoleli Modül 1000mm</v>
          </cell>
          <cell r="C214" t="str">
            <v>AD</v>
          </cell>
          <cell r="D214">
            <v>46.393673626300014</v>
          </cell>
        </row>
        <row r="215">
          <cell r="A215" t="str">
            <v>CRN 225 003</v>
          </cell>
          <cell r="B215" t="str">
            <v>Ø225Standart Düz Modül 500mm</v>
          </cell>
          <cell r="C215" t="str">
            <v>AD</v>
          </cell>
          <cell r="D215">
            <v>13.767492024000006</v>
          </cell>
        </row>
        <row r="216">
          <cell r="A216" t="str">
            <v>CRN 225 004</v>
          </cell>
          <cell r="B216" t="str">
            <v>Ø225Standart İzoleli Modül 500mm</v>
          </cell>
          <cell r="C216" t="str">
            <v>AD</v>
          </cell>
          <cell r="D216">
            <v>25.305640159800006</v>
          </cell>
          <cell r="E216">
            <v>2</v>
          </cell>
        </row>
        <row r="217">
          <cell r="A217" t="str">
            <v>CRN 225 005</v>
          </cell>
          <cell r="B217" t="str">
            <v>Ø225Standart Düz Modül 250 mm</v>
          </cell>
          <cell r="C217" t="str">
            <v>AD</v>
          </cell>
          <cell r="D217">
            <v>6.8837460120000031</v>
          </cell>
        </row>
        <row r="218">
          <cell r="A218" t="str">
            <v>CRN 225 006</v>
          </cell>
          <cell r="B218" t="str">
            <v>Ø225Standart İzoleli Modül 250 mm</v>
          </cell>
          <cell r="C218" t="str">
            <v>AD</v>
          </cell>
          <cell r="D218">
            <v>12.652820079900003</v>
          </cell>
        </row>
        <row r="219">
          <cell r="A219" t="str">
            <v>CRN 225 007</v>
          </cell>
          <cell r="B219" t="str">
            <v xml:space="preserve">Ø225Ölçüm Düz Modül </v>
          </cell>
          <cell r="C219" t="str">
            <v>AD</v>
          </cell>
          <cell r="D219">
            <v>10.867096812000002</v>
          </cell>
        </row>
        <row r="220">
          <cell r="A220" t="str">
            <v>CRN 225 008</v>
          </cell>
          <cell r="B220" t="str">
            <v>Ø225Ölçüm İzoleli Modül</v>
          </cell>
          <cell r="C220" t="str">
            <v>AD</v>
          </cell>
          <cell r="D220">
            <v>16.636170879900003</v>
          </cell>
        </row>
        <row r="221">
          <cell r="A221" t="str">
            <v>CRN 225 009</v>
          </cell>
          <cell r="B221" t="str">
            <v>Ø225Emisyon Ölçüm  Modül</v>
          </cell>
          <cell r="C221" t="str">
            <v>AD</v>
          </cell>
          <cell r="D221">
            <v>10.867096812000002</v>
          </cell>
        </row>
        <row r="222">
          <cell r="A222" t="str">
            <v>CRN 225 010</v>
          </cell>
          <cell r="B222" t="str">
            <v>Ø225Dirsek 15ºDüz</v>
          </cell>
          <cell r="C222" t="str">
            <v>AD</v>
          </cell>
          <cell r="D222">
            <v>25.24040204400001</v>
          </cell>
        </row>
        <row r="223">
          <cell r="A223" t="str">
            <v>CRN 225 011</v>
          </cell>
          <cell r="B223" t="str">
            <v xml:space="preserve">Ø225Dirsek 15ºİzoleli </v>
          </cell>
          <cell r="C223" t="str">
            <v>AD</v>
          </cell>
          <cell r="D223">
            <v>46.393673626300014</v>
          </cell>
        </row>
        <row r="224">
          <cell r="A224" t="str">
            <v>CRN 225 012</v>
          </cell>
          <cell r="B224" t="str">
            <v>Ø225Dirsek 30ºDüz</v>
          </cell>
          <cell r="C224" t="str">
            <v>AD</v>
          </cell>
          <cell r="D224">
            <v>25.24040204400001</v>
          </cell>
        </row>
        <row r="225">
          <cell r="A225" t="str">
            <v>CRN 225 013</v>
          </cell>
          <cell r="B225" t="str">
            <v>Ø225Dirsek 30ºİzoleli</v>
          </cell>
          <cell r="C225" t="str">
            <v>AD</v>
          </cell>
          <cell r="D225">
            <v>46.393673626300014</v>
          </cell>
        </row>
        <row r="226">
          <cell r="A226" t="str">
            <v>CRN 225 014</v>
          </cell>
          <cell r="B226" t="str">
            <v>Ø225Dirsek 45o Düz</v>
          </cell>
          <cell r="C226" t="str">
            <v>AD</v>
          </cell>
          <cell r="D226">
            <v>25.24040204400001</v>
          </cell>
        </row>
        <row r="227">
          <cell r="A227" t="str">
            <v>CRN 225 015</v>
          </cell>
          <cell r="B227" t="str">
            <v>Ø225Dirsek 45o İzoleli</v>
          </cell>
          <cell r="C227" t="str">
            <v>AD</v>
          </cell>
          <cell r="D227">
            <v>46.393673626300014</v>
          </cell>
        </row>
        <row r="228">
          <cell r="A228" t="str">
            <v>CRN 225 016</v>
          </cell>
          <cell r="B228" t="str">
            <v>Ø225Dirsek 60o Düz</v>
          </cell>
          <cell r="C228" t="str">
            <v>AD</v>
          </cell>
          <cell r="D228">
            <v>25.24040204400001</v>
          </cell>
        </row>
        <row r="229">
          <cell r="A229" t="str">
            <v>CRN 225 017</v>
          </cell>
          <cell r="B229" t="str">
            <v>Ø225Dirsek 60o İzoleli</v>
          </cell>
          <cell r="C229" t="str">
            <v>AD</v>
          </cell>
          <cell r="D229">
            <v>46.393673626300014</v>
          </cell>
          <cell r="E229">
            <v>2</v>
          </cell>
        </row>
        <row r="230">
          <cell r="A230" t="str">
            <v>CRN 225 018</v>
          </cell>
          <cell r="B230" t="str">
            <v>Ø225Dirsek 90o Düz</v>
          </cell>
          <cell r="C230" t="str">
            <v>AD</v>
          </cell>
          <cell r="D230">
            <v>25.24040204400001</v>
          </cell>
        </row>
        <row r="231">
          <cell r="A231" t="str">
            <v>CRN 225 019</v>
          </cell>
          <cell r="B231" t="str">
            <v>Ø225Dirsek 90o İzoleli</v>
          </cell>
          <cell r="C231" t="str">
            <v>AD</v>
          </cell>
          <cell r="D231">
            <v>46.393673626300014</v>
          </cell>
        </row>
        <row r="232">
          <cell r="A232" t="str">
            <v>CRN 225 020</v>
          </cell>
          <cell r="B232" t="str">
            <v>Ø225Kaskad TE İzoleli</v>
          </cell>
          <cell r="C232" t="str">
            <v>AD</v>
          </cell>
          <cell r="D232">
            <v>50.611280319600013</v>
          </cell>
        </row>
        <row r="233">
          <cell r="A233" t="str">
            <v>CRN 225 021</v>
          </cell>
          <cell r="B233" t="str">
            <v>Ø225Kaskad TE İzolesiz</v>
          </cell>
          <cell r="C233" t="str">
            <v>AD</v>
          </cell>
          <cell r="D233">
            <v>27.534984048000013</v>
          </cell>
        </row>
        <row r="234">
          <cell r="A234" t="str">
            <v>CRN 225 022</v>
          </cell>
          <cell r="B234" t="str">
            <v>Ø225Rediksiyon İzoleli</v>
          </cell>
          <cell r="C234" t="str">
            <v>AD</v>
          </cell>
          <cell r="D234">
            <v>50.611280319600013</v>
          </cell>
        </row>
        <row r="235">
          <cell r="A235" t="str">
            <v>CRN 225 023</v>
          </cell>
          <cell r="B235" t="str">
            <v>Ø225Rediksiyon İzolesiz</v>
          </cell>
          <cell r="C235" t="str">
            <v>AD</v>
          </cell>
          <cell r="D235">
            <v>27.534984048000013</v>
          </cell>
        </row>
        <row r="236">
          <cell r="A236" t="str">
            <v>CRN 225 024</v>
          </cell>
          <cell r="B236" t="str">
            <v>Ø225Son kapama Düz</v>
          </cell>
          <cell r="C236" t="str">
            <v>AD</v>
          </cell>
          <cell r="D236">
            <v>13.767492024000006</v>
          </cell>
        </row>
        <row r="237">
          <cell r="A237" t="str">
            <v>CRN 225 025</v>
          </cell>
          <cell r="B237" t="str">
            <v>Ø225Son kapama İzoleli</v>
          </cell>
          <cell r="C237" t="str">
            <v>AD</v>
          </cell>
          <cell r="D237">
            <v>25.305640159800006</v>
          </cell>
        </row>
        <row r="238">
          <cell r="A238" t="str">
            <v>CRN 225 026</v>
          </cell>
          <cell r="B238" t="str">
            <v>Ø225T Modül 45 Düz  90 Düz</v>
          </cell>
          <cell r="C238" t="str">
            <v>AD</v>
          </cell>
          <cell r="D238">
            <v>29.447135718000002</v>
          </cell>
        </row>
        <row r="239">
          <cell r="A239" t="str">
            <v>CRN 225 027</v>
          </cell>
          <cell r="B239" t="str">
            <v>Ø225T Modül 45 İzoleli 90 İzoleli</v>
          </cell>
          <cell r="C239" t="str">
            <v>AD</v>
          </cell>
          <cell r="D239">
            <v>50.600407300299999</v>
          </cell>
        </row>
        <row r="240">
          <cell r="A240" t="str">
            <v>CRN 225 028</v>
          </cell>
          <cell r="B240" t="str">
            <v>Ø225Yağmur Korumalı Şapka</v>
          </cell>
          <cell r="C240" t="str">
            <v>AD</v>
          </cell>
          <cell r="D240">
            <v>27.534984048000013</v>
          </cell>
          <cell r="E240">
            <v>2</v>
          </cell>
        </row>
        <row r="241">
          <cell r="A241" t="str">
            <v>CRN 225 029</v>
          </cell>
          <cell r="B241" t="str">
            <v>Ø225Rüzgar Çıkışlı Şapka</v>
          </cell>
          <cell r="C241" t="str">
            <v>AD</v>
          </cell>
          <cell r="D241">
            <v>27.534984048000013</v>
          </cell>
        </row>
        <row r="242">
          <cell r="A242" t="str">
            <v>CRN 225 030</v>
          </cell>
          <cell r="B242" t="str">
            <v>Ø225Teleskopik  Sehpa</v>
          </cell>
          <cell r="C242" t="str">
            <v>AD</v>
          </cell>
          <cell r="D242">
            <v>25.701299999999996</v>
          </cell>
        </row>
        <row r="243">
          <cell r="A243" t="str">
            <v>CRN 225 031</v>
          </cell>
          <cell r="B243" t="str">
            <v>Ø225Duvar Tipi Sehpa</v>
          </cell>
          <cell r="C243" t="str">
            <v>AD</v>
          </cell>
          <cell r="D243">
            <v>20.561039999999998</v>
          </cell>
        </row>
        <row r="244">
          <cell r="A244" t="str">
            <v>CRN 225 032</v>
          </cell>
          <cell r="B244" t="str">
            <v>Ø225Sehpa</v>
          </cell>
          <cell r="C244" t="str">
            <v>AD</v>
          </cell>
          <cell r="D244">
            <v>20.561039999999998</v>
          </cell>
        </row>
        <row r="245">
          <cell r="A245" t="str">
            <v>CRN 225 033</v>
          </cell>
          <cell r="B245" t="str">
            <v>Ø225Bağlantı Kelepçesi</v>
          </cell>
          <cell r="C245" t="str">
            <v>AD</v>
          </cell>
          <cell r="D245">
            <v>2.6418241844155848</v>
          </cell>
        </row>
        <row r="246">
          <cell r="A246" t="str">
            <v>CRN 225 034</v>
          </cell>
          <cell r="B246" t="str">
            <v>Ø225Askı Duvar Kelepçesi</v>
          </cell>
          <cell r="C246" t="str">
            <v>AD</v>
          </cell>
          <cell r="D246">
            <v>5.6728230000000002</v>
          </cell>
        </row>
        <row r="247">
          <cell r="A247" t="str">
            <v>CRN 225 035</v>
          </cell>
          <cell r="B247" t="str">
            <v>Ø225Duvar Kelepçesi izoleli</v>
          </cell>
          <cell r="C247" t="str">
            <v>AD</v>
          </cell>
          <cell r="D247">
            <v>6.4226863999999999</v>
          </cell>
        </row>
        <row r="248">
          <cell r="A248" t="str">
            <v>CRN 225 036</v>
          </cell>
          <cell r="B248" t="str">
            <v>Ø225Duvar Kelepçesi izolesiz</v>
          </cell>
          <cell r="C248" t="str">
            <v>AD</v>
          </cell>
          <cell r="D248">
            <v>5.6728230000000002</v>
          </cell>
        </row>
        <row r="249">
          <cell r="A249" t="str">
            <v>CRN 225 037</v>
          </cell>
          <cell r="B249" t="str">
            <v>Ø225Duvar Kelepçesi izolesiz</v>
          </cell>
          <cell r="C249" t="str">
            <v>AD</v>
          </cell>
          <cell r="D249">
            <v>1.9394876712328766</v>
          </cell>
          <cell r="E249">
            <v>3</v>
          </cell>
        </row>
        <row r="250">
          <cell r="A250" t="str">
            <v>CRN 225 038</v>
          </cell>
          <cell r="B250" t="str">
            <v>Ø225Kapaklı  Te Modül Düz ( TEMİZLEME )</v>
          </cell>
          <cell r="C250" t="str">
            <v>AD</v>
          </cell>
          <cell r="D250">
            <v>38.256788856</v>
          </cell>
          <cell r="E250">
            <v>6</v>
          </cell>
        </row>
        <row r="251">
          <cell r="A251" t="str">
            <v>CRN 225 039</v>
          </cell>
          <cell r="B251" t="str">
            <v>Ø225Kapaklı  Te Modül İzoleli  ( TEMİZLEME )</v>
          </cell>
          <cell r="C251" t="str">
            <v>AD</v>
          </cell>
          <cell r="D251">
            <v>61.333085127600008</v>
          </cell>
        </row>
        <row r="252">
          <cell r="A252" t="str">
            <v>CRN 225 040</v>
          </cell>
          <cell r="B252" t="str">
            <v>Ø225Kondens  Kabı  Düz</v>
          </cell>
          <cell r="C252" t="str">
            <v>AD</v>
          </cell>
          <cell r="D252">
            <v>44.170703576999998</v>
          </cell>
        </row>
        <row r="253">
          <cell r="A253" t="str">
            <v>CRN 225 041</v>
          </cell>
          <cell r="B253" t="str">
            <v>Ø225Kondens Kabı  İzoleli</v>
          </cell>
          <cell r="C253" t="str">
            <v>AD</v>
          </cell>
          <cell r="D253">
            <v>82.800666491399994</v>
          </cell>
        </row>
        <row r="254">
          <cell r="A254">
            <v>0</v>
          </cell>
          <cell r="B254" t="str">
            <v>Ø 250</v>
          </cell>
          <cell r="C254">
            <v>0</v>
          </cell>
          <cell r="D254">
            <v>0</v>
          </cell>
        </row>
        <row r="255">
          <cell r="A255" t="str">
            <v>CRN 250 001</v>
          </cell>
          <cell r="B255" t="str">
            <v>Ø250Standart Düz Modül 1000mm</v>
          </cell>
          <cell r="C255" t="str">
            <v>AD</v>
          </cell>
          <cell r="D255">
            <v>28.044891160000002</v>
          </cell>
        </row>
        <row r="256">
          <cell r="A256" t="str">
            <v>CRN 250 002</v>
          </cell>
          <cell r="B256" t="str">
            <v>Ø250Standart İzoleli Modül 1000mm</v>
          </cell>
          <cell r="C256" t="str">
            <v>AD</v>
          </cell>
          <cell r="D256">
            <v>51.02314279205001</v>
          </cell>
        </row>
        <row r="257">
          <cell r="A257" t="str">
            <v>CRN 250 003</v>
          </cell>
          <cell r="B257" t="str">
            <v>Ø250Standart Düz Modül 500mm</v>
          </cell>
          <cell r="C257" t="str">
            <v>AD</v>
          </cell>
          <cell r="D257">
            <v>15.297213360000001</v>
          </cell>
        </row>
        <row r="258">
          <cell r="A258" t="str">
            <v>CRN 250 004</v>
          </cell>
          <cell r="B258" t="str">
            <v>Ø250Standart İzoleli Modül 500mm</v>
          </cell>
          <cell r="C258" t="str">
            <v>AD</v>
          </cell>
          <cell r="D258">
            <v>27.830805159299999</v>
          </cell>
        </row>
        <row r="259">
          <cell r="A259" t="str">
            <v>CRN 250 005</v>
          </cell>
          <cell r="B259" t="str">
            <v>Ø250Standart Düz Modül 250 mm</v>
          </cell>
          <cell r="C259" t="str">
            <v>AD</v>
          </cell>
          <cell r="D259">
            <v>7.6486066800000003</v>
          </cell>
        </row>
        <row r="260">
          <cell r="A260" t="str">
            <v>CRN 250 006</v>
          </cell>
          <cell r="B260" t="str">
            <v>Ø250Standart İzoleli Modül 250 mm</v>
          </cell>
          <cell r="C260" t="str">
            <v>AD</v>
          </cell>
          <cell r="D260">
            <v>13.915402579649999</v>
          </cell>
        </row>
        <row r="261">
          <cell r="A261" t="str">
            <v>CRN 250 007</v>
          </cell>
          <cell r="B261" t="str">
            <v xml:space="preserve">Ø250Ölçüm Düz Modül </v>
          </cell>
          <cell r="C261" t="str">
            <v>AD</v>
          </cell>
          <cell r="D261">
            <v>11.631957480000001</v>
          </cell>
        </row>
        <row r="262">
          <cell r="A262" t="str">
            <v>CRN 250 008</v>
          </cell>
          <cell r="B262" t="str">
            <v>Ø250Ölçüm İzoleli Modül</v>
          </cell>
          <cell r="C262" t="str">
            <v>AD</v>
          </cell>
          <cell r="D262">
            <v>17.898753379650003</v>
          </cell>
        </row>
        <row r="263">
          <cell r="A263" t="str">
            <v>CRN 250 009</v>
          </cell>
          <cell r="B263" t="str">
            <v>Ø250Emisyon Ölçüm  Modül</v>
          </cell>
          <cell r="C263" t="str">
            <v>AD</v>
          </cell>
          <cell r="D263">
            <v>11.631957480000001</v>
          </cell>
        </row>
        <row r="264">
          <cell r="A264" t="str">
            <v>CRN 250 010</v>
          </cell>
          <cell r="B264" t="str">
            <v>Ø250Dirsek 15ºDüz</v>
          </cell>
          <cell r="C264" t="str">
            <v>AD</v>
          </cell>
          <cell r="D264">
            <v>28.044891160000002</v>
          </cell>
        </row>
        <row r="265">
          <cell r="A265" t="str">
            <v>CRN 250 011</v>
          </cell>
          <cell r="B265" t="str">
            <v xml:space="preserve">Ø250Dirsek 15ºİzoleli </v>
          </cell>
          <cell r="C265" t="str">
            <v>AD</v>
          </cell>
          <cell r="D265">
            <v>51.02314279205001</v>
          </cell>
        </row>
        <row r="266">
          <cell r="A266" t="str">
            <v>CRN 250 012</v>
          </cell>
          <cell r="B266" t="str">
            <v>Ø250Dirsek 30ºDüz</v>
          </cell>
          <cell r="C266" t="str">
            <v>AD</v>
          </cell>
          <cell r="D266">
            <v>28.044891160000002</v>
          </cell>
        </row>
        <row r="267">
          <cell r="A267" t="str">
            <v>CRN 250 013</v>
          </cell>
          <cell r="B267" t="str">
            <v>Ø250Dirsek 30ºİzoleli</v>
          </cell>
          <cell r="C267" t="str">
            <v>AD</v>
          </cell>
          <cell r="D267">
            <v>51.02314279205001</v>
          </cell>
        </row>
        <row r="268">
          <cell r="A268" t="str">
            <v>CRN 250 014</v>
          </cell>
          <cell r="B268" t="str">
            <v>Ø250Dirsek 45o Düz</v>
          </cell>
          <cell r="C268" t="str">
            <v>AD</v>
          </cell>
          <cell r="D268">
            <v>28.044891160000002</v>
          </cell>
        </row>
        <row r="269">
          <cell r="A269" t="str">
            <v>CRN 250 015</v>
          </cell>
          <cell r="B269" t="str">
            <v>Ø250Dirsek 45o İzoleli</v>
          </cell>
          <cell r="C269" t="str">
            <v>AD</v>
          </cell>
          <cell r="D269">
            <v>51.02314279205001</v>
          </cell>
        </row>
        <row r="270">
          <cell r="A270" t="str">
            <v>CRN 250 016</v>
          </cell>
          <cell r="B270" t="str">
            <v>Ø250Dirsek 60o Düz</v>
          </cell>
          <cell r="C270" t="str">
            <v>AD</v>
          </cell>
          <cell r="D270">
            <v>28.044891160000002</v>
          </cell>
          <cell r="E270">
            <v>94</v>
          </cell>
        </row>
        <row r="271">
          <cell r="A271" t="str">
            <v>CRN 250 017</v>
          </cell>
          <cell r="B271" t="str">
            <v>Ø250Dirsek 60o İzoleli</v>
          </cell>
          <cell r="C271" t="str">
            <v>AD</v>
          </cell>
          <cell r="D271">
            <v>51.02314279205001</v>
          </cell>
        </row>
        <row r="272">
          <cell r="A272" t="str">
            <v>CRN 250 018</v>
          </cell>
          <cell r="B272" t="str">
            <v>Ø250Dirsek 90o Düz</v>
          </cell>
          <cell r="C272" t="str">
            <v>AD</v>
          </cell>
          <cell r="D272">
            <v>28.044891160000002</v>
          </cell>
        </row>
        <row r="273">
          <cell r="A273" t="str">
            <v>CRN 250 019</v>
          </cell>
          <cell r="B273" t="str">
            <v>Ø250Dirsek 90o İzoleli</v>
          </cell>
          <cell r="C273" t="str">
            <v>AD</v>
          </cell>
          <cell r="D273">
            <v>51.02314279205001</v>
          </cell>
        </row>
        <row r="274">
          <cell r="A274" t="str">
            <v>CRN 250 020</v>
          </cell>
          <cell r="B274" t="str">
            <v>Ø250Kaskad TE İzoleli</v>
          </cell>
          <cell r="C274" t="str">
            <v>AD</v>
          </cell>
          <cell r="D274">
            <v>55.661610318599998</v>
          </cell>
        </row>
        <row r="275">
          <cell r="A275" t="str">
            <v>CRN 250 021</v>
          </cell>
          <cell r="B275" t="str">
            <v>Ø250Kaskad TE İzolesiz</v>
          </cell>
          <cell r="C275" t="str">
            <v>AD</v>
          </cell>
          <cell r="D275">
            <v>30.594426720000001</v>
          </cell>
        </row>
        <row r="276">
          <cell r="A276" t="str">
            <v>CRN 250 022</v>
          </cell>
          <cell r="B276" t="str">
            <v>Ø250Rediksiyon İzoleli</v>
          </cell>
          <cell r="C276" t="str">
            <v>AD</v>
          </cell>
          <cell r="D276">
            <v>55.661610318599998</v>
          </cell>
        </row>
        <row r="277">
          <cell r="A277" t="str">
            <v>CRN 250 023</v>
          </cell>
          <cell r="B277" t="str">
            <v>Ø250Rediksiyon İzolesiz</v>
          </cell>
          <cell r="C277" t="str">
            <v>AD</v>
          </cell>
          <cell r="D277">
            <v>30.594426720000001</v>
          </cell>
        </row>
        <row r="278">
          <cell r="A278" t="str">
            <v>CRN 250 024</v>
          </cell>
          <cell r="B278" t="str">
            <v>Ø250Son kapama Düz</v>
          </cell>
          <cell r="C278" t="str">
            <v>AD</v>
          </cell>
          <cell r="D278">
            <v>15.297213360000001</v>
          </cell>
        </row>
        <row r="279">
          <cell r="A279" t="str">
            <v>CRN 250 025</v>
          </cell>
          <cell r="B279" t="str">
            <v>Ø250Son kapama İzoleli</v>
          </cell>
          <cell r="C279" t="str">
            <v>AD</v>
          </cell>
          <cell r="D279">
            <v>27.830805159299999</v>
          </cell>
        </row>
        <row r="280">
          <cell r="A280" t="str">
            <v>CRN 250 026</v>
          </cell>
          <cell r="B280" t="str">
            <v>Ø250T Modül 45 Düz  90 Düz</v>
          </cell>
          <cell r="C280" t="str">
            <v>AD</v>
          </cell>
          <cell r="D280">
            <v>35.056113950000004</v>
          </cell>
        </row>
        <row r="281">
          <cell r="A281" t="str">
            <v>CRN 250 027</v>
          </cell>
          <cell r="B281" t="str">
            <v>Ø250T Modül 45 İzoleli 90 İzoleli</v>
          </cell>
          <cell r="C281" t="str">
            <v>AD</v>
          </cell>
          <cell r="D281">
            <v>58.034365582050008</v>
          </cell>
        </row>
        <row r="282">
          <cell r="A282" t="str">
            <v>CRN 250 028</v>
          </cell>
          <cell r="B282" t="str">
            <v>Ø250Yağmur korumalı</v>
          </cell>
          <cell r="C282" t="str">
            <v>AD</v>
          </cell>
          <cell r="D282">
            <v>30.594426720000001</v>
          </cell>
        </row>
        <row r="283">
          <cell r="A283" t="str">
            <v>CRN 250 029</v>
          </cell>
          <cell r="B283" t="str">
            <v>Ø250Rüzgar Çıkışlı Şapka</v>
          </cell>
          <cell r="C283" t="str">
            <v>AD</v>
          </cell>
          <cell r="D283">
            <v>30.594426720000001</v>
          </cell>
        </row>
        <row r="284">
          <cell r="A284" t="str">
            <v>CRN 250 030</v>
          </cell>
          <cell r="B284" t="str">
            <v>Ø250Telekobik Sehpa</v>
          </cell>
          <cell r="C284" t="str">
            <v>AD</v>
          </cell>
          <cell r="D284">
            <v>27.054000000000002</v>
          </cell>
        </row>
        <row r="285">
          <cell r="A285" t="str">
            <v>CRN 250 031</v>
          </cell>
          <cell r="B285" t="str">
            <v>Ø255Duvar Tipi Sehpa</v>
          </cell>
          <cell r="C285" t="str">
            <v>AD</v>
          </cell>
          <cell r="D285">
            <v>21.6432</v>
          </cell>
        </row>
        <row r="286">
          <cell r="A286" t="str">
            <v>CRN 250 032</v>
          </cell>
          <cell r="B286" t="str">
            <v>Ø250 Sehpa</v>
          </cell>
          <cell r="C286" t="str">
            <v>AD</v>
          </cell>
          <cell r="D286">
            <v>21.6432</v>
          </cell>
        </row>
        <row r="287">
          <cell r="A287" t="str">
            <v>CRN 250 033</v>
          </cell>
          <cell r="B287" t="str">
            <v>Ø250Bağlantı Kelepçesi</v>
          </cell>
          <cell r="C287" t="str">
            <v>AD</v>
          </cell>
          <cell r="D287">
            <v>2.8148695844155842</v>
          </cell>
        </row>
        <row r="288">
          <cell r="A288" t="str">
            <v>CRN 250 034</v>
          </cell>
          <cell r="B288" t="str">
            <v>Ø250Askı Duvar Kelepçesi</v>
          </cell>
          <cell r="C288" t="str">
            <v>AD</v>
          </cell>
          <cell r="D288">
            <v>6.0136699999999994</v>
          </cell>
        </row>
        <row r="289">
          <cell r="A289" t="str">
            <v>CRN 250 035</v>
          </cell>
          <cell r="B289" t="str">
            <v>Ø250Duvar Kelepçesi izoleli</v>
          </cell>
          <cell r="C289" t="str">
            <v>AD</v>
          </cell>
          <cell r="D289">
            <v>6.6953639999999996</v>
          </cell>
        </row>
        <row r="290">
          <cell r="A290" t="str">
            <v>CRN 250 036</v>
          </cell>
          <cell r="B290" t="str">
            <v>Ø250Duvar Kelepçesi izolesiz</v>
          </cell>
          <cell r="C290" t="str">
            <v>AD</v>
          </cell>
          <cell r="D290">
            <v>6.0136699999999994</v>
          </cell>
        </row>
        <row r="291">
          <cell r="A291" t="str">
            <v>CRN 250 037</v>
          </cell>
          <cell r="B291" t="str">
            <v>Ø250Boru Contası</v>
          </cell>
          <cell r="C291" t="str">
            <v>AD</v>
          </cell>
          <cell r="D291">
            <v>2.1549863013698634</v>
          </cell>
        </row>
        <row r="292">
          <cell r="A292" t="str">
            <v>CRN 250 038</v>
          </cell>
          <cell r="B292" t="str">
            <v>Ø250Kapaklı  Te Modül Düz ( TEMİZLEME )</v>
          </cell>
          <cell r="C292" t="str">
            <v>AD</v>
          </cell>
          <cell r="D292">
            <v>44.490303000000004</v>
          </cell>
        </row>
        <row r="293">
          <cell r="A293" t="str">
            <v>CRN 250 039</v>
          </cell>
          <cell r="B293" t="str">
            <v>Ø250Kapaklı Te  Modül İzoleli  ( TEMİZLEME )</v>
          </cell>
          <cell r="C293" t="str">
            <v>AD</v>
          </cell>
          <cell r="D293">
            <v>69.557486598600008</v>
          </cell>
        </row>
        <row r="294">
          <cell r="A294" t="str">
            <v>CRN 250 040</v>
          </cell>
          <cell r="B294" t="str">
            <v>Ø250Kondens  Kabı  Düz</v>
          </cell>
          <cell r="C294" t="str">
            <v>AD</v>
          </cell>
          <cell r="D294">
            <v>52.584170925000009</v>
          </cell>
        </row>
        <row r="295">
          <cell r="A295" t="str">
            <v>CRN 250 041</v>
          </cell>
          <cell r="B295" t="str">
            <v>Ø250Kondens Kabı  İzoleli</v>
          </cell>
          <cell r="C295" t="str">
            <v>AD</v>
          </cell>
          <cell r="D295">
            <v>94.965325497900011</v>
          </cell>
        </row>
        <row r="296">
          <cell r="A296">
            <v>0</v>
          </cell>
          <cell r="B296" t="str">
            <v>Ø 260</v>
          </cell>
          <cell r="C296">
            <v>0</v>
          </cell>
          <cell r="D296">
            <v>0</v>
          </cell>
        </row>
        <row r="297">
          <cell r="A297" t="str">
            <v>CRN 260 001</v>
          </cell>
          <cell r="B297" t="str">
            <v>Ø260Standart Düz Modül 1000mm</v>
          </cell>
          <cell r="C297" t="str">
            <v>AD</v>
          </cell>
          <cell r="D297">
            <v>29.166686806399998</v>
          </cell>
        </row>
        <row r="298">
          <cell r="A298" t="str">
            <v>CRN 260 002</v>
          </cell>
          <cell r="B298" t="str">
            <v>Ø260Standart İzoleli Modül 1000mm</v>
          </cell>
          <cell r="C298" t="str">
            <v>AD</v>
          </cell>
          <cell r="D298">
            <v>52.874930458350008</v>
          </cell>
        </row>
        <row r="299">
          <cell r="A299" t="str">
            <v>CRN 260 003</v>
          </cell>
          <cell r="B299" t="str">
            <v>Ø260Standart Düz Modül 500mm</v>
          </cell>
          <cell r="C299" t="str">
            <v>AD</v>
          </cell>
          <cell r="D299">
            <v>15.909101894399999</v>
          </cell>
        </row>
        <row r="300">
          <cell r="A300" t="str">
            <v>CRN 260 004</v>
          </cell>
          <cell r="B300" t="str">
            <v>Ø260Standart İzoleli Modül 500mm</v>
          </cell>
          <cell r="C300" t="str">
            <v>AD</v>
          </cell>
          <cell r="D300">
            <v>28.840871159100004</v>
          </cell>
        </row>
        <row r="301">
          <cell r="A301" t="str">
            <v>CRN 260 005</v>
          </cell>
          <cell r="B301" t="str">
            <v>Ø260Standart Düz Modül 250 mm</v>
          </cell>
          <cell r="C301" t="str">
            <v>AD</v>
          </cell>
          <cell r="D301">
            <v>7.9545509471999996</v>
          </cell>
        </row>
        <row r="302">
          <cell r="A302" t="str">
            <v>CRN 260 006</v>
          </cell>
          <cell r="B302" t="str">
            <v>Ø260Standart İzoleli Modül 250 mm</v>
          </cell>
          <cell r="C302" t="str">
            <v>AD</v>
          </cell>
          <cell r="D302">
            <v>14.420435579550002</v>
          </cell>
        </row>
        <row r="303">
          <cell r="A303" t="str">
            <v>CRN 260 007</v>
          </cell>
          <cell r="B303" t="str">
            <v xml:space="preserve">Ø260Ölçüm Düz Modül </v>
          </cell>
          <cell r="C303" t="str">
            <v>AD</v>
          </cell>
          <cell r="D303">
            <v>11.9379017472</v>
          </cell>
        </row>
        <row r="304">
          <cell r="A304" t="str">
            <v>CRN 260 008</v>
          </cell>
          <cell r="B304" t="str">
            <v>Ø260Ölçüm İzoleli Modül</v>
          </cell>
          <cell r="C304" t="str">
            <v>AD</v>
          </cell>
          <cell r="D304">
            <v>18.403786379549999</v>
          </cell>
          <cell r="E304">
            <v>1</v>
          </cell>
        </row>
        <row r="305">
          <cell r="A305" t="str">
            <v>CRN 260 009</v>
          </cell>
          <cell r="B305" t="str">
            <v>Ø260Emisyon Ölçüm  Modül</v>
          </cell>
          <cell r="C305" t="str">
            <v>AD</v>
          </cell>
          <cell r="D305">
            <v>11.9379017472</v>
          </cell>
        </row>
        <row r="306">
          <cell r="A306" t="str">
            <v>CRN 260 010</v>
          </cell>
          <cell r="B306" t="str">
            <v>Ø260Dirsek 15ºDüz</v>
          </cell>
          <cell r="C306" t="str">
            <v>AD</v>
          </cell>
          <cell r="D306">
            <v>29.166686806399998</v>
          </cell>
        </row>
        <row r="307">
          <cell r="A307" t="str">
            <v>CRN 260 011</v>
          </cell>
          <cell r="B307" t="str">
            <v xml:space="preserve">Ø260Dirsek 15ºİzoleli </v>
          </cell>
          <cell r="C307" t="str">
            <v>AD</v>
          </cell>
          <cell r="D307">
            <v>52.874930458350008</v>
          </cell>
        </row>
        <row r="308">
          <cell r="A308" t="str">
            <v>CRN 260 012</v>
          </cell>
          <cell r="B308" t="str">
            <v>Ø260Dirsek 30ºDüz</v>
          </cell>
          <cell r="C308" t="str">
            <v>AD</v>
          </cell>
          <cell r="D308">
            <v>29.166686806399998</v>
          </cell>
        </row>
        <row r="309">
          <cell r="A309" t="str">
            <v>CRN 260 013</v>
          </cell>
          <cell r="B309" t="str">
            <v>Ø260Dirsek 30ºİzoleli</v>
          </cell>
          <cell r="C309" t="str">
            <v>AD</v>
          </cell>
          <cell r="D309">
            <v>52.874930458350008</v>
          </cell>
        </row>
        <row r="310">
          <cell r="A310" t="str">
            <v>CRN 260 014</v>
          </cell>
          <cell r="B310" t="str">
            <v>Ø260Dirsek 45o Düz</v>
          </cell>
          <cell r="C310" t="str">
            <v>AD</v>
          </cell>
          <cell r="D310">
            <v>29.166686806399998</v>
          </cell>
        </row>
        <row r="311">
          <cell r="A311" t="str">
            <v>CRN 260 015</v>
          </cell>
          <cell r="B311" t="str">
            <v>Ø260Dirsek 45o İzoleli</v>
          </cell>
          <cell r="C311" t="str">
            <v>AD</v>
          </cell>
          <cell r="D311">
            <v>52.874930458350008</v>
          </cell>
        </row>
        <row r="312">
          <cell r="A312" t="str">
            <v>CRN 260 016</v>
          </cell>
          <cell r="B312" t="str">
            <v>Ø260Dirsek 60o Düz</v>
          </cell>
          <cell r="C312" t="str">
            <v>AD</v>
          </cell>
          <cell r="D312">
            <v>29.166686806399998</v>
          </cell>
        </row>
        <row r="313">
          <cell r="A313" t="str">
            <v>CRN 260 017</v>
          </cell>
          <cell r="B313" t="str">
            <v>Ø260Dirsek 60o İzoleli</v>
          </cell>
          <cell r="C313" t="str">
            <v>AD</v>
          </cell>
          <cell r="D313">
            <v>52.874930458350008</v>
          </cell>
        </row>
        <row r="314">
          <cell r="A314" t="str">
            <v>CRN 260 018</v>
          </cell>
          <cell r="B314" t="str">
            <v>Ø260Dirsek 90o Düz</v>
          </cell>
          <cell r="C314" t="str">
            <v>AD</v>
          </cell>
          <cell r="D314">
            <v>29.166686806399998</v>
          </cell>
        </row>
        <row r="315">
          <cell r="A315" t="str">
            <v>CRN 260 019</v>
          </cell>
          <cell r="B315" t="str">
            <v>Ø260Dirsek 90o İzoleli</v>
          </cell>
          <cell r="C315" t="str">
            <v>AD</v>
          </cell>
          <cell r="D315">
            <v>52.874930458350008</v>
          </cell>
        </row>
        <row r="316">
          <cell r="A316" t="str">
            <v>CRN 260 020</v>
          </cell>
          <cell r="B316" t="str">
            <v>Ø260Kaskad TE İzoleli</v>
          </cell>
          <cell r="C316" t="str">
            <v>AD</v>
          </cell>
          <cell r="D316">
            <v>57.681742318200008</v>
          </cell>
        </row>
        <row r="317">
          <cell r="A317" t="str">
            <v>CRN 260 021</v>
          </cell>
          <cell r="B317" t="str">
            <v>Ø260Kaskad TE İzolesiz</v>
          </cell>
          <cell r="C317" t="str">
            <v>AD</v>
          </cell>
          <cell r="D317">
            <v>31.818203788799998</v>
          </cell>
        </row>
        <row r="318">
          <cell r="A318" t="str">
            <v>CRN 260 022</v>
          </cell>
          <cell r="B318" t="str">
            <v>Ø260Rediksiyon İzoleli</v>
          </cell>
          <cell r="C318" t="str">
            <v>AD</v>
          </cell>
          <cell r="D318">
            <v>57.681742318200008</v>
          </cell>
        </row>
        <row r="319">
          <cell r="A319" t="str">
            <v>CRN 260 023</v>
          </cell>
          <cell r="B319" t="str">
            <v>Ø260Rediksiyon İzolesiz</v>
          </cell>
          <cell r="C319" t="str">
            <v>AD</v>
          </cell>
          <cell r="D319">
            <v>31.818203788799998</v>
          </cell>
        </row>
        <row r="320">
          <cell r="A320" t="str">
            <v>CRN 260 024</v>
          </cell>
          <cell r="B320" t="str">
            <v>Ø260Son kapama Düz</v>
          </cell>
          <cell r="C320" t="str">
            <v>AD</v>
          </cell>
          <cell r="D320">
            <v>15.909101894399999</v>
          </cell>
        </row>
        <row r="321">
          <cell r="A321" t="str">
            <v>CRN 260 025</v>
          </cell>
          <cell r="B321" t="str">
            <v>Ø260Son kapama İzoleli</v>
          </cell>
          <cell r="C321" t="str">
            <v>AD</v>
          </cell>
          <cell r="D321">
            <v>28.840871159100004</v>
          </cell>
        </row>
        <row r="322">
          <cell r="A322" t="str">
            <v>CRN 260 026</v>
          </cell>
          <cell r="B322" t="str">
            <v>Ø260T Modül 45 Düz  90 Düz</v>
          </cell>
          <cell r="C322" t="str">
            <v>AD</v>
          </cell>
          <cell r="D322">
            <v>36.458358508000003</v>
          </cell>
        </row>
        <row r="323">
          <cell r="A323" t="str">
            <v>CRN 260 027</v>
          </cell>
          <cell r="B323" t="str">
            <v>Ø260T Modül 45 İzoleli 90 İzoleli</v>
          </cell>
          <cell r="C323" t="str">
            <v>AD</v>
          </cell>
          <cell r="D323">
            <v>60.166602159950003</v>
          </cell>
        </row>
        <row r="324">
          <cell r="A324" t="str">
            <v>CRN 260 028</v>
          </cell>
          <cell r="B324" t="str">
            <v>Ø260Yağmur Korumalı Şapka</v>
          </cell>
          <cell r="C324" t="str">
            <v>AD</v>
          </cell>
          <cell r="D324">
            <v>31.818203788799998</v>
          </cell>
        </row>
        <row r="325">
          <cell r="A325" t="str">
            <v>CRN 260 029</v>
          </cell>
          <cell r="B325" t="str">
            <v>Ø260Rüzgar Çıkışlı Şapka</v>
          </cell>
          <cell r="C325" t="str">
            <v>AD</v>
          </cell>
          <cell r="D325">
            <v>31.818203788799998</v>
          </cell>
        </row>
        <row r="326">
          <cell r="A326" t="str">
            <v>CRN 260 030</v>
          </cell>
          <cell r="B326" t="str">
            <v>Ø260Teleskobpik Sehpa</v>
          </cell>
          <cell r="C326" t="str">
            <v>AD</v>
          </cell>
          <cell r="D326">
            <v>27.595079999999999</v>
          </cell>
        </row>
        <row r="327">
          <cell r="A327" t="str">
            <v>CRN 260 031</v>
          </cell>
          <cell r="B327" t="str">
            <v>Ø260Duvar Tipi Sehpa</v>
          </cell>
          <cell r="C327" t="str">
            <v>AD</v>
          </cell>
          <cell r="D327">
            <v>22.076063999999999</v>
          </cell>
        </row>
        <row r="328">
          <cell r="A328" t="str">
            <v>CRN 260 032</v>
          </cell>
          <cell r="B328" t="str">
            <v>Ø260Sehpa</v>
          </cell>
          <cell r="C328" t="str">
            <v>AD</v>
          </cell>
          <cell r="D328">
            <v>22.076063999999999</v>
          </cell>
        </row>
        <row r="329">
          <cell r="A329" t="str">
            <v>CRN 260 033</v>
          </cell>
          <cell r="B329" t="str">
            <v>Ø260Bağlantı Kelepçesi</v>
          </cell>
          <cell r="C329" t="str">
            <v>AD</v>
          </cell>
          <cell r="D329">
            <v>2.8840877444155844</v>
          </cell>
        </row>
        <row r="330">
          <cell r="A330" t="str">
            <v>CRN 260 034</v>
          </cell>
          <cell r="B330" t="str">
            <v>Ø260Askı Duvar Kelepçesi</v>
          </cell>
          <cell r="C330" t="str">
            <v>AD</v>
          </cell>
          <cell r="D330">
            <v>6.1500088000000002</v>
          </cell>
          <cell r="E330">
            <v>5</v>
          </cell>
        </row>
        <row r="331">
          <cell r="A331" t="str">
            <v>CRN 260 035</v>
          </cell>
          <cell r="B331" t="str">
            <v>Ø260Duvar Kelepçesi izoleli</v>
          </cell>
          <cell r="C331" t="str">
            <v>AD</v>
          </cell>
          <cell r="D331">
            <v>6.6953639999999996</v>
          </cell>
        </row>
        <row r="332">
          <cell r="A332" t="str">
            <v>CRN 260 036</v>
          </cell>
          <cell r="B332" t="str">
            <v>Ø260Duvar Kelepçesi izolesiz</v>
          </cell>
          <cell r="C332" t="str">
            <v>AD</v>
          </cell>
          <cell r="D332">
            <v>6.1500088000000002</v>
          </cell>
        </row>
        <row r="333">
          <cell r="A333" t="str">
            <v>CRN 260 037</v>
          </cell>
          <cell r="B333" t="str">
            <v>Ø260Boru Contası</v>
          </cell>
          <cell r="C333" t="str">
            <v>AD</v>
          </cell>
          <cell r="D333">
            <v>2.2411857534246575</v>
          </cell>
        </row>
        <row r="334">
          <cell r="A334" t="str">
            <v>CRN 260 038</v>
          </cell>
          <cell r="B334" t="str">
            <v>Ø260Kapaklı  Te Modül Düz ( TEMİZLEME )</v>
          </cell>
          <cell r="C334" t="str">
            <v>AD</v>
          </cell>
          <cell r="D334">
            <v>46.020024335999992</v>
          </cell>
        </row>
        <row r="335">
          <cell r="A335" t="str">
            <v>CRN 260 039</v>
          </cell>
          <cell r="B335" t="str">
            <v>Ø260Kapaklı Te  Modül İzoleli  ( TEMİZLEME )</v>
          </cell>
          <cell r="C335" t="str">
            <v>AD</v>
          </cell>
          <cell r="D335">
            <v>71.883562865400009</v>
          </cell>
        </row>
        <row r="336">
          <cell r="A336" t="str">
            <v>CRN 260 040</v>
          </cell>
          <cell r="B336" t="str">
            <v>Ø260Kondens  Kabı  Düz</v>
          </cell>
          <cell r="C336" t="str">
            <v>AD</v>
          </cell>
          <cell r="D336">
            <v>54.687537762000012</v>
          </cell>
        </row>
        <row r="337">
          <cell r="A337" t="str">
            <v>CRN 260 041</v>
          </cell>
          <cell r="B337" t="str">
            <v>Ø260Kondens Kabı  İzoleli</v>
          </cell>
          <cell r="C337" t="str">
            <v>AD</v>
          </cell>
          <cell r="D337">
            <v>98.45443989810002</v>
          </cell>
        </row>
        <row r="338">
          <cell r="A338">
            <v>0</v>
          </cell>
          <cell r="B338" t="str">
            <v>Ø 280</v>
          </cell>
          <cell r="C338">
            <v>0</v>
          </cell>
          <cell r="D338">
            <v>0</v>
          </cell>
        </row>
        <row r="339">
          <cell r="A339" t="str">
            <v>CRN 280 001</v>
          </cell>
          <cell r="B339" t="str">
            <v>Ø280Standart Düz Modül 1000mm</v>
          </cell>
          <cell r="C339" t="str">
            <v>AD</v>
          </cell>
          <cell r="D339">
            <v>31.410278099200006</v>
          </cell>
        </row>
        <row r="340">
          <cell r="A340" t="str">
            <v>CRN 280 002</v>
          </cell>
          <cell r="B340" t="str">
            <v>Ø280Standart İzoleli Modül 1000mm</v>
          </cell>
          <cell r="C340" t="str">
            <v>AD</v>
          </cell>
          <cell r="D340">
            <v>56.578505790950025</v>
          </cell>
        </row>
        <row r="341">
          <cell r="A341" t="str">
            <v>CRN 280 003</v>
          </cell>
          <cell r="B341" t="str">
            <v>Ø280Standart Düz Modül 500mm</v>
          </cell>
          <cell r="C341" t="str">
            <v>AD</v>
          </cell>
          <cell r="D341">
            <v>17.132878963200007</v>
          </cell>
        </row>
        <row r="342">
          <cell r="A342" t="str">
            <v>CRN 280 004</v>
          </cell>
          <cell r="B342" t="str">
            <v>Ø280Standart İzoleli Modül 500mm</v>
          </cell>
          <cell r="C342" t="str">
            <v>AD</v>
          </cell>
          <cell r="D342">
            <v>30.861003158700004</v>
          </cell>
        </row>
        <row r="343">
          <cell r="A343" t="str">
            <v>CRN 280 005</v>
          </cell>
          <cell r="B343" t="str">
            <v>Ø280Standart Düz Modül 250 mm</v>
          </cell>
          <cell r="C343" t="str">
            <v>AD</v>
          </cell>
          <cell r="D343">
            <v>8.5664394816000033</v>
          </cell>
        </row>
        <row r="344">
          <cell r="A344" t="str">
            <v>CRN 280 006</v>
          </cell>
          <cell r="B344" t="str">
            <v>Ø280Standart İzoleli Modül 250 mm</v>
          </cell>
          <cell r="C344" t="str">
            <v>AD</v>
          </cell>
          <cell r="D344">
            <v>15.430501579350002</v>
          </cell>
        </row>
        <row r="345">
          <cell r="A345" t="str">
            <v>CRN 280 007</v>
          </cell>
          <cell r="B345" t="str">
            <v xml:space="preserve">Ø280Ölçüm Düz Modül </v>
          </cell>
          <cell r="C345" t="str">
            <v>AD</v>
          </cell>
          <cell r="D345">
            <v>12.5497902816</v>
          </cell>
        </row>
        <row r="346">
          <cell r="A346" t="str">
            <v>CRN 280 008</v>
          </cell>
          <cell r="B346" t="str">
            <v>Ø280Ölçüm İzoleli Modül</v>
          </cell>
          <cell r="C346" t="str">
            <v>AD</v>
          </cell>
          <cell r="D346">
            <v>19.413852379350004</v>
          </cell>
        </row>
        <row r="347">
          <cell r="A347" t="str">
            <v>CRN 280 009</v>
          </cell>
          <cell r="B347" t="str">
            <v>Ø280Emisyon Ölçüm  Modül</v>
          </cell>
          <cell r="C347" t="str">
            <v>AD</v>
          </cell>
          <cell r="D347">
            <v>12.5497902816</v>
          </cell>
        </row>
        <row r="348">
          <cell r="A348" t="str">
            <v>CRN 280 010</v>
          </cell>
          <cell r="B348" t="str">
            <v>Ø280Dirsek 15ºDüz</v>
          </cell>
          <cell r="C348" t="str">
            <v>AD</v>
          </cell>
          <cell r="D348">
            <v>31.410278099200006</v>
          </cell>
        </row>
        <row r="349">
          <cell r="A349" t="str">
            <v>CRN 280 011</v>
          </cell>
          <cell r="B349" t="str">
            <v xml:space="preserve">Ø280Dirsek 15ºİzoleli </v>
          </cell>
          <cell r="C349" t="str">
            <v>AD</v>
          </cell>
          <cell r="D349">
            <v>56.578505790950025</v>
          </cell>
        </row>
        <row r="350">
          <cell r="A350" t="str">
            <v>CRN 280 012</v>
          </cell>
          <cell r="B350" t="str">
            <v>Ø280Dirsek 30ºDüz</v>
          </cell>
          <cell r="C350" t="str">
            <v>AD</v>
          </cell>
          <cell r="D350">
            <v>31.410278099200006</v>
          </cell>
        </row>
        <row r="351">
          <cell r="A351" t="str">
            <v>CRN 280 013</v>
          </cell>
          <cell r="B351" t="str">
            <v>Ø280Dirsek 30ºİzoleli</v>
          </cell>
          <cell r="C351" t="str">
            <v>AD</v>
          </cell>
          <cell r="D351">
            <v>56.578505790950025</v>
          </cell>
        </row>
        <row r="352">
          <cell r="A352" t="str">
            <v>CRN 280 014</v>
          </cell>
          <cell r="B352" t="str">
            <v>Ø280Dirsek 45o Düz</v>
          </cell>
          <cell r="C352" t="str">
            <v>AD</v>
          </cell>
          <cell r="D352">
            <v>31.410278099200006</v>
          </cell>
        </row>
        <row r="353">
          <cell r="A353" t="str">
            <v>CRN 280 015</v>
          </cell>
          <cell r="B353" t="str">
            <v>Ø280Dirsek 45o İzoleli</v>
          </cell>
          <cell r="C353" t="str">
            <v>AD</v>
          </cell>
          <cell r="D353">
            <v>56.578505790950025</v>
          </cell>
        </row>
        <row r="354">
          <cell r="A354" t="str">
            <v>CRN 280 016</v>
          </cell>
          <cell r="B354" t="str">
            <v>Ø280Dirsek 60o Düz</v>
          </cell>
          <cell r="C354" t="str">
            <v>AD</v>
          </cell>
          <cell r="D354">
            <v>31.410278099200006</v>
          </cell>
          <cell r="E354">
            <v>6</v>
          </cell>
        </row>
        <row r="355">
          <cell r="A355" t="str">
            <v>CRN 280 017</v>
          </cell>
          <cell r="B355" t="str">
            <v>Ø280Dirsek 60o İzoleli</v>
          </cell>
          <cell r="C355" t="str">
            <v>AD</v>
          </cell>
          <cell r="D355">
            <v>56.578505790950025</v>
          </cell>
        </row>
        <row r="356">
          <cell r="A356" t="str">
            <v>CRN 280 018</v>
          </cell>
          <cell r="B356" t="str">
            <v>Ø280Dirsek 90o Düz</v>
          </cell>
          <cell r="C356" t="str">
            <v>AD</v>
          </cell>
          <cell r="D356">
            <v>31.410278099200006</v>
          </cell>
        </row>
        <row r="357">
          <cell r="A357" t="str">
            <v>CRN 280 019</v>
          </cell>
          <cell r="B357" t="str">
            <v>Ø280Dirsek 90o İzoleli</v>
          </cell>
          <cell r="C357" t="str">
            <v>AD</v>
          </cell>
          <cell r="D357">
            <v>56.578505790950025</v>
          </cell>
        </row>
        <row r="358">
          <cell r="A358" t="str">
            <v>CRN 280 020</v>
          </cell>
          <cell r="B358" t="str">
            <v>Ø280Kaskad TE İzoleli</v>
          </cell>
          <cell r="C358" t="str">
            <v>AD</v>
          </cell>
          <cell r="D358">
            <v>61.722006317400009</v>
          </cell>
        </row>
        <row r="359">
          <cell r="A359" t="str">
            <v>CRN 280 021</v>
          </cell>
          <cell r="B359" t="str">
            <v>Ø280Kaskad TE İzolesiz</v>
          </cell>
          <cell r="C359" t="str">
            <v>AD</v>
          </cell>
          <cell r="D359">
            <v>34.265757926400013</v>
          </cell>
        </row>
        <row r="360">
          <cell r="A360" t="str">
            <v>CRN 280 022</v>
          </cell>
          <cell r="B360" t="str">
            <v>Ø280Rediksiyon İzoleli</v>
          </cell>
          <cell r="C360" t="str">
            <v>AD</v>
          </cell>
          <cell r="D360">
            <v>61.722006317400009</v>
          </cell>
        </row>
        <row r="361">
          <cell r="A361" t="str">
            <v>CRN 280 023</v>
          </cell>
          <cell r="B361" t="str">
            <v>Ø280Rediksiyon İzolesiz</v>
          </cell>
          <cell r="C361" t="str">
            <v>AD</v>
          </cell>
          <cell r="D361">
            <v>34.265757926400013</v>
          </cell>
        </row>
        <row r="362">
          <cell r="A362" t="str">
            <v>CRN 280 024</v>
          </cell>
          <cell r="B362" t="str">
            <v>Ø280Son kapama Düz</v>
          </cell>
          <cell r="C362" t="str">
            <v>AD</v>
          </cell>
          <cell r="D362">
            <v>17.132878963200007</v>
          </cell>
        </row>
        <row r="363">
          <cell r="A363" t="str">
            <v>CRN 280 025</v>
          </cell>
          <cell r="B363" t="str">
            <v>Ø280Son kapama İzoleli</v>
          </cell>
          <cell r="C363" t="str">
            <v>AD</v>
          </cell>
          <cell r="D363">
            <v>30.861003158700004</v>
          </cell>
        </row>
        <row r="364">
          <cell r="A364" t="str">
            <v>CRN 280 026</v>
          </cell>
          <cell r="B364" t="str">
            <v>Ø280T Modül 45 Düz  90 Düz</v>
          </cell>
          <cell r="C364" t="str">
            <v>AD</v>
          </cell>
          <cell r="D364">
            <v>39.262847624000017</v>
          </cell>
        </row>
        <row r="365">
          <cell r="A365" t="str">
            <v>CRN 280 027</v>
          </cell>
          <cell r="B365" t="str">
            <v>Ø280T Modül 45 İzoleli 90 İzoleli</v>
          </cell>
          <cell r="C365" t="str">
            <v>AD</v>
          </cell>
          <cell r="D365">
            <v>64.431075315750007</v>
          </cell>
        </row>
        <row r="366">
          <cell r="A366" t="str">
            <v>CRN 280 028</v>
          </cell>
          <cell r="B366" t="str">
            <v>Ø280Yağmur Korumalı Şapka</v>
          </cell>
          <cell r="C366" t="str">
            <v>AD</v>
          </cell>
          <cell r="D366">
            <v>34.265757926400013</v>
          </cell>
        </row>
        <row r="367">
          <cell r="A367" t="str">
            <v>CRN 280 029</v>
          </cell>
          <cell r="B367" t="str">
            <v>Ø280Rüzgar Çıkışlı Şapka</v>
          </cell>
          <cell r="C367" t="str">
            <v>AD</v>
          </cell>
          <cell r="D367">
            <v>34.265757926400013</v>
          </cell>
        </row>
        <row r="368">
          <cell r="A368" t="str">
            <v>CRN 280 030</v>
          </cell>
          <cell r="B368" t="str">
            <v>Ø280Teleskopik  Sehpa</v>
          </cell>
          <cell r="C368" t="str">
            <v>AD</v>
          </cell>
          <cell r="D368">
            <v>28.677240000000005</v>
          </cell>
        </row>
        <row r="369">
          <cell r="A369" t="str">
            <v>CRN 280 031</v>
          </cell>
          <cell r="B369" t="str">
            <v>Ø280Duvar Tipi Sehpa</v>
          </cell>
          <cell r="C369" t="str">
            <v>AD</v>
          </cell>
          <cell r="D369">
            <v>22.941792000000003</v>
          </cell>
        </row>
        <row r="370">
          <cell r="A370" t="str">
            <v>CRN 280 032</v>
          </cell>
          <cell r="B370" t="str">
            <v>Ø280Sehpa</v>
          </cell>
          <cell r="C370" t="str">
            <v>AD</v>
          </cell>
          <cell r="D370">
            <v>22.941792000000003</v>
          </cell>
        </row>
        <row r="371">
          <cell r="A371" t="str">
            <v>CRN 280 033</v>
          </cell>
          <cell r="B371" t="str">
            <v>Ø280Bağlantı Kelepçesi</v>
          </cell>
          <cell r="C371" t="str">
            <v>AD</v>
          </cell>
          <cell r="D371">
            <v>3.0225240644155842</v>
          </cell>
        </row>
        <row r="372">
          <cell r="A372" t="str">
            <v>CRN 280 034</v>
          </cell>
          <cell r="B372" t="str">
            <v>Ø280Askı Duvar Kelepçesi</v>
          </cell>
          <cell r="C372" t="str">
            <v>AD</v>
          </cell>
          <cell r="D372">
            <v>6.4226863999999999</v>
          </cell>
          <cell r="E372">
            <v>2</v>
          </cell>
        </row>
        <row r="373">
          <cell r="A373" t="str">
            <v>CRN 280 035</v>
          </cell>
          <cell r="B373" t="str">
            <v>Ø280Duvar Kelepçesi izoleli</v>
          </cell>
          <cell r="C373" t="str">
            <v>AD</v>
          </cell>
          <cell r="D373">
            <v>6.9680416000000003</v>
          </cell>
        </row>
        <row r="374">
          <cell r="A374" t="str">
            <v>CRN 280 036</v>
          </cell>
          <cell r="B374" t="str">
            <v>Ø280Duvar Kelepçesi izolesiz</v>
          </cell>
          <cell r="C374" t="str">
            <v>AD</v>
          </cell>
          <cell r="D374">
            <v>6.4226863999999999</v>
          </cell>
        </row>
        <row r="375">
          <cell r="A375" t="str">
            <v>CRN 280 037</v>
          </cell>
          <cell r="B375" t="str">
            <v>Ø280Boru Contası</v>
          </cell>
          <cell r="C375" t="str">
            <v>AD</v>
          </cell>
          <cell r="D375">
            <v>2.4135846575342468</v>
          </cell>
        </row>
        <row r="376">
          <cell r="A376" t="str">
            <v>CRN 280 038</v>
          </cell>
          <cell r="B376" t="str">
            <v>Ø280Kapaklı  Te Modül Düz ( TEMİZLEME )</v>
          </cell>
          <cell r="C376" t="str">
            <v>AD</v>
          </cell>
          <cell r="D376">
            <v>49.423353408000025</v>
          </cell>
        </row>
        <row r="377">
          <cell r="A377" t="str">
            <v>CRN 280 039</v>
          </cell>
          <cell r="B377" t="str">
            <v>Ø280Kapaklı  Modül İzoleli  ( TEMİZLEME )</v>
          </cell>
          <cell r="C377" t="str">
            <v>AD</v>
          </cell>
          <cell r="D377">
            <v>76.879601799000014</v>
          </cell>
        </row>
        <row r="378">
          <cell r="A378" t="str">
            <v>CRN 280 040</v>
          </cell>
          <cell r="B378" t="str">
            <v>Ø280Kondens  Kabı  Düz</v>
          </cell>
          <cell r="C378" t="str">
            <v>AD</v>
          </cell>
          <cell r="D378">
            <v>58.894271436000025</v>
          </cell>
        </row>
        <row r="379">
          <cell r="A379" t="str">
            <v>CRN 280 041</v>
          </cell>
          <cell r="B379" t="str">
            <v>Ø280Kondens Kabı  İzoleli</v>
          </cell>
          <cell r="C379" t="str">
            <v>AD</v>
          </cell>
          <cell r="D379">
            <v>105.43266869850004</v>
          </cell>
        </row>
        <row r="380">
          <cell r="A380">
            <v>0</v>
          </cell>
          <cell r="B380" t="str">
            <v>Ø 300</v>
          </cell>
          <cell r="C380">
            <v>0</v>
          </cell>
          <cell r="D380">
            <v>0</v>
          </cell>
        </row>
        <row r="381">
          <cell r="A381" t="str">
            <v>CRN 300 001</v>
          </cell>
          <cell r="B381" t="str">
            <v>Ø300Standart Düz Modül 1000mm</v>
          </cell>
          <cell r="C381" t="str">
            <v>AD</v>
          </cell>
          <cell r="D381">
            <v>33.653869392000004</v>
          </cell>
        </row>
        <row r="382">
          <cell r="A382" t="str">
            <v>CRN 300 002</v>
          </cell>
          <cell r="B382" t="str">
            <v>Ø300Standart İzoleli Modül 1000mm</v>
          </cell>
          <cell r="C382" t="str">
            <v>AD</v>
          </cell>
          <cell r="D382">
            <v>60.282081123550007</v>
          </cell>
        </row>
        <row r="383">
          <cell r="A383" t="str">
            <v>CRN 300 003</v>
          </cell>
          <cell r="B383" t="str">
            <v>Ø300Standart Düz Modül 500mm</v>
          </cell>
          <cell r="C383" t="str">
            <v>AD</v>
          </cell>
          <cell r="D383">
            <v>18.356656032</v>
          </cell>
        </row>
        <row r="384">
          <cell r="A384" t="str">
            <v>CRN 300 004</v>
          </cell>
          <cell r="B384" t="str">
            <v>Ø300Standart İzoleli Modül 500mm</v>
          </cell>
          <cell r="C384" t="str">
            <v>AD</v>
          </cell>
          <cell r="D384">
            <v>32.881135158300012</v>
          </cell>
          <cell r="E384">
            <v>2</v>
          </cell>
        </row>
        <row r="385">
          <cell r="A385" t="str">
            <v>CRN 300 005</v>
          </cell>
          <cell r="B385" t="str">
            <v>Ø300Standart Düz Modül 250 mm</v>
          </cell>
          <cell r="C385" t="str">
            <v>AD</v>
          </cell>
          <cell r="D385">
            <v>9.178328016</v>
          </cell>
        </row>
        <row r="386">
          <cell r="A386" t="str">
            <v>CRN 300 006</v>
          </cell>
          <cell r="B386" t="str">
            <v>Ø300Standart İzoleli Modül 250 mm</v>
          </cell>
          <cell r="C386" t="str">
            <v>AD</v>
          </cell>
          <cell r="D386">
            <v>16.440567579150006</v>
          </cell>
        </row>
        <row r="387">
          <cell r="A387" t="str">
            <v>CRN 300 007</v>
          </cell>
          <cell r="B387" t="str">
            <v xml:space="preserve">Ø300Ölçüm Düz Modül </v>
          </cell>
          <cell r="C387" t="str">
            <v>AD</v>
          </cell>
          <cell r="D387">
            <v>13.161678816000002</v>
          </cell>
        </row>
        <row r="388">
          <cell r="A388" t="str">
            <v>CRN 300 008</v>
          </cell>
          <cell r="B388" t="str">
            <v>Ø300Ölçüm İzoleli Modül</v>
          </cell>
          <cell r="C388" t="str">
            <v>AD</v>
          </cell>
          <cell r="D388">
            <v>20.423918379150003</v>
          </cell>
        </row>
        <row r="389">
          <cell r="A389" t="str">
            <v>CRN 300 009</v>
          </cell>
          <cell r="B389" t="str">
            <v>Ø300Emisyon Ölçüm  Modül</v>
          </cell>
          <cell r="C389" t="str">
            <v>AD</v>
          </cell>
          <cell r="D389">
            <v>13.161678816000002</v>
          </cell>
        </row>
        <row r="390">
          <cell r="A390" t="str">
            <v>CRN 300 010</v>
          </cell>
          <cell r="B390" t="str">
            <v>Ø300Dirsek 15ºDüz</v>
          </cell>
          <cell r="C390" t="str">
            <v>AD</v>
          </cell>
          <cell r="D390">
            <v>33.653869392000004</v>
          </cell>
        </row>
        <row r="391">
          <cell r="A391" t="str">
            <v>CRN 300 011</v>
          </cell>
          <cell r="B391" t="str">
            <v xml:space="preserve">Ø300Dirsek 15ºİzoleli </v>
          </cell>
          <cell r="C391" t="str">
            <v>AD</v>
          </cell>
          <cell r="D391">
            <v>60.282081123550007</v>
          </cell>
        </row>
        <row r="392">
          <cell r="A392" t="str">
            <v>CRN 300 012</v>
          </cell>
          <cell r="B392" t="str">
            <v>Ø300Dirsek 30ºDüz</v>
          </cell>
          <cell r="C392" t="str">
            <v>AD</v>
          </cell>
          <cell r="D392">
            <v>33.653869392000004</v>
          </cell>
        </row>
        <row r="393">
          <cell r="A393" t="str">
            <v>CRN 300 013</v>
          </cell>
          <cell r="B393" t="str">
            <v>Ø300Dirsek 30ºİzoleli</v>
          </cell>
          <cell r="C393" t="str">
            <v>AD</v>
          </cell>
          <cell r="D393">
            <v>60.282081123550007</v>
          </cell>
        </row>
        <row r="394">
          <cell r="A394" t="str">
            <v>CRN 300 014</v>
          </cell>
          <cell r="B394" t="str">
            <v>Ø300Dirsek 45o Düz</v>
          </cell>
          <cell r="C394" t="str">
            <v>AD</v>
          </cell>
          <cell r="D394">
            <v>33.653869392000004</v>
          </cell>
        </row>
        <row r="395">
          <cell r="A395" t="str">
            <v>CRN 300 015</v>
          </cell>
          <cell r="B395" t="str">
            <v>Ø300Dirsek 45o İzoleli</v>
          </cell>
          <cell r="C395" t="str">
            <v>AD</v>
          </cell>
          <cell r="D395">
            <v>60.282081123550007</v>
          </cell>
        </row>
        <row r="396">
          <cell r="A396" t="str">
            <v>CRN 300 016</v>
          </cell>
          <cell r="B396" t="str">
            <v>Ø300Dirsek 60o Düz</v>
          </cell>
          <cell r="C396" t="str">
            <v>AD</v>
          </cell>
          <cell r="D396">
            <v>33.653869392000004</v>
          </cell>
        </row>
        <row r="397">
          <cell r="A397" t="str">
            <v>CRN 300 017</v>
          </cell>
          <cell r="B397" t="str">
            <v>Ø300Dirsek 60o İzoleli</v>
          </cell>
          <cell r="C397" t="str">
            <v>AD</v>
          </cell>
          <cell r="D397">
            <v>60.282081123550007</v>
          </cell>
        </row>
        <row r="398">
          <cell r="A398" t="str">
            <v>CRN 300 018</v>
          </cell>
          <cell r="B398" t="str">
            <v>Ø300Dirsek 90o Düz</v>
          </cell>
          <cell r="C398" t="str">
            <v>AD</v>
          </cell>
          <cell r="D398">
            <v>33.653869392000004</v>
          </cell>
        </row>
        <row r="399">
          <cell r="A399" t="str">
            <v>CRN 300 019</v>
          </cell>
          <cell r="B399" t="str">
            <v>Ø300Dirsek 90o İzoleli</v>
          </cell>
          <cell r="C399" t="str">
            <v>AD</v>
          </cell>
          <cell r="D399">
            <v>60.282081123550007</v>
          </cell>
        </row>
        <row r="400">
          <cell r="A400" t="str">
            <v>CRN 300 020</v>
          </cell>
          <cell r="B400" t="str">
            <v>Ø300Kaskad TE İzoleli</v>
          </cell>
          <cell r="C400" t="str">
            <v>AD</v>
          </cell>
          <cell r="D400">
            <v>65.762270316600024</v>
          </cell>
          <cell r="E400">
            <v>2</v>
          </cell>
        </row>
        <row r="401">
          <cell r="A401" t="str">
            <v>CRN 300 021</v>
          </cell>
          <cell r="B401" t="str">
            <v>Ø300Kaskad TE İzolesiz</v>
          </cell>
          <cell r="C401" t="str">
            <v>AD</v>
          </cell>
          <cell r="D401">
            <v>36.713312064</v>
          </cell>
        </row>
        <row r="402">
          <cell r="A402" t="str">
            <v>CRN 300 022</v>
          </cell>
          <cell r="B402" t="str">
            <v>Ø300Rediksiyon İzoleli</v>
          </cell>
          <cell r="C402" t="str">
            <v>AD</v>
          </cell>
          <cell r="D402">
            <v>65.762270316600024</v>
          </cell>
        </row>
        <row r="403">
          <cell r="A403" t="str">
            <v>CRN 300 023</v>
          </cell>
          <cell r="B403" t="str">
            <v>Ø300Rediksiyon İzolesiz</v>
          </cell>
          <cell r="C403" t="str">
            <v>AD</v>
          </cell>
          <cell r="D403">
            <v>36.713312064</v>
          </cell>
        </row>
        <row r="404">
          <cell r="A404" t="str">
            <v>CRN 300 024</v>
          </cell>
          <cell r="B404" t="str">
            <v>Ø300Son kapama Düz</v>
          </cell>
          <cell r="C404" t="str">
            <v>AD</v>
          </cell>
          <cell r="D404">
            <v>18.356656032</v>
          </cell>
        </row>
        <row r="405">
          <cell r="A405" t="str">
            <v>CRN 300 025</v>
          </cell>
          <cell r="B405" t="str">
            <v>Ø300Son kapama İzoleli</v>
          </cell>
          <cell r="C405" t="str">
            <v>AD</v>
          </cell>
          <cell r="D405">
            <v>32.881135158300012</v>
          </cell>
        </row>
        <row r="406">
          <cell r="A406" t="str">
            <v>CRN 300 026</v>
          </cell>
          <cell r="B406" t="str">
            <v>Ø300T Modül 45 Düz  90 Düz</v>
          </cell>
          <cell r="C406" t="str">
            <v>AD</v>
          </cell>
          <cell r="D406">
            <v>42.067336740000002</v>
          </cell>
        </row>
        <row r="407">
          <cell r="A407" t="str">
            <v>CRN 300 027</v>
          </cell>
          <cell r="B407" t="str">
            <v>Ø300T Modül 45 İzoleli 90 İzoleli</v>
          </cell>
          <cell r="C407" t="str">
            <v>AD</v>
          </cell>
          <cell r="D407">
            <v>68.695548471550012</v>
          </cell>
        </row>
        <row r="408">
          <cell r="A408" t="str">
            <v>CRN 300 028</v>
          </cell>
          <cell r="B408" t="str">
            <v>Ø300Yağmur Korumalı Şapka</v>
          </cell>
          <cell r="C408" t="str">
            <v>AD</v>
          </cell>
          <cell r="D408">
            <v>36.713312064</v>
          </cell>
        </row>
        <row r="409">
          <cell r="A409" t="str">
            <v>CRN 300 029</v>
          </cell>
          <cell r="B409" t="str">
            <v>Ø300Rüzgar Çıkışlı Şapka</v>
          </cell>
          <cell r="C409" t="str">
            <v>AD</v>
          </cell>
          <cell r="D409">
            <v>36.713312064</v>
          </cell>
        </row>
        <row r="410">
          <cell r="A410" t="str">
            <v>CRN 300 030</v>
          </cell>
          <cell r="B410" t="str">
            <v>Ø300Teleskopik  Sehpa</v>
          </cell>
          <cell r="C410" t="str">
            <v>AD</v>
          </cell>
          <cell r="D410">
            <v>29.759400000000007</v>
          </cell>
        </row>
        <row r="411">
          <cell r="A411" t="str">
            <v>CRN 300 031</v>
          </cell>
          <cell r="B411" t="str">
            <v>Ø300Duvar Tipi Sehpa</v>
          </cell>
          <cell r="C411" t="str">
            <v>AD</v>
          </cell>
          <cell r="D411">
            <v>23.807520000000004</v>
          </cell>
        </row>
        <row r="412">
          <cell r="A412" t="str">
            <v>CRN 300 032</v>
          </cell>
          <cell r="B412" t="str">
            <v>Ø300Sehpa</v>
          </cell>
          <cell r="C412" t="str">
            <v>AD</v>
          </cell>
          <cell r="D412">
            <v>23.807520000000004</v>
          </cell>
        </row>
        <row r="413">
          <cell r="A413" t="str">
            <v>CRN 300 033</v>
          </cell>
          <cell r="B413" t="str">
            <v>Ø300Bağlantı Kelepçesi</v>
          </cell>
          <cell r="C413" t="str">
            <v>AD</v>
          </cell>
          <cell r="D413">
            <v>3.1609603844155845</v>
          </cell>
        </row>
        <row r="414">
          <cell r="A414" t="str">
            <v>CRN 300 034</v>
          </cell>
          <cell r="B414" t="str">
            <v>Ø300Askı Duvar Kelepçesi</v>
          </cell>
          <cell r="C414" t="str">
            <v>AD</v>
          </cell>
          <cell r="D414">
            <v>6.6953639999999996</v>
          </cell>
        </row>
        <row r="415">
          <cell r="A415" t="str">
            <v>CRN 300 035</v>
          </cell>
          <cell r="B415" t="str">
            <v>Ø300Duvar Kelepçesi izoleli</v>
          </cell>
          <cell r="C415" t="str">
            <v>AD</v>
          </cell>
          <cell r="D415">
            <v>7.3770580000000008</v>
          </cell>
        </row>
        <row r="416">
          <cell r="A416" t="str">
            <v>CRN 300 036</v>
          </cell>
          <cell r="B416" t="str">
            <v>Ø300Duvar Kelepçesi izolesiz</v>
          </cell>
          <cell r="C416" t="str">
            <v>AD</v>
          </cell>
          <cell r="D416">
            <v>6.6953639999999996</v>
          </cell>
        </row>
        <row r="417">
          <cell r="A417" t="str">
            <v>CRN 300 037</v>
          </cell>
          <cell r="B417" t="str">
            <v>Ø300Boru Contası</v>
          </cell>
          <cell r="C417" t="str">
            <v>AD</v>
          </cell>
          <cell r="D417">
            <v>2.5859835616438356</v>
          </cell>
        </row>
        <row r="418">
          <cell r="A418" t="str">
            <v>CRN 300 038</v>
          </cell>
          <cell r="B418" t="str">
            <v>Ø300Kapaklı Te  Modül Düz ( TEMİZLEME )</v>
          </cell>
          <cell r="C418" t="str">
            <v>AD</v>
          </cell>
          <cell r="D418">
            <v>52.482796080000007</v>
          </cell>
        </row>
        <row r="419">
          <cell r="A419" t="str">
            <v>CRN 300 039</v>
          </cell>
          <cell r="B419" t="str">
            <v>Ø300Kapaklı  Te Modül İzoleli  ( TEMİZLEME )</v>
          </cell>
          <cell r="C419" t="str">
            <v>AD</v>
          </cell>
          <cell r="D419">
            <v>81.531754332600016</v>
          </cell>
        </row>
        <row r="420">
          <cell r="A420" t="str">
            <v>CRN 300 040</v>
          </cell>
          <cell r="B420" t="str">
            <v>Ø300Kondens  Kabı  Düz</v>
          </cell>
          <cell r="C420" t="str">
            <v>AD</v>
          </cell>
          <cell r="D420">
            <v>63.10100511000001</v>
          </cell>
        </row>
        <row r="421">
          <cell r="A421" t="str">
            <v>CRN 300 041</v>
          </cell>
          <cell r="B421" t="str">
            <v>Ø300Kondens Kabı  İzoleli</v>
          </cell>
          <cell r="C421" t="str">
            <v>AD</v>
          </cell>
          <cell r="D421">
            <v>112.41089749890001</v>
          </cell>
        </row>
        <row r="422">
          <cell r="A422">
            <v>0</v>
          </cell>
          <cell r="B422" t="str">
            <v>Ø 320   0,4MM</v>
          </cell>
          <cell r="C422">
            <v>0</v>
          </cell>
          <cell r="D422">
            <v>0</v>
          </cell>
        </row>
        <row r="423">
          <cell r="A423" t="str">
            <v>CRN 320 001</v>
          </cell>
          <cell r="B423" t="str">
            <v>Ø320Standart Düz Modül 1000mm</v>
          </cell>
          <cell r="C423" t="str">
            <v>AD</v>
          </cell>
          <cell r="D423">
            <v>35.897460684800009</v>
          </cell>
        </row>
        <row r="424">
          <cell r="A424" t="str">
            <v>CRN 320 002</v>
          </cell>
          <cell r="B424" t="str">
            <v>Ø320Standart İzoleli Modül 1000mm</v>
          </cell>
          <cell r="C424" t="str">
            <v>AD</v>
          </cell>
          <cell r="D424">
            <v>63.985656456150025</v>
          </cell>
        </row>
        <row r="425">
          <cell r="A425" t="str">
            <v>CRN 320 003</v>
          </cell>
          <cell r="B425" t="str">
            <v>Ø320Standart Düz Modül 500mm</v>
          </cell>
          <cell r="C425" t="str">
            <v>AD</v>
          </cell>
          <cell r="D425">
            <v>19.580433100800004</v>
          </cell>
        </row>
        <row r="426">
          <cell r="A426" t="str">
            <v>CRN 320 004</v>
          </cell>
          <cell r="B426" t="str">
            <v>Ø320Standart İzoleli Modül 500mm</v>
          </cell>
          <cell r="C426" t="str">
            <v>AD</v>
          </cell>
          <cell r="D426">
            <v>34.901267157900001</v>
          </cell>
        </row>
        <row r="427">
          <cell r="A427" t="str">
            <v>CRN 320 005</v>
          </cell>
          <cell r="B427" t="str">
            <v>Ø320Standart Düz Modül 250 mm</v>
          </cell>
          <cell r="C427" t="str">
            <v>AD</v>
          </cell>
          <cell r="D427">
            <v>9.790216550400002</v>
          </cell>
        </row>
        <row r="428">
          <cell r="A428" t="str">
            <v>CRN 320 006</v>
          </cell>
          <cell r="B428" t="str">
            <v>Ø320Standart İzoleli Modül 250 mm</v>
          </cell>
          <cell r="C428" t="str">
            <v>AD</v>
          </cell>
          <cell r="D428">
            <v>17.450633578950001</v>
          </cell>
        </row>
        <row r="429">
          <cell r="A429" t="str">
            <v>CRN 320 007</v>
          </cell>
          <cell r="B429" t="str">
            <v xml:space="preserve">Ø320Ölçüm Düz Modül </v>
          </cell>
          <cell r="C429" t="str">
            <v>AD</v>
          </cell>
          <cell r="D429">
            <v>13.773567350400002</v>
          </cell>
        </row>
        <row r="430">
          <cell r="A430" t="str">
            <v>CRN 320 008</v>
          </cell>
          <cell r="B430" t="str">
            <v>Ø320Ölçüm İzoleli Modül</v>
          </cell>
          <cell r="C430" t="str">
            <v>AD</v>
          </cell>
          <cell r="D430">
            <v>21.433984378949997</v>
          </cell>
        </row>
        <row r="431">
          <cell r="A431" t="str">
            <v>CRN 320 009</v>
          </cell>
          <cell r="B431" t="str">
            <v>Ø320Emisyon Ölçüm  Modül</v>
          </cell>
          <cell r="C431" t="str">
            <v>AD</v>
          </cell>
          <cell r="D431">
            <v>13.773567350400002</v>
          </cell>
        </row>
        <row r="432">
          <cell r="A432" t="str">
            <v>CRN 320 010</v>
          </cell>
          <cell r="B432" t="str">
            <v>Ø320Dirsek 15ºDüz</v>
          </cell>
          <cell r="C432" t="str">
            <v>AD</v>
          </cell>
          <cell r="D432">
            <v>35.897460684800009</v>
          </cell>
        </row>
        <row r="433">
          <cell r="A433" t="str">
            <v>CRN 320 011</v>
          </cell>
          <cell r="B433" t="str">
            <v xml:space="preserve">Ø320Dirsek 15ºİzoleli </v>
          </cell>
          <cell r="C433" t="str">
            <v>AD</v>
          </cell>
          <cell r="D433">
            <v>63.985656456150025</v>
          </cell>
        </row>
        <row r="434">
          <cell r="A434" t="str">
            <v>CRN 320 012</v>
          </cell>
          <cell r="B434" t="str">
            <v>Ø320Dirsek 30ºDüz</v>
          </cell>
          <cell r="C434" t="str">
            <v>AD</v>
          </cell>
          <cell r="D434">
            <v>35.897460684800009</v>
          </cell>
          <cell r="E434">
            <v>1</v>
          </cell>
        </row>
        <row r="435">
          <cell r="A435" t="str">
            <v>CRN 320 013</v>
          </cell>
          <cell r="B435" t="str">
            <v>Ø320Dirsek 30ºİzoleli</v>
          </cell>
          <cell r="C435" t="str">
            <v>AD</v>
          </cell>
          <cell r="D435">
            <v>63.985656456150025</v>
          </cell>
          <cell r="E435">
            <v>1</v>
          </cell>
        </row>
        <row r="436">
          <cell r="A436" t="str">
            <v>CRN 320 014</v>
          </cell>
          <cell r="B436" t="str">
            <v>Ø320Dirsek 45o Düz</v>
          </cell>
          <cell r="C436" t="str">
            <v>AD</v>
          </cell>
          <cell r="D436">
            <v>35.897460684800009</v>
          </cell>
        </row>
        <row r="437">
          <cell r="A437" t="str">
            <v>CRN 320 015</v>
          </cell>
          <cell r="B437" t="str">
            <v>Ø320Dirsek 45o İzoleli</v>
          </cell>
          <cell r="C437" t="str">
            <v>AD</v>
          </cell>
          <cell r="D437">
            <v>63.985656456150025</v>
          </cell>
          <cell r="E437">
            <v>1</v>
          </cell>
        </row>
        <row r="438">
          <cell r="A438" t="str">
            <v>CRN 320 016</v>
          </cell>
          <cell r="B438" t="str">
            <v>Ø320Dirsek 60o Düz</v>
          </cell>
          <cell r="C438" t="str">
            <v>AD</v>
          </cell>
          <cell r="D438">
            <v>35.897460684800009</v>
          </cell>
        </row>
        <row r="439">
          <cell r="A439" t="str">
            <v>CRN 320 017</v>
          </cell>
          <cell r="B439" t="str">
            <v>Ø320Dirsek 60o İzoleli</v>
          </cell>
          <cell r="C439" t="str">
            <v>AD</v>
          </cell>
          <cell r="D439">
            <v>63.985656456150025</v>
          </cell>
        </row>
        <row r="440">
          <cell r="A440" t="str">
            <v>CRN 320 018</v>
          </cell>
          <cell r="B440" t="str">
            <v>Ø320Dirsek 90o Düz</v>
          </cell>
          <cell r="C440" t="str">
            <v>AD</v>
          </cell>
          <cell r="D440">
            <v>35.897460684800009</v>
          </cell>
        </row>
        <row r="441">
          <cell r="A441" t="str">
            <v>CRN 320 019</v>
          </cell>
          <cell r="B441" t="str">
            <v>Ø320Dirsek 90o İzoleli</v>
          </cell>
          <cell r="C441" t="str">
            <v>AD</v>
          </cell>
          <cell r="D441">
            <v>63.985656456150025</v>
          </cell>
        </row>
        <row r="442">
          <cell r="A442" t="str">
            <v>CRN 320 020</v>
          </cell>
          <cell r="B442" t="str">
            <v>Ø320Kaskad TE İzoleli</v>
          </cell>
          <cell r="C442" t="str">
            <v>AD</v>
          </cell>
          <cell r="D442">
            <v>69.802534315800003</v>
          </cell>
        </row>
        <row r="443">
          <cell r="A443" t="str">
            <v>CRN 320 021</v>
          </cell>
          <cell r="B443" t="str">
            <v>Ø320Kaskad TE İzolesiz</v>
          </cell>
          <cell r="C443" t="str">
            <v>AD</v>
          </cell>
          <cell r="D443">
            <v>39.160866201600008</v>
          </cell>
        </row>
        <row r="444">
          <cell r="A444" t="str">
            <v>CRN 320 022</v>
          </cell>
          <cell r="B444" t="str">
            <v>Ø320Rediksiyon İzoleli</v>
          </cell>
          <cell r="C444" t="str">
            <v>AD</v>
          </cell>
          <cell r="D444">
            <v>69.802534315800003</v>
          </cell>
        </row>
        <row r="445">
          <cell r="A445" t="str">
            <v>CRN 320 023</v>
          </cell>
          <cell r="B445" t="str">
            <v>Ø320Rediksiyon İzolesiz</v>
          </cell>
          <cell r="C445" t="str">
            <v>AD</v>
          </cell>
          <cell r="D445">
            <v>39.160866201600008</v>
          </cell>
        </row>
        <row r="446">
          <cell r="A446" t="str">
            <v>CRN 320 024</v>
          </cell>
          <cell r="B446" t="str">
            <v>Ø320Son kapama Düz</v>
          </cell>
          <cell r="C446" t="str">
            <v>AD</v>
          </cell>
          <cell r="D446">
            <v>19.580433100800004</v>
          </cell>
        </row>
        <row r="447">
          <cell r="A447" t="str">
            <v>CRN 320 025</v>
          </cell>
          <cell r="B447" t="str">
            <v>Ø320Son kapama İzoleli</v>
          </cell>
          <cell r="C447" t="str">
            <v>AD</v>
          </cell>
          <cell r="D447">
            <v>34.901267157900001</v>
          </cell>
        </row>
        <row r="448">
          <cell r="A448" t="str">
            <v>CRN 320 026</v>
          </cell>
          <cell r="B448" t="str">
            <v>Ø320T Modül 45 Düz  90 Düz</v>
          </cell>
          <cell r="C448" t="str">
            <v>AD</v>
          </cell>
          <cell r="D448">
            <v>35.897460684800009</v>
          </cell>
        </row>
        <row r="449">
          <cell r="A449" t="str">
            <v>CRN 320 027</v>
          </cell>
          <cell r="B449" t="str">
            <v>Ø320T Modül 45 İzoleli 90 İzoleli</v>
          </cell>
          <cell r="C449" t="str">
            <v>AD</v>
          </cell>
          <cell r="D449">
            <v>63.985656456150025</v>
          </cell>
        </row>
        <row r="450">
          <cell r="A450" t="str">
            <v>CRN 320 028</v>
          </cell>
          <cell r="B450" t="str">
            <v>Ø320Yağmur Korumalı Şapka</v>
          </cell>
          <cell r="C450" t="str">
            <v>AD</v>
          </cell>
          <cell r="D450">
            <v>39.160866201600008</v>
          </cell>
        </row>
        <row r="451">
          <cell r="A451" t="str">
            <v>CRN 320 029</v>
          </cell>
          <cell r="B451" t="str">
            <v>Ø320Rüzgar Çıkışlı Şapka</v>
          </cell>
          <cell r="C451" t="str">
            <v>AD</v>
          </cell>
          <cell r="D451">
            <v>39.160866201600008</v>
          </cell>
        </row>
        <row r="452">
          <cell r="A452" t="str">
            <v>CRN 320 030</v>
          </cell>
          <cell r="B452" t="str">
            <v>Ø320Teleskopik  Sehpa</v>
          </cell>
          <cell r="C452" t="str">
            <v>AD</v>
          </cell>
          <cell r="D452">
            <v>30.841560000000005</v>
          </cell>
        </row>
        <row r="453">
          <cell r="A453" t="str">
            <v>CRN 320 031</v>
          </cell>
          <cell r="B453" t="str">
            <v>Ø320Duvar Tipi Sehpa</v>
          </cell>
          <cell r="C453" t="str">
            <v>AD</v>
          </cell>
          <cell r="D453">
            <v>24.673248000000001</v>
          </cell>
        </row>
        <row r="454">
          <cell r="A454" t="str">
            <v>CRN 320 032</v>
          </cell>
          <cell r="B454" t="str">
            <v>Ø320Sehpa</v>
          </cell>
          <cell r="C454" t="str">
            <v>AD</v>
          </cell>
          <cell r="D454">
            <v>24.673248000000001</v>
          </cell>
        </row>
        <row r="455">
          <cell r="A455" t="str">
            <v>CRN 320 033</v>
          </cell>
          <cell r="B455" t="str">
            <v>Ø320Bağlantı Kelepçesi</v>
          </cell>
          <cell r="C455" t="str">
            <v>AD</v>
          </cell>
          <cell r="D455">
            <v>3.2993967044155847</v>
          </cell>
        </row>
        <row r="456">
          <cell r="A456" t="str">
            <v>CRN 320 034</v>
          </cell>
          <cell r="B456" t="str">
            <v>Ø320Askı Duvar Kelepçesi</v>
          </cell>
          <cell r="C456" t="str">
            <v>AD</v>
          </cell>
          <cell r="D456">
            <v>6.9680416000000003</v>
          </cell>
        </row>
        <row r="457">
          <cell r="A457" t="str">
            <v>CRN 320 035</v>
          </cell>
          <cell r="B457" t="str">
            <v>Ø320Duvar Kelepçesi izoleli</v>
          </cell>
          <cell r="C457" t="str">
            <v>AD</v>
          </cell>
          <cell r="D457">
            <v>7.9224132000000003</v>
          </cell>
        </row>
        <row r="458">
          <cell r="A458" t="str">
            <v>CRN 320 036</v>
          </cell>
          <cell r="B458" t="str">
            <v>Ø320Duvar Kelepçesi izolesiz</v>
          </cell>
          <cell r="C458" t="str">
            <v>AD</v>
          </cell>
          <cell r="D458">
            <v>6.9680416000000003</v>
          </cell>
        </row>
        <row r="459">
          <cell r="A459" t="str">
            <v>CRN 320 037</v>
          </cell>
          <cell r="B459" t="str">
            <v>Ø320Boru Contası</v>
          </cell>
          <cell r="C459" t="str">
            <v>AD</v>
          </cell>
          <cell r="D459">
            <v>2.7583824657534253</v>
          </cell>
        </row>
        <row r="460">
          <cell r="A460" t="str">
            <v>CRN 320 038</v>
          </cell>
          <cell r="B460" t="str">
            <v>Ø320Kapaklı  Te Modül Düz ( TEMİZLEME )</v>
          </cell>
          <cell r="C460" t="str">
            <v>AD</v>
          </cell>
          <cell r="D460">
            <v>46.210537401600014</v>
          </cell>
        </row>
        <row r="461">
          <cell r="A461" t="str">
            <v>CRN 320 039</v>
          </cell>
          <cell r="B461" t="str">
            <v>Ø320apaklı  Te Modül İzoleli  ( TEMİZLEME )</v>
          </cell>
          <cell r="C461" t="str">
            <v>AD</v>
          </cell>
          <cell r="D461">
            <v>76.852205515799994</v>
          </cell>
        </row>
        <row r="462">
          <cell r="A462" t="str">
            <v>CRN 320 040</v>
          </cell>
          <cell r="B462" t="str">
            <v>Ø320Kondens  Kabı  Düz</v>
          </cell>
          <cell r="C462" t="str">
            <v>AD</v>
          </cell>
          <cell r="D462">
            <v>53.846191027200021</v>
          </cell>
        </row>
        <row r="463">
          <cell r="A463" t="str">
            <v>CRN 320 041</v>
          </cell>
          <cell r="B463" t="str">
            <v>Ø320Kondens Kabı  İzoleli</v>
          </cell>
          <cell r="C463" t="str">
            <v>AD</v>
          </cell>
          <cell r="D463">
            <v>104.70380147370001</v>
          </cell>
        </row>
        <row r="464">
          <cell r="A464">
            <v>0</v>
          </cell>
          <cell r="B464" t="str">
            <v>Ø 350</v>
          </cell>
          <cell r="C464">
            <v>0</v>
          </cell>
          <cell r="D464">
            <v>0</v>
          </cell>
        </row>
        <row r="465">
          <cell r="A465" t="str">
            <v>CRN 350 001</v>
          </cell>
          <cell r="B465" t="str">
            <v>Ø350Standart Düz Modül 1000mm</v>
          </cell>
          <cell r="C465" t="str">
            <v>AD</v>
          </cell>
          <cell r="D465">
            <v>49.078559530000007</v>
          </cell>
        </row>
        <row r="466">
          <cell r="A466" t="str">
            <v>CRN 350 002</v>
          </cell>
          <cell r="B466" t="str">
            <v>Ø350Standart İzoleli Modül 1000mm</v>
          </cell>
          <cell r="C466" t="str">
            <v>AD</v>
          </cell>
          <cell r="D466">
            <v>79.356731361050024</v>
          </cell>
        </row>
        <row r="467">
          <cell r="A467" t="str">
            <v>CRN 350 003</v>
          </cell>
          <cell r="B467" t="str">
            <v>Ø350Standart Düz Modül 500mm</v>
          </cell>
          <cell r="C467" t="str">
            <v>AD</v>
          </cell>
          <cell r="D467">
            <v>26.770123380000001</v>
          </cell>
        </row>
        <row r="468">
          <cell r="A468" t="str">
            <v>CRN 350 004</v>
          </cell>
          <cell r="B468" t="str">
            <v>Ø350Standart İzoleli Modül 500mm</v>
          </cell>
          <cell r="C468" t="str">
            <v>AD</v>
          </cell>
          <cell r="D468">
            <v>43.285489833300005</v>
          </cell>
        </row>
        <row r="469">
          <cell r="A469" t="str">
            <v>CRN 350 005</v>
          </cell>
          <cell r="B469" t="str">
            <v>Ø350Standart Düz Modül 250 mm</v>
          </cell>
          <cell r="C469" t="str">
            <v>AD</v>
          </cell>
          <cell r="D469">
            <v>13.385061690000001</v>
          </cell>
        </row>
        <row r="470">
          <cell r="A470" t="str">
            <v>CRN 350 006</v>
          </cell>
          <cell r="B470" t="str">
            <v>Ø350Standart İzoleli Modül 250 mm</v>
          </cell>
          <cell r="C470" t="str">
            <v>AD</v>
          </cell>
          <cell r="D470">
            <v>21.642744916650003</v>
          </cell>
        </row>
        <row r="471">
          <cell r="A471" t="str">
            <v>CRN 350 007</v>
          </cell>
          <cell r="B471" t="str">
            <v xml:space="preserve">Ø350Ölçüm Düz Modül </v>
          </cell>
          <cell r="C471" t="str">
            <v>AD</v>
          </cell>
          <cell r="D471">
            <v>17.368412490000001</v>
          </cell>
        </row>
        <row r="472">
          <cell r="A472" t="str">
            <v>CRN 350 008</v>
          </cell>
          <cell r="B472" t="str">
            <v>Ø350Ölçüm İzoleli Modül</v>
          </cell>
          <cell r="C472" t="str">
            <v>AD</v>
          </cell>
          <cell r="D472">
            <v>25.626095716650003</v>
          </cell>
        </row>
        <row r="473">
          <cell r="A473" t="str">
            <v>CRN 350 009</v>
          </cell>
          <cell r="B473" t="str">
            <v>Ø350Emisyon Ölçüm  Modül</v>
          </cell>
          <cell r="C473" t="str">
            <v>AD</v>
          </cell>
          <cell r="D473">
            <v>17.368412490000001</v>
          </cell>
        </row>
        <row r="474">
          <cell r="A474" t="str">
            <v>CRN 350 010</v>
          </cell>
          <cell r="B474" t="str">
            <v>Ø350Dirsek 15ºDüz</v>
          </cell>
          <cell r="C474" t="str">
            <v>AD</v>
          </cell>
          <cell r="D474">
            <v>49.078559530000007</v>
          </cell>
        </row>
        <row r="475">
          <cell r="A475" t="str">
            <v>CRN 350 011</v>
          </cell>
          <cell r="B475" t="str">
            <v xml:space="preserve">Ø350Dirsek 15ºİzoleli </v>
          </cell>
          <cell r="C475" t="str">
            <v>AD</v>
          </cell>
          <cell r="D475">
            <v>79.356731361050024</v>
          </cell>
        </row>
        <row r="476">
          <cell r="A476" t="str">
            <v>CRN 350 012</v>
          </cell>
          <cell r="B476" t="str">
            <v>Ø350Dirsek 30ºDüz</v>
          </cell>
          <cell r="C476" t="str">
            <v>AD</v>
          </cell>
          <cell r="D476">
            <v>49.078559530000007</v>
          </cell>
        </row>
        <row r="477">
          <cell r="A477" t="str">
            <v>CRN 350 013</v>
          </cell>
          <cell r="B477" t="str">
            <v>Ø350Dirsek 30ºİzoleli</v>
          </cell>
          <cell r="C477" t="str">
            <v>AD</v>
          </cell>
          <cell r="D477">
            <v>79.356731361050024</v>
          </cell>
        </row>
        <row r="478">
          <cell r="A478" t="str">
            <v>CRN 350 014</v>
          </cell>
          <cell r="B478" t="str">
            <v>Ø350Dirsek 45o Düz</v>
          </cell>
          <cell r="C478" t="str">
            <v>AD</v>
          </cell>
          <cell r="D478">
            <v>49.078559530000007</v>
          </cell>
        </row>
        <row r="479">
          <cell r="A479" t="str">
            <v>CRN 350 015</v>
          </cell>
          <cell r="B479" t="str">
            <v>Ø350Dirsek 45o İzoleli</v>
          </cell>
          <cell r="C479" t="str">
            <v>AD</v>
          </cell>
          <cell r="D479">
            <v>79.356731361050024</v>
          </cell>
        </row>
        <row r="480">
          <cell r="A480" t="str">
            <v>CRN 350 016</v>
          </cell>
          <cell r="B480" t="str">
            <v>Ø350Dirsek 60o Düz</v>
          </cell>
          <cell r="C480" t="str">
            <v>AD</v>
          </cell>
          <cell r="D480">
            <v>49.078559530000007</v>
          </cell>
        </row>
        <row r="481">
          <cell r="A481" t="str">
            <v>CRN 350 017</v>
          </cell>
          <cell r="B481" t="str">
            <v>Ø350Dirsek 60o İzoleli</v>
          </cell>
          <cell r="C481" t="str">
            <v>AD</v>
          </cell>
          <cell r="D481">
            <v>79.356731361050024</v>
          </cell>
        </row>
        <row r="482">
          <cell r="A482" t="str">
            <v>CRN 350 018</v>
          </cell>
          <cell r="B482" t="str">
            <v>Ø350Dirsek 90o Düz</v>
          </cell>
          <cell r="C482" t="str">
            <v>AD</v>
          </cell>
          <cell r="D482">
            <v>49.078559530000007</v>
          </cell>
        </row>
        <row r="483">
          <cell r="A483" t="str">
            <v>CRN 350 019</v>
          </cell>
          <cell r="B483" t="str">
            <v>Ø350Dirsek 90o İzoleli</v>
          </cell>
          <cell r="C483" t="str">
            <v>AD</v>
          </cell>
          <cell r="D483">
            <v>79.356731361050024</v>
          </cell>
        </row>
        <row r="484">
          <cell r="A484" t="str">
            <v>CRN 350 020</v>
          </cell>
          <cell r="B484" t="str">
            <v>Ø350Kaskad TE İzoleli</v>
          </cell>
          <cell r="C484" t="str">
            <v>AD</v>
          </cell>
          <cell r="D484">
            <v>86.57097966660001</v>
          </cell>
        </row>
        <row r="485">
          <cell r="A485" t="str">
            <v>CRN 350 021</v>
          </cell>
          <cell r="B485" t="str">
            <v>Ø350Kaskad TE İzolesiz</v>
          </cell>
          <cell r="C485" t="str">
            <v>AD</v>
          </cell>
          <cell r="D485">
            <v>53.540246760000002</v>
          </cell>
        </row>
        <row r="486">
          <cell r="A486" t="str">
            <v>CRN 350 022</v>
          </cell>
          <cell r="B486" t="str">
            <v>Ø350Rediksiyon İzoleli</v>
          </cell>
          <cell r="C486" t="str">
            <v>AD</v>
          </cell>
          <cell r="D486">
            <v>86.57097966660001</v>
          </cell>
        </row>
        <row r="487">
          <cell r="A487" t="str">
            <v>CRN 350 023</v>
          </cell>
          <cell r="B487" t="str">
            <v>Ø350Rediksiyon İzolesiz</v>
          </cell>
          <cell r="C487" t="str">
            <v>AD</v>
          </cell>
          <cell r="D487">
            <v>53.540246760000002</v>
          </cell>
        </row>
        <row r="488">
          <cell r="A488" t="str">
            <v>CRN 350 024</v>
          </cell>
          <cell r="B488" t="str">
            <v>Ø350Son kapama Düz</v>
          </cell>
          <cell r="C488" t="str">
            <v>AD</v>
          </cell>
          <cell r="D488">
            <v>26.770123380000001</v>
          </cell>
        </row>
        <row r="489">
          <cell r="A489" t="str">
            <v>CRN 350 025</v>
          </cell>
          <cell r="B489" t="str">
            <v>Ø350Son kapama İzoleli</v>
          </cell>
          <cell r="C489" t="str">
            <v>AD</v>
          </cell>
          <cell r="D489">
            <v>43.285489833300005</v>
          </cell>
        </row>
        <row r="490">
          <cell r="A490" t="str">
            <v>CRN 350 026</v>
          </cell>
          <cell r="B490" t="str">
            <v>Ø350T Modül 45 Düz  90 Düz</v>
          </cell>
          <cell r="C490" t="str">
            <v>AD</v>
          </cell>
          <cell r="D490">
            <v>49.078559530000007</v>
          </cell>
        </row>
        <row r="491">
          <cell r="A491" t="str">
            <v>CRN 350 027</v>
          </cell>
          <cell r="B491" t="str">
            <v>Ø350T Modül 45 İzoleli 90 İzoleli</v>
          </cell>
          <cell r="C491" t="str">
            <v>AD</v>
          </cell>
          <cell r="D491">
            <v>79.356731361050024</v>
          </cell>
        </row>
        <row r="492">
          <cell r="A492" t="str">
            <v>CRN 350 028</v>
          </cell>
          <cell r="B492" t="str">
            <v>Ø350Yağmur Korumalı Şapka</v>
          </cell>
          <cell r="C492" t="str">
            <v>AD</v>
          </cell>
          <cell r="D492">
            <v>53.540246760000002</v>
          </cell>
        </row>
        <row r="493">
          <cell r="A493" t="str">
            <v>CRN 350 029</v>
          </cell>
          <cell r="B493" t="str">
            <v>Ø350Rüzgar Çıkışlı Şapka</v>
          </cell>
          <cell r="C493" t="str">
            <v>AD</v>
          </cell>
          <cell r="D493">
            <v>53.540246760000002</v>
          </cell>
        </row>
        <row r="494">
          <cell r="A494" t="str">
            <v>CRN 350 030</v>
          </cell>
          <cell r="B494" t="str">
            <v>Ø350Teleskopik Sehpa</v>
          </cell>
          <cell r="C494" t="str">
            <v>AD</v>
          </cell>
          <cell r="D494">
            <v>32.464799999999997</v>
          </cell>
        </row>
        <row r="495">
          <cell r="A495" t="str">
            <v>CRN 350 031</v>
          </cell>
          <cell r="B495" t="str">
            <v>Ø350Duvar Tipi Sehpa</v>
          </cell>
          <cell r="C495" t="str">
            <v>AD</v>
          </cell>
          <cell r="D495">
            <v>25.971839999999997</v>
          </cell>
        </row>
        <row r="496">
          <cell r="A496" t="str">
            <v>CRN 350 032</v>
          </cell>
          <cell r="B496" t="str">
            <v>Ø350Sehpa</v>
          </cell>
          <cell r="C496" t="str">
            <v>AD</v>
          </cell>
          <cell r="D496">
            <v>25.971839999999997</v>
          </cell>
        </row>
        <row r="497">
          <cell r="A497" t="str">
            <v>CRN 350 033</v>
          </cell>
          <cell r="B497" t="str">
            <v>Ø350Bağlantı Kelepçesi</v>
          </cell>
          <cell r="C497" t="str">
            <v>AD</v>
          </cell>
          <cell r="D497">
            <v>3.5070511844155838</v>
          </cell>
        </row>
        <row r="498">
          <cell r="A498" t="str">
            <v>CRN 350 034</v>
          </cell>
          <cell r="B498" t="str">
            <v>Ø350Askı Duvar Kelepçesi</v>
          </cell>
          <cell r="C498" t="str">
            <v>AD</v>
          </cell>
          <cell r="D498">
            <v>7.3770580000000008</v>
          </cell>
        </row>
        <row r="499">
          <cell r="A499" t="str">
            <v>CRN 350 035</v>
          </cell>
          <cell r="B499" t="str">
            <v>Ø350Duvar Kelepçesi izoleli</v>
          </cell>
          <cell r="C499" t="str">
            <v>AD</v>
          </cell>
          <cell r="D499">
            <v>8.0587519999999984</v>
          </cell>
        </row>
        <row r="500">
          <cell r="A500" t="str">
            <v>CRN 350 036</v>
          </cell>
          <cell r="B500" t="str">
            <v>Ø350Duvar Kelepçesi izolesiz</v>
          </cell>
          <cell r="C500" t="str">
            <v>AD</v>
          </cell>
          <cell r="D500">
            <v>7.3770580000000008</v>
          </cell>
        </row>
        <row r="501">
          <cell r="A501" t="str">
            <v>CRN 350 037</v>
          </cell>
          <cell r="B501" t="str">
            <v>Ø350Boru Contası</v>
          </cell>
          <cell r="C501" t="str">
            <v>AD</v>
          </cell>
          <cell r="D501">
            <v>3.0169808219178083</v>
          </cell>
        </row>
        <row r="502">
          <cell r="A502" t="str">
            <v>CRN 350 038</v>
          </cell>
          <cell r="B502" t="str">
            <v>Ø350Kapaklı  Modül Düz ( TEMİZLEME )</v>
          </cell>
          <cell r="C502" t="str">
            <v>AD</v>
          </cell>
          <cell r="D502">
            <v>60.589917960000008</v>
          </cell>
        </row>
        <row r="503">
          <cell r="A503" t="str">
            <v>CRN 350 039</v>
          </cell>
          <cell r="B503" t="str">
            <v>Ø350Kapaklı  Modül İzoleli  ( TEMİZLEME )</v>
          </cell>
          <cell r="C503" t="str">
            <v>AD</v>
          </cell>
          <cell r="D503">
            <v>93.620650866600016</v>
          </cell>
        </row>
        <row r="504">
          <cell r="A504" t="str">
            <v>CRN 350 040</v>
          </cell>
          <cell r="B504" t="str">
            <v>Ø350Kondens  Kabı  Düz</v>
          </cell>
          <cell r="C504" t="str">
            <v>AD</v>
          </cell>
          <cell r="D504">
            <v>73.617839295000024</v>
          </cell>
        </row>
        <row r="505">
          <cell r="A505" t="str">
            <v>CRN 350 041</v>
          </cell>
          <cell r="B505" t="str">
            <v>Ø350Kondens Kabı  İzoleli</v>
          </cell>
          <cell r="C505" t="str">
            <v>AD</v>
          </cell>
          <cell r="D505">
            <v>129.85646949989999</v>
          </cell>
        </row>
        <row r="506">
          <cell r="A506">
            <v>0</v>
          </cell>
          <cell r="B506" t="str">
            <v>Ø 400</v>
          </cell>
          <cell r="C506">
            <v>0</v>
          </cell>
          <cell r="D506">
            <v>0</v>
          </cell>
        </row>
        <row r="507">
          <cell r="A507" t="str">
            <v>CRN 400 001</v>
          </cell>
          <cell r="B507" t="str">
            <v>Ø400Standart Düz Modül 1000mm</v>
          </cell>
          <cell r="C507" t="str">
            <v>AD</v>
          </cell>
          <cell r="D507">
            <v>53.28529320400002</v>
          </cell>
        </row>
        <row r="508">
          <cell r="A508" t="str">
            <v>CRN 400 002</v>
          </cell>
          <cell r="B508" t="str">
            <v>Ø400Standart İzoleli Modül 1000mm</v>
          </cell>
          <cell r="C508" t="str">
            <v>AD</v>
          </cell>
          <cell r="D508">
            <v>87.213425134550022</v>
          </cell>
        </row>
        <row r="509">
          <cell r="A509" t="str">
            <v>CRN 400 003</v>
          </cell>
          <cell r="B509" t="str">
            <v>Ø400Standart Düz Modül 500mm</v>
          </cell>
          <cell r="C509" t="str">
            <v>AD</v>
          </cell>
          <cell r="D509">
            <v>29.064705384000003</v>
          </cell>
        </row>
        <row r="510">
          <cell r="A510" t="str">
            <v>CRN 400 004</v>
          </cell>
          <cell r="B510" t="str">
            <v>Ø400Standart İzoleli Modül 500mm</v>
          </cell>
          <cell r="C510" t="str">
            <v>AD</v>
          </cell>
          <cell r="D510">
            <v>47.570959164300007</v>
          </cell>
        </row>
        <row r="511">
          <cell r="A511" t="str">
            <v>CRN 400 005</v>
          </cell>
          <cell r="B511" t="str">
            <v>Ø400Standart Düz Modül 250 mm</v>
          </cell>
          <cell r="C511" t="str">
            <v>AD</v>
          </cell>
          <cell r="D511">
            <v>14.532352692000002</v>
          </cell>
        </row>
        <row r="512">
          <cell r="A512" t="str">
            <v>CRN 400 006</v>
          </cell>
          <cell r="B512" t="str">
            <v>Ø400Standart İzoleli Modül 250 mm</v>
          </cell>
          <cell r="C512" t="str">
            <v>AD</v>
          </cell>
          <cell r="D512">
            <v>23.785479582150003</v>
          </cell>
        </row>
        <row r="513">
          <cell r="A513" t="str">
            <v>CRN 400 007</v>
          </cell>
          <cell r="B513" t="str">
            <v xml:space="preserve">Ø400Ölçüm Düz Modül </v>
          </cell>
          <cell r="C513" t="str">
            <v>AD</v>
          </cell>
          <cell r="D513">
            <v>18.515703492</v>
          </cell>
        </row>
        <row r="514">
          <cell r="A514" t="str">
            <v>CRN 400 008</v>
          </cell>
          <cell r="B514" t="str">
            <v>Ø400Ölçüm İzoleli Modül</v>
          </cell>
          <cell r="C514" t="str">
            <v>AD</v>
          </cell>
          <cell r="D514">
            <v>27.768830382150004</v>
          </cell>
        </row>
        <row r="515">
          <cell r="A515" t="str">
            <v>CRN 400 009</v>
          </cell>
          <cell r="B515" t="str">
            <v>Ø400Emisyon Ölçüm  Modül</v>
          </cell>
          <cell r="C515" t="str">
            <v>AD</v>
          </cell>
          <cell r="D515">
            <v>18.515703492</v>
          </cell>
        </row>
        <row r="516">
          <cell r="A516" t="str">
            <v>CRN 400 010</v>
          </cell>
          <cell r="B516" t="str">
            <v>Ø400Dirsek 15ºDüz</v>
          </cell>
          <cell r="C516" t="str">
            <v>AD</v>
          </cell>
          <cell r="D516">
            <v>53.28529320400002</v>
          </cell>
        </row>
        <row r="517">
          <cell r="A517" t="str">
            <v>CRN 400 011</v>
          </cell>
          <cell r="B517" t="str">
            <v xml:space="preserve">Ø400Dirsek 15ºİzoleli </v>
          </cell>
          <cell r="C517" t="str">
            <v>AD</v>
          </cell>
          <cell r="D517">
            <v>87.213425134550022</v>
          </cell>
        </row>
        <row r="518">
          <cell r="A518" t="str">
            <v>CRN 400 012</v>
          </cell>
          <cell r="B518" t="str">
            <v>Ø400Dirsek 30ºDüz</v>
          </cell>
          <cell r="C518" t="str">
            <v>AD</v>
          </cell>
          <cell r="D518">
            <v>53.28529320400002</v>
          </cell>
        </row>
        <row r="519">
          <cell r="A519" t="str">
            <v>CRN 400 013</v>
          </cell>
          <cell r="B519" t="str">
            <v>Ø4000Dirsek 30ºİzoleli</v>
          </cell>
          <cell r="C519" t="str">
            <v>AD</v>
          </cell>
          <cell r="D519">
            <v>87.213425134550022</v>
          </cell>
        </row>
        <row r="520">
          <cell r="A520" t="str">
            <v>CRN 400 014</v>
          </cell>
          <cell r="B520" t="str">
            <v>Ø400Dirsek 45o Düz</v>
          </cell>
          <cell r="C520" t="str">
            <v>AD</v>
          </cell>
          <cell r="D520">
            <v>53.28529320400002</v>
          </cell>
        </row>
        <row r="521">
          <cell r="A521" t="str">
            <v>CRN 400 015</v>
          </cell>
          <cell r="B521" t="str">
            <v>Ø400Dirsek 45o İzoleli</v>
          </cell>
          <cell r="C521" t="str">
            <v>AD</v>
          </cell>
          <cell r="D521">
            <v>87.213425134550022</v>
          </cell>
        </row>
        <row r="522">
          <cell r="A522" t="str">
            <v>CRN 400 016</v>
          </cell>
          <cell r="B522" t="str">
            <v>Ø400Dirsek 60o Düz</v>
          </cell>
          <cell r="C522" t="str">
            <v>AD</v>
          </cell>
          <cell r="D522">
            <v>53.28529320400002</v>
          </cell>
        </row>
        <row r="523">
          <cell r="A523" t="str">
            <v>CRN 400 017</v>
          </cell>
          <cell r="B523" t="str">
            <v>Ø400Dirsek 60o İzoleli</v>
          </cell>
          <cell r="C523" t="str">
            <v>AD</v>
          </cell>
          <cell r="D523">
            <v>87.213425134550022</v>
          </cell>
        </row>
        <row r="524">
          <cell r="A524" t="str">
            <v>CRN 400 018</v>
          </cell>
          <cell r="B524" t="str">
            <v>Ø400Dirsek 90o Düz</v>
          </cell>
          <cell r="C524" t="str">
            <v>AD</v>
          </cell>
          <cell r="D524">
            <v>53.28529320400002</v>
          </cell>
        </row>
        <row r="525">
          <cell r="A525" t="str">
            <v>CRN 400 019</v>
          </cell>
          <cell r="B525" t="str">
            <v>Ø400Dirsek 90o İzoleli</v>
          </cell>
          <cell r="C525" t="str">
            <v>AD</v>
          </cell>
          <cell r="D525">
            <v>87.213425134550022</v>
          </cell>
        </row>
        <row r="526">
          <cell r="A526" t="str">
            <v>CRN 400 020</v>
          </cell>
          <cell r="B526" t="str">
            <v>Ø400Kaskad TE İzoleli</v>
          </cell>
          <cell r="C526" t="str">
            <v>AD</v>
          </cell>
          <cell r="D526">
            <v>95.141918328600013</v>
          </cell>
        </row>
        <row r="527">
          <cell r="A527" t="str">
            <v>CRN 400 021</v>
          </cell>
          <cell r="B527" t="str">
            <v>Ø400Kaskad TE İzolesiz</v>
          </cell>
          <cell r="C527" t="str">
            <v>AD</v>
          </cell>
          <cell r="D527">
            <v>58.129410768000007</v>
          </cell>
        </row>
        <row r="528">
          <cell r="A528" t="str">
            <v>CRN 400 022</v>
          </cell>
          <cell r="B528" t="str">
            <v>Ø400Rediksiyon İzoleli</v>
          </cell>
          <cell r="C528" t="str">
            <v>AD</v>
          </cell>
          <cell r="D528">
            <v>95.141918328600013</v>
          </cell>
        </row>
        <row r="529">
          <cell r="A529" t="str">
            <v>CRN 400 023</v>
          </cell>
          <cell r="B529" t="str">
            <v>Ø400Rediksiyon İzolesiz</v>
          </cell>
          <cell r="C529" t="str">
            <v>AD</v>
          </cell>
          <cell r="D529">
            <v>58.129410768000007</v>
          </cell>
        </row>
        <row r="530">
          <cell r="A530" t="str">
            <v>CRN 400 024</v>
          </cell>
          <cell r="B530" t="str">
            <v>Ø400Son kapama Düz</v>
          </cell>
          <cell r="C530" t="str">
            <v>AD</v>
          </cell>
          <cell r="D530">
            <v>29.064705384000003</v>
          </cell>
        </row>
        <row r="531">
          <cell r="A531" t="str">
            <v>CRN 400 025</v>
          </cell>
          <cell r="B531" t="str">
            <v>Ø400Son kapama İzoleli</v>
          </cell>
          <cell r="C531" t="str">
            <v>AD</v>
          </cell>
          <cell r="D531">
            <v>47.570959164300007</v>
          </cell>
        </row>
        <row r="532">
          <cell r="A532" t="str">
            <v>CRN 400 026</v>
          </cell>
          <cell r="B532" t="str">
            <v>Ø400T Modül 45 Düz  90 Düz</v>
          </cell>
          <cell r="C532" t="str">
            <v>AD</v>
          </cell>
          <cell r="D532">
            <v>53.28529320400002</v>
          </cell>
        </row>
        <row r="533">
          <cell r="A533" t="str">
            <v>CRN 400 027</v>
          </cell>
          <cell r="B533" t="str">
            <v>Ø400T Modül 45 İzoleli 90 İzoleli</v>
          </cell>
          <cell r="C533" t="str">
            <v>AD</v>
          </cell>
          <cell r="D533">
            <v>87.213425134550022</v>
          </cell>
        </row>
        <row r="534">
          <cell r="A534" t="str">
            <v>CRN 400 028</v>
          </cell>
          <cell r="B534" t="str">
            <v>Ø400Yağmur Korumalı Şapka</v>
          </cell>
          <cell r="C534" t="str">
            <v>AD</v>
          </cell>
          <cell r="D534">
            <v>58.129410768000007</v>
          </cell>
        </row>
        <row r="535">
          <cell r="A535" t="str">
            <v>CRN 400 029</v>
          </cell>
          <cell r="B535" t="str">
            <v>Ø400 Rüzgar Çıkışlı Şapka</v>
          </cell>
          <cell r="C535" t="str">
            <v>AD</v>
          </cell>
          <cell r="D535">
            <v>58.129410768000007</v>
          </cell>
        </row>
        <row r="536">
          <cell r="A536" t="str">
            <v>CRN 400 030</v>
          </cell>
          <cell r="B536" t="str">
            <v>Ø400Teleskopik  Sehpa</v>
          </cell>
          <cell r="C536" t="str">
            <v>AD</v>
          </cell>
          <cell r="D536">
            <v>34.088039999999999</v>
          </cell>
        </row>
        <row r="537">
          <cell r="A537" t="str">
            <v>CRN 400 031</v>
          </cell>
          <cell r="B537" t="str">
            <v>Ø400Duvar Tipi Sehpa</v>
          </cell>
          <cell r="C537" t="str">
            <v>AD</v>
          </cell>
          <cell r="D537">
            <v>27.270432000000003</v>
          </cell>
        </row>
        <row r="538">
          <cell r="A538" t="str">
            <v>CRN 400 032</v>
          </cell>
          <cell r="B538" t="str">
            <v>Ø400 Sehpa</v>
          </cell>
          <cell r="C538" t="str">
            <v>AD</v>
          </cell>
          <cell r="D538">
            <v>27.270432000000003</v>
          </cell>
        </row>
        <row r="539">
          <cell r="A539" t="str">
            <v>CRN 400 033</v>
          </cell>
          <cell r="B539" t="str">
            <v>Ø400Bağlantı Kelepçesi</v>
          </cell>
          <cell r="C539" t="str">
            <v>AD</v>
          </cell>
          <cell r="D539">
            <v>3.8531419844155845</v>
          </cell>
        </row>
        <row r="540">
          <cell r="A540" t="str">
            <v>CRN 400 034</v>
          </cell>
          <cell r="B540" t="str">
            <v>Ø400Askı Duvar Kelepçesi</v>
          </cell>
          <cell r="C540" t="str">
            <v>AD</v>
          </cell>
          <cell r="D540">
            <v>8.0587519999999984</v>
          </cell>
        </row>
        <row r="541">
          <cell r="A541" t="str">
            <v>CRN 400 035</v>
          </cell>
          <cell r="B541" t="str">
            <v>Ø400 Duvar Kelepçesi izoleli</v>
          </cell>
          <cell r="C541" t="str">
            <v>AD</v>
          </cell>
          <cell r="D541">
            <v>8.7404460000000004</v>
          </cell>
        </row>
        <row r="542">
          <cell r="A542" t="str">
            <v>CRN 400 036</v>
          </cell>
          <cell r="B542" t="str">
            <v>Ø400 Duvar Kelepçesi izolesiz</v>
          </cell>
          <cell r="C542" t="str">
            <v>AD</v>
          </cell>
          <cell r="D542">
            <v>8.0587519999999984</v>
          </cell>
        </row>
        <row r="543">
          <cell r="A543" t="str">
            <v>CRN 400 037</v>
          </cell>
          <cell r="B543" t="str">
            <v>Ø400Boru Contası</v>
          </cell>
          <cell r="C543" t="str">
            <v>AD</v>
          </cell>
          <cell r="D543">
            <v>3.3617786301369872</v>
          </cell>
        </row>
        <row r="544">
          <cell r="A544" t="str">
            <v>CRN 400 038</v>
          </cell>
          <cell r="B544" t="str">
            <v>Ø400 Kapaklı  Te Modül Düz ( TEMİZLEME )</v>
          </cell>
          <cell r="C544" t="str">
            <v>AD</v>
          </cell>
          <cell r="D544">
            <v>65.179081968000006</v>
          </cell>
        </row>
        <row r="545">
          <cell r="A545" t="str">
            <v>CRN 400 039</v>
          </cell>
          <cell r="B545" t="str">
            <v>Ø400 Kapaklı  Te  Modül İzoleli  ( TEMİZLEME )</v>
          </cell>
          <cell r="C545" t="str">
            <v>AD</v>
          </cell>
          <cell r="D545">
            <v>102.65010472860001</v>
          </cell>
        </row>
        <row r="546">
          <cell r="A546" t="str">
            <v>CRN 400 040</v>
          </cell>
          <cell r="B546" t="str">
            <v>Ø400 Kondens  Kabı  Düz</v>
          </cell>
          <cell r="C546" t="str">
            <v>AD</v>
          </cell>
          <cell r="D546">
            <v>79.927939806000026</v>
          </cell>
        </row>
        <row r="547">
          <cell r="A547" t="str">
            <v>CRN 400 041</v>
          </cell>
          <cell r="B547" t="str">
            <v>Ø400 Kondens Kabı  İzoleli</v>
          </cell>
          <cell r="C547" t="str">
            <v>AD</v>
          </cell>
          <cell r="D547">
            <v>142.71287749290002</v>
          </cell>
        </row>
        <row r="548">
          <cell r="A548">
            <v>0</v>
          </cell>
          <cell r="B548" t="str">
            <v>Ø 450</v>
          </cell>
          <cell r="C548">
            <v>0</v>
          </cell>
          <cell r="D548">
            <v>0</v>
          </cell>
        </row>
        <row r="549">
          <cell r="A549" t="str">
            <v>CRN 450 001</v>
          </cell>
          <cell r="B549" t="str">
            <v>Ø450Standart Düz Modül 1000mm</v>
          </cell>
          <cell r="C549" t="str">
            <v>AD</v>
          </cell>
          <cell r="D549">
            <v>56.089782320000005</v>
          </cell>
        </row>
        <row r="550">
          <cell r="A550" t="str">
            <v>CRN 450 002</v>
          </cell>
          <cell r="B550" t="str">
            <v>Ø450Standart İzoleli Modül 1000mm</v>
          </cell>
          <cell r="C550" t="str">
            <v>AD</v>
          </cell>
          <cell r="D550">
            <v>93.667874350050013</v>
          </cell>
        </row>
        <row r="551">
          <cell r="A551" t="str">
            <v>CRN 450 003</v>
          </cell>
          <cell r="B551" t="str">
            <v>Ø450Standart Düz Modül 500mm</v>
          </cell>
          <cell r="C551" t="str">
            <v>AD</v>
          </cell>
          <cell r="D551">
            <v>30.594426720000001</v>
          </cell>
        </row>
        <row r="552">
          <cell r="A552" t="str">
            <v>CRN 450 004</v>
          </cell>
          <cell r="B552" t="str">
            <v>Ø450Standart İzoleli Modül 500mm</v>
          </cell>
          <cell r="C552" t="str">
            <v>AD</v>
          </cell>
          <cell r="D552">
            <v>51.091567827300004</v>
          </cell>
        </row>
        <row r="553">
          <cell r="A553" t="str">
            <v>CRN 450 005</v>
          </cell>
          <cell r="B553" t="str">
            <v>Ø450Standart Düz Modül 250 mm</v>
          </cell>
          <cell r="C553" t="str">
            <v>AD</v>
          </cell>
          <cell r="D553">
            <v>15.297213360000001</v>
          </cell>
        </row>
        <row r="554">
          <cell r="A554" t="str">
            <v>CRN 450 006</v>
          </cell>
          <cell r="B554" t="str">
            <v>Ø450Standart İzoleli Modül 250 mm</v>
          </cell>
          <cell r="C554" t="str">
            <v>AD</v>
          </cell>
          <cell r="D554">
            <v>25.545783913650002</v>
          </cell>
        </row>
        <row r="555">
          <cell r="A555" t="str">
            <v>CRN 450 007</v>
          </cell>
          <cell r="B555" t="str">
            <v xml:space="preserve">Ø450Ölçüm Düz Modül </v>
          </cell>
          <cell r="C555" t="str">
            <v>AD</v>
          </cell>
          <cell r="D555">
            <v>19.280564159999997</v>
          </cell>
        </row>
        <row r="556">
          <cell r="A556" t="str">
            <v>CRN 450 008</v>
          </cell>
          <cell r="B556" t="str">
            <v>Ø450Ölçüm İzoleli Modül</v>
          </cell>
          <cell r="C556" t="str">
            <v>AD</v>
          </cell>
          <cell r="D556">
            <v>29.529134713650006</v>
          </cell>
        </row>
        <row r="557">
          <cell r="A557" t="str">
            <v>CRN 450 009</v>
          </cell>
          <cell r="B557" t="str">
            <v>Ø450Emisyon Ölçüm  Modül</v>
          </cell>
          <cell r="C557" t="str">
            <v>AD</v>
          </cell>
          <cell r="D557">
            <v>19.280564159999997</v>
          </cell>
        </row>
        <row r="558">
          <cell r="A558" t="str">
            <v>CRN 450 010</v>
          </cell>
          <cell r="B558" t="str">
            <v>Ø450Dirsek 15ºDüz</v>
          </cell>
          <cell r="C558" t="str">
            <v>AD</v>
          </cell>
          <cell r="D558">
            <v>56.089782320000005</v>
          </cell>
        </row>
        <row r="559">
          <cell r="A559" t="str">
            <v>CRN 450 011</v>
          </cell>
          <cell r="B559" t="str">
            <v xml:space="preserve">Ø450Dirsek 15ºİzoleli </v>
          </cell>
          <cell r="C559" t="str">
            <v>AD</v>
          </cell>
          <cell r="D559">
            <v>93.667874350050013</v>
          </cell>
        </row>
        <row r="560">
          <cell r="A560" t="str">
            <v>CRN 450 012</v>
          </cell>
          <cell r="B560" t="str">
            <v>Ø450Dirsek 30ºDüz</v>
          </cell>
          <cell r="C560" t="str">
            <v>AD</v>
          </cell>
          <cell r="D560">
            <v>56.089782320000005</v>
          </cell>
        </row>
        <row r="561">
          <cell r="A561" t="str">
            <v>CRN 450 013</v>
          </cell>
          <cell r="B561" t="str">
            <v>Ø450Dirsek 30ºİzoleli</v>
          </cell>
          <cell r="C561" t="str">
            <v>AD</v>
          </cell>
          <cell r="D561">
            <v>93.667874350050013</v>
          </cell>
        </row>
        <row r="562">
          <cell r="A562" t="str">
            <v>CRN 450 014</v>
          </cell>
          <cell r="B562" t="str">
            <v>Ø450Dirsek 45o Düz</v>
          </cell>
          <cell r="C562" t="str">
            <v>AD</v>
          </cell>
          <cell r="D562">
            <v>56.089782320000005</v>
          </cell>
        </row>
        <row r="563">
          <cell r="A563" t="str">
            <v>CRN 450 015</v>
          </cell>
          <cell r="B563" t="str">
            <v>Ø450Dirsek 45o İzoleli</v>
          </cell>
          <cell r="C563" t="str">
            <v>AD</v>
          </cell>
          <cell r="D563">
            <v>93.667874350050013</v>
          </cell>
        </row>
        <row r="564">
          <cell r="A564" t="str">
            <v>CRN 450 016</v>
          </cell>
          <cell r="B564" t="str">
            <v>Ø450Dirsek 60o Düz</v>
          </cell>
          <cell r="C564" t="str">
            <v>AD</v>
          </cell>
          <cell r="D564">
            <v>56.089782320000005</v>
          </cell>
        </row>
        <row r="565">
          <cell r="A565" t="str">
            <v>CRN 450 017</v>
          </cell>
          <cell r="B565" t="str">
            <v>Ø450Dirsek 60o İzoleli</v>
          </cell>
          <cell r="C565" t="str">
            <v>AD</v>
          </cell>
          <cell r="D565">
            <v>93.667874350050013</v>
          </cell>
        </row>
        <row r="566">
          <cell r="A566" t="str">
            <v>CRN 450 018</v>
          </cell>
          <cell r="B566" t="str">
            <v>Ø450Dirsek 90o Düz</v>
          </cell>
          <cell r="C566" t="str">
            <v>AD</v>
          </cell>
          <cell r="D566">
            <v>56.089782320000005</v>
          </cell>
        </row>
        <row r="567">
          <cell r="A567" t="str">
            <v>CRN 450 019</v>
          </cell>
          <cell r="B567" t="str">
            <v>Ø450Dirsek 90o İzoleli</v>
          </cell>
          <cell r="C567" t="str">
            <v>AD</v>
          </cell>
          <cell r="D567">
            <v>93.667874350050013</v>
          </cell>
        </row>
        <row r="568">
          <cell r="A568" t="str">
            <v>CRN 450 020</v>
          </cell>
          <cell r="B568" t="str">
            <v>Ø450Kaskad TE İzoleli</v>
          </cell>
          <cell r="C568" t="str">
            <v>AD</v>
          </cell>
          <cell r="D568">
            <v>106.22675814379201</v>
          </cell>
        </row>
        <row r="569">
          <cell r="A569" t="str">
            <v>CRN 450 021</v>
          </cell>
          <cell r="B569" t="str">
            <v>Ø450Kaskad TE İzolesiz</v>
          </cell>
          <cell r="C569" t="str">
            <v>AD</v>
          </cell>
          <cell r="D569">
            <v>55.089365760000007</v>
          </cell>
        </row>
        <row r="570">
          <cell r="A570" t="str">
            <v>CRN 450 022</v>
          </cell>
          <cell r="B570" t="str">
            <v>Ø450Rediksiyon İzoleli</v>
          </cell>
          <cell r="C570" t="str">
            <v>AD</v>
          </cell>
          <cell r="D570">
            <v>102.18313565460001</v>
          </cell>
        </row>
        <row r="571">
          <cell r="A571" t="str">
            <v>CRN 450 023</v>
          </cell>
          <cell r="B571" t="str">
            <v>Ø450Rediksiyon İzolesiz</v>
          </cell>
          <cell r="C571" t="str">
            <v>AD</v>
          </cell>
          <cell r="D571">
            <v>61.188853440000003</v>
          </cell>
        </row>
        <row r="572">
          <cell r="A572" t="str">
            <v>CRN 450 024</v>
          </cell>
          <cell r="B572" t="str">
            <v>Ø450Son kapama Düz</v>
          </cell>
          <cell r="C572" t="str">
            <v>AD</v>
          </cell>
          <cell r="D572">
            <v>30.594426720000001</v>
          </cell>
        </row>
        <row r="573">
          <cell r="A573" t="str">
            <v>CRN 450 025</v>
          </cell>
          <cell r="B573" t="str">
            <v>Ø450Son kapama İzoleli</v>
          </cell>
          <cell r="C573" t="str">
            <v>AD</v>
          </cell>
          <cell r="D573">
            <v>51.091567827300004</v>
          </cell>
        </row>
        <row r="574">
          <cell r="A574" t="str">
            <v>CRN 450 026</v>
          </cell>
          <cell r="B574" t="str">
            <v>Ø450T Modül 45 Düz  90 Düz</v>
          </cell>
          <cell r="C574" t="str">
            <v>AD</v>
          </cell>
          <cell r="D574">
            <v>56.089782320000005</v>
          </cell>
        </row>
        <row r="575">
          <cell r="A575" t="str">
            <v>CRN 450 027</v>
          </cell>
          <cell r="B575" t="str">
            <v>Ø450T Modül 45 İzoleli 90 İzoleli</v>
          </cell>
          <cell r="C575" t="str">
            <v>AD</v>
          </cell>
          <cell r="D575">
            <v>93.667874350050013</v>
          </cell>
        </row>
        <row r="576">
          <cell r="A576" t="str">
            <v>CRN 450 028</v>
          </cell>
          <cell r="B576" t="str">
            <v>Ø450Yağmur Korumalı Şapka</v>
          </cell>
          <cell r="C576" t="str">
            <v>AD</v>
          </cell>
          <cell r="D576">
            <v>61.188853440000003</v>
          </cell>
        </row>
        <row r="577">
          <cell r="A577" t="str">
            <v>CRN 450 029</v>
          </cell>
          <cell r="B577" t="str">
            <v>Ø450Rüzgar Çıkışlı Şapka</v>
          </cell>
          <cell r="C577" t="str">
            <v>AD</v>
          </cell>
          <cell r="D577">
            <v>61.188853440000003</v>
          </cell>
        </row>
        <row r="578">
          <cell r="A578" t="str">
            <v>CRN 450 030</v>
          </cell>
          <cell r="B578" t="str">
            <v xml:space="preserve">Ø450Teleskopik Sehpa </v>
          </cell>
          <cell r="C578" t="str">
            <v>AD</v>
          </cell>
          <cell r="D578">
            <v>35.170200000000001</v>
          </cell>
        </row>
        <row r="579">
          <cell r="A579" t="str">
            <v>CRN 450 031</v>
          </cell>
          <cell r="B579" t="str">
            <v>Ø450Duvar Tipi Sehpa</v>
          </cell>
          <cell r="C579" t="str">
            <v>AD</v>
          </cell>
          <cell r="D579">
            <v>28.136160000000004</v>
          </cell>
        </row>
        <row r="580">
          <cell r="A580" t="str">
            <v>CRN 450 032</v>
          </cell>
          <cell r="B580" t="str">
            <v xml:space="preserve">Ø450Sehpa </v>
          </cell>
          <cell r="C580" t="str">
            <v>AD</v>
          </cell>
          <cell r="D580">
            <v>28.136160000000004</v>
          </cell>
        </row>
        <row r="581">
          <cell r="A581" t="str">
            <v>CRN 450 033</v>
          </cell>
          <cell r="B581" t="str">
            <v>Ø450Bağlantı Kelepçesi</v>
          </cell>
          <cell r="C581" t="str">
            <v>AD</v>
          </cell>
          <cell r="D581">
            <v>4.1992327844155843</v>
          </cell>
        </row>
        <row r="582">
          <cell r="A582" t="str">
            <v>CRN 450 034</v>
          </cell>
          <cell r="B582" t="str">
            <v>Ø450Askı Duvar Kelepçesi</v>
          </cell>
          <cell r="C582" t="str">
            <v>AD</v>
          </cell>
          <cell r="D582">
            <v>8.7404460000000004</v>
          </cell>
        </row>
        <row r="583">
          <cell r="A583" t="str">
            <v>CRN 450 035</v>
          </cell>
          <cell r="B583" t="str">
            <v>Ø450Duvar Kelepçesi izoleli</v>
          </cell>
          <cell r="C583" t="str">
            <v>AD</v>
          </cell>
          <cell r="D583">
            <v>9.4221399999999988</v>
          </cell>
        </row>
        <row r="584">
          <cell r="A584" t="str">
            <v>CRN 450 036</v>
          </cell>
          <cell r="B584" t="str">
            <v>Ø450Duvar Kelepçesi izolesiz</v>
          </cell>
          <cell r="C584" t="str">
            <v>AD</v>
          </cell>
          <cell r="D584">
            <v>8.7404460000000004</v>
          </cell>
        </row>
        <row r="585">
          <cell r="A585" t="str">
            <v>CRN 450 037</v>
          </cell>
          <cell r="B585" t="str">
            <v>Ø450Boru Contası</v>
          </cell>
          <cell r="C585" t="str">
            <v>AD</v>
          </cell>
          <cell r="D585">
            <v>3.4479780821917809</v>
          </cell>
        </row>
        <row r="586">
          <cell r="A586" t="str">
            <v>CRN 450 038</v>
          </cell>
          <cell r="B586" t="str">
            <v>Ø450Kapaklı  Te Modül Düz ( TEMİZLEME )</v>
          </cell>
          <cell r="C586" t="str">
            <v>AD</v>
          </cell>
          <cell r="D586">
            <v>70.301843040000009</v>
          </cell>
        </row>
        <row r="587">
          <cell r="A587" t="str">
            <v>CRN 450 039</v>
          </cell>
          <cell r="B587" t="str">
            <v>Ø450apaklı  Te  Modül İzoleli  ( TEMİZLEME )</v>
          </cell>
          <cell r="C587" t="str">
            <v>AD</v>
          </cell>
          <cell r="D587">
            <v>111.2961252546</v>
          </cell>
        </row>
        <row r="588">
          <cell r="A588" t="str">
            <v>CRN 450 040</v>
          </cell>
          <cell r="B588" t="str">
            <v>Ø450Kondens  Kabı  Düz</v>
          </cell>
          <cell r="C588" t="str">
            <v>AD</v>
          </cell>
          <cell r="D588">
            <v>84.134673480000004</v>
          </cell>
        </row>
        <row r="589">
          <cell r="A589" t="str">
            <v>CRN 450 041</v>
          </cell>
          <cell r="B589" t="str">
            <v>Ø450Kondens Kabı  İzoleli</v>
          </cell>
          <cell r="C589" t="str">
            <v>AD</v>
          </cell>
          <cell r="D589">
            <v>153.27470348190002</v>
          </cell>
        </row>
        <row r="590">
          <cell r="A590">
            <v>0</v>
          </cell>
          <cell r="B590" t="str">
            <v>Ø 500</v>
          </cell>
          <cell r="C590">
            <v>0</v>
          </cell>
          <cell r="D590">
            <v>0</v>
          </cell>
        </row>
        <row r="591">
          <cell r="A591" t="str">
            <v>CRN 500 001</v>
          </cell>
          <cell r="B591" t="str">
            <v>Ø500Standart Düz Modül 1000mm</v>
          </cell>
          <cell r="C591" t="str">
            <v>AD</v>
          </cell>
          <cell r="D591">
            <v>75.721206132000006</v>
          </cell>
        </row>
        <row r="592">
          <cell r="A592" t="str">
            <v>CRN 500 002</v>
          </cell>
          <cell r="B592" t="str">
            <v>Ø500Standart İzoleli Modül 1000mm</v>
          </cell>
          <cell r="C592" t="str">
            <v>AD</v>
          </cell>
          <cell r="D592">
            <v>124.60386384875001</v>
          </cell>
        </row>
        <row r="593">
          <cell r="A593" t="str">
            <v>CRN 500 003</v>
          </cell>
          <cell r="B593" t="str">
            <v>Ø500Standart Düz Modül 500mm</v>
          </cell>
          <cell r="C593" t="str">
            <v>AD</v>
          </cell>
          <cell r="D593">
            <v>41.302476071999997</v>
          </cell>
        </row>
        <row r="594">
          <cell r="A594" t="str">
            <v>CRN 500 004</v>
          </cell>
          <cell r="B594" t="str">
            <v>Ø500Standart İzoleli Modül 500mm</v>
          </cell>
          <cell r="C594" t="str">
            <v>AD</v>
          </cell>
          <cell r="D594">
            <v>67.965743917500006</v>
          </cell>
        </row>
        <row r="595">
          <cell r="A595" t="str">
            <v>CRN 500 005</v>
          </cell>
          <cell r="B595" t="str">
            <v>Ø500Standart Düz Modül 250 mm</v>
          </cell>
          <cell r="C595" t="str">
            <v>AD</v>
          </cell>
          <cell r="D595">
            <v>20.651238035999999</v>
          </cell>
        </row>
        <row r="596">
          <cell r="A596" t="str">
            <v>CRN 500 006</v>
          </cell>
          <cell r="B596" t="str">
            <v>Ø500Standart İzoleli Modül 250 mm</v>
          </cell>
          <cell r="C596" t="str">
            <v>AD</v>
          </cell>
          <cell r="D596">
            <v>33.982871958750003</v>
          </cell>
        </row>
        <row r="597">
          <cell r="A597" t="str">
            <v>CRN 500 007</v>
          </cell>
          <cell r="B597" t="str">
            <v xml:space="preserve">Ø500Ölçüm Düz Modül </v>
          </cell>
          <cell r="C597" t="str">
            <v>AD</v>
          </cell>
          <cell r="D597">
            <v>24.634588836000002</v>
          </cell>
        </row>
        <row r="598">
          <cell r="A598" t="str">
            <v>CRN 500 008</v>
          </cell>
          <cell r="B598" t="str">
            <v>Ø500Ölçüm İzoleli Modül</v>
          </cell>
          <cell r="C598" t="str">
            <v>AD</v>
          </cell>
          <cell r="D598">
            <v>37.96622275875</v>
          </cell>
        </row>
        <row r="599">
          <cell r="A599" t="str">
            <v>CRN 500 009</v>
          </cell>
          <cell r="B599" t="str">
            <v>Ø500Emisyon Ölçüm  Modül</v>
          </cell>
          <cell r="C599" t="str">
            <v>AD</v>
          </cell>
          <cell r="D599">
            <v>24.634588836000002</v>
          </cell>
        </row>
        <row r="600">
          <cell r="A600" t="str">
            <v>CRN 500 010</v>
          </cell>
          <cell r="B600" t="str">
            <v>Ø500Dirsek 15ºDüz</v>
          </cell>
          <cell r="C600" t="str">
            <v>AD</v>
          </cell>
          <cell r="D600">
            <v>75.721206132000006</v>
          </cell>
        </row>
        <row r="601">
          <cell r="A601" t="str">
            <v>CRN 500 011</v>
          </cell>
          <cell r="B601" t="str">
            <v xml:space="preserve">Ø500Dirsek 15ºİzoleli </v>
          </cell>
          <cell r="C601" t="str">
            <v>AD</v>
          </cell>
          <cell r="D601">
            <v>124.60386384875001</v>
          </cell>
        </row>
        <row r="602">
          <cell r="A602" t="str">
            <v>CRN 500 012</v>
          </cell>
          <cell r="B602" t="str">
            <v>Ø500Dirsek 30ºDüz</v>
          </cell>
          <cell r="C602" t="str">
            <v>AD</v>
          </cell>
          <cell r="D602">
            <v>75.721206132000006</v>
          </cell>
        </row>
        <row r="603">
          <cell r="A603" t="str">
            <v>CRN 500 013</v>
          </cell>
          <cell r="B603" t="str">
            <v>Ø500Dirsek 30ºİzoleli</v>
          </cell>
          <cell r="C603" t="str">
            <v>AD</v>
          </cell>
          <cell r="D603">
            <v>124.60386384875001</v>
          </cell>
        </row>
        <row r="604">
          <cell r="A604" t="str">
            <v>CRN 500 014</v>
          </cell>
          <cell r="B604" t="str">
            <v>Ø500Dirsek 45o Düz</v>
          </cell>
          <cell r="C604" t="str">
            <v>AD</v>
          </cell>
          <cell r="D604">
            <v>75.721206132000006</v>
          </cell>
        </row>
        <row r="605">
          <cell r="A605" t="str">
            <v>CRN 500 015</v>
          </cell>
          <cell r="B605" t="str">
            <v>Ø500Dirsek 45o İzoleli</v>
          </cell>
          <cell r="C605" t="str">
            <v>AD</v>
          </cell>
          <cell r="D605">
            <v>124.60386384875001</v>
          </cell>
        </row>
        <row r="606">
          <cell r="A606" t="str">
            <v>CRN 500 016</v>
          </cell>
          <cell r="B606" t="str">
            <v>Ø500Dirsek 60o Düz</v>
          </cell>
          <cell r="C606" t="str">
            <v>AD</v>
          </cell>
          <cell r="D606">
            <v>75.721206132000006</v>
          </cell>
        </row>
        <row r="607">
          <cell r="A607" t="str">
            <v>CRN 500 017</v>
          </cell>
          <cell r="B607" t="str">
            <v>Ø500Dirsek 60o İzoleli</v>
          </cell>
          <cell r="C607" t="str">
            <v>AD</v>
          </cell>
          <cell r="D607">
            <v>124.60386384875001</v>
          </cell>
        </row>
        <row r="608">
          <cell r="A608" t="str">
            <v>CRN 500 018</v>
          </cell>
          <cell r="B608" t="str">
            <v>Ø500Dirsek 90o Düz</v>
          </cell>
          <cell r="C608" t="str">
            <v>AD</v>
          </cell>
          <cell r="D608">
            <v>75.721206132000006</v>
          </cell>
        </row>
        <row r="609">
          <cell r="A609" t="str">
            <v>CRN 500 019</v>
          </cell>
          <cell r="B609" t="str">
            <v>Ø500Dirsek 90o İzoleli</v>
          </cell>
          <cell r="C609" t="str">
            <v>AD</v>
          </cell>
          <cell r="D609">
            <v>124.60386384875001</v>
          </cell>
        </row>
        <row r="610">
          <cell r="A610" t="str">
            <v>CRN 500 020</v>
          </cell>
          <cell r="B610" t="str">
            <v>Ø500Kaskad TEİzoleli</v>
          </cell>
          <cell r="C610" t="str">
            <v>AD</v>
          </cell>
          <cell r="D610">
            <v>135.93148783500001</v>
          </cell>
        </row>
        <row r="611">
          <cell r="A611" t="str">
            <v>CRN 500 021</v>
          </cell>
          <cell r="B611" t="str">
            <v>Ø500Kaskad TE İzolesiz</v>
          </cell>
          <cell r="C611" t="str">
            <v>AD</v>
          </cell>
          <cell r="D611">
            <v>82.604952143999995</v>
          </cell>
        </row>
        <row r="612">
          <cell r="A612" t="str">
            <v>CRN 500 022</v>
          </cell>
          <cell r="B612" t="str">
            <v>Ø500Rediksiyon İzoleli</v>
          </cell>
          <cell r="C612" t="str">
            <v>AD</v>
          </cell>
          <cell r="D612">
            <v>135.93148783500001</v>
          </cell>
        </row>
        <row r="613">
          <cell r="A613" t="str">
            <v>CRN 500 023</v>
          </cell>
          <cell r="B613" t="str">
            <v>Ø500Rediksiyon İzolesiz</v>
          </cell>
          <cell r="C613" t="str">
            <v>AD</v>
          </cell>
          <cell r="D613">
            <v>82.604952143999995</v>
          </cell>
        </row>
        <row r="614">
          <cell r="A614" t="str">
            <v>CRN 500 024</v>
          </cell>
          <cell r="B614" t="str">
            <v>Ø500Son kapama Düz</v>
          </cell>
          <cell r="C614" t="str">
            <v>AD</v>
          </cell>
          <cell r="D614">
            <v>41.302476071999997</v>
          </cell>
        </row>
        <row r="615">
          <cell r="A615" t="str">
            <v>CRN 500 025</v>
          </cell>
          <cell r="B615" t="str">
            <v>Ø500Son kapama İzoleli</v>
          </cell>
          <cell r="C615" t="str">
            <v>AD</v>
          </cell>
          <cell r="D615">
            <v>67.965743917500006</v>
          </cell>
        </row>
        <row r="616">
          <cell r="A616" t="str">
            <v>CRN 500 026</v>
          </cell>
          <cell r="B616" t="str">
            <v>Ø500T Modül 45 Düz  90 Düz</v>
          </cell>
          <cell r="C616" t="str">
            <v>AD</v>
          </cell>
          <cell r="D616">
            <v>75.721206132000006</v>
          </cell>
        </row>
        <row r="617">
          <cell r="A617" t="str">
            <v>CRN 500 027</v>
          </cell>
          <cell r="B617" t="str">
            <v>Ø500T Modül 45 İzoleli 90 İzoleli</v>
          </cell>
          <cell r="C617" t="str">
            <v>AD</v>
          </cell>
          <cell r="D617">
            <v>124.60386384875001</v>
          </cell>
        </row>
        <row r="618">
          <cell r="A618" t="str">
            <v>CRN 500 028</v>
          </cell>
          <cell r="B618" t="str">
            <v>Ø500Yağmur Korumalı Şapka</v>
          </cell>
          <cell r="C618" t="str">
            <v>AD</v>
          </cell>
          <cell r="D618">
            <v>82.604952143999995</v>
          </cell>
        </row>
        <row r="619">
          <cell r="A619" t="str">
            <v>CRN 500 029</v>
          </cell>
          <cell r="B619" t="str">
            <v>Ø500Rüzgar Çıkışlı Şapka</v>
          </cell>
          <cell r="C619" t="str">
            <v>AD</v>
          </cell>
          <cell r="D619">
            <v>82.604952143999995</v>
          </cell>
        </row>
        <row r="620">
          <cell r="A620" t="str">
            <v>CRN 500 030</v>
          </cell>
          <cell r="B620" t="str">
            <v>Ø500Teleskopik Sehpa</v>
          </cell>
          <cell r="C620" t="str">
            <v>AD</v>
          </cell>
          <cell r="D620">
            <v>37.875599999999999</v>
          </cell>
        </row>
        <row r="621">
          <cell r="A621" t="str">
            <v>CRN 500 031</v>
          </cell>
          <cell r="B621" t="str">
            <v>Ø500Duvar Tipi Sehpa</v>
          </cell>
          <cell r="C621" t="str">
            <v>AD</v>
          </cell>
          <cell r="D621">
            <v>30.300479999999997</v>
          </cell>
        </row>
        <row r="622">
          <cell r="A622" t="str">
            <v>CRN 500 032</v>
          </cell>
          <cell r="B622" t="str">
            <v>Ø500Sehpa</v>
          </cell>
          <cell r="C622" t="str">
            <v>AD</v>
          </cell>
          <cell r="D622">
            <v>30.300479999999997</v>
          </cell>
        </row>
        <row r="623">
          <cell r="A623" t="str">
            <v>CRN 500 033</v>
          </cell>
          <cell r="B623" t="str">
            <v>Ø500Bağlantı Kelepçesi</v>
          </cell>
          <cell r="C623" t="str">
            <v>AD</v>
          </cell>
          <cell r="D623">
            <v>4.5453235844155842</v>
          </cell>
        </row>
        <row r="624">
          <cell r="A624" t="str">
            <v>CRN 500 034</v>
          </cell>
          <cell r="B624" t="str">
            <v>Ø500Askı Duvar Kelepçesi</v>
          </cell>
          <cell r="C624" t="str">
            <v>AD</v>
          </cell>
          <cell r="D624">
            <v>9.4221399999999988</v>
          </cell>
        </row>
        <row r="625">
          <cell r="A625" t="str">
            <v>CRN 500 035</v>
          </cell>
          <cell r="B625" t="str">
            <v>Ø500Duvar Kelepçesi izoleli</v>
          </cell>
          <cell r="C625" t="str">
            <v>AD</v>
          </cell>
          <cell r="D625">
            <v>10.103833999999999</v>
          </cell>
        </row>
        <row r="626">
          <cell r="A626" t="str">
            <v>CRN 500 036</v>
          </cell>
          <cell r="B626" t="str">
            <v>Ø500Duvar Kelepçesi izolesiz</v>
          </cell>
          <cell r="C626" t="str">
            <v>AD</v>
          </cell>
          <cell r="D626">
            <v>9.4221399999999988</v>
          </cell>
        </row>
        <row r="627">
          <cell r="A627" t="str">
            <v>CRN 500 037</v>
          </cell>
          <cell r="B627" t="str">
            <v>Ø500Boru Contası</v>
          </cell>
          <cell r="C627" t="str">
            <v>AD</v>
          </cell>
          <cell r="D627">
            <v>3.8789753424657532</v>
          </cell>
        </row>
        <row r="628">
          <cell r="A628" t="str">
            <v>CRN 500 038</v>
          </cell>
          <cell r="B628" t="str">
            <v>Ø500Kapaklı  Te Modül Düz ( TEMİZLEME )</v>
          </cell>
          <cell r="C628" t="str">
            <v>AD</v>
          </cell>
          <cell r="D628">
            <v>92.291085744000014</v>
          </cell>
        </row>
        <row r="629">
          <cell r="A629" t="str">
            <v>CRN 500 039</v>
          </cell>
          <cell r="B629" t="str">
            <v>Ø500Kapaklı  Te  Modül İzoleli  ( TEMİZLEME )</v>
          </cell>
          <cell r="C629" t="str">
            <v>AD</v>
          </cell>
          <cell r="D629">
            <v>145.61762143500002</v>
          </cell>
        </row>
        <row r="630">
          <cell r="A630" t="str">
            <v>CRN 500 040</v>
          </cell>
          <cell r="B630" t="str">
            <v>Ø500Kondens  Kabı  Düz</v>
          </cell>
          <cell r="C630" t="str">
            <v>AD</v>
          </cell>
          <cell r="D630">
            <v>113.58180919800003</v>
          </cell>
        </row>
        <row r="631">
          <cell r="A631" t="str">
            <v>CRN 500 041</v>
          </cell>
          <cell r="B631" t="str">
            <v>Ø500Kondens Kabı  İzoleli</v>
          </cell>
          <cell r="C631" t="str">
            <v>AD</v>
          </cell>
          <cell r="D631">
            <v>203.89723175250001</v>
          </cell>
        </row>
        <row r="632">
          <cell r="A632">
            <v>0</v>
          </cell>
          <cell r="B632" t="str">
            <v>Ø 550</v>
          </cell>
          <cell r="C632">
            <v>0</v>
          </cell>
          <cell r="D632">
            <v>0</v>
          </cell>
        </row>
        <row r="633">
          <cell r="A633" t="str">
            <v>CRN 550 001</v>
          </cell>
          <cell r="B633" t="str">
            <v>Ø550Standart Düz Modül 1000mm</v>
          </cell>
          <cell r="C633" t="str">
            <v>AD</v>
          </cell>
          <cell r="D633">
            <v>84.134673480000004</v>
          </cell>
        </row>
        <row r="634">
          <cell r="A634" t="str">
            <v>CRN 550 002</v>
          </cell>
          <cell r="B634" t="str">
            <v>Ø550Standart İzoleli Modül 1000mm</v>
          </cell>
          <cell r="C634" t="str">
            <v>AD</v>
          </cell>
          <cell r="D634">
            <v>137.32717108825005</v>
          </cell>
        </row>
        <row r="635">
          <cell r="A635" t="str">
            <v>CRN 550 003</v>
          </cell>
          <cell r="B635" t="str">
            <v>Ø550Standart Düz Modül 500mm</v>
          </cell>
          <cell r="C635" t="str">
            <v>AD</v>
          </cell>
          <cell r="D635">
            <v>45.891640080000002</v>
          </cell>
        </row>
        <row r="636">
          <cell r="A636" t="str">
            <v>CRN 550 004</v>
          </cell>
          <cell r="B636" t="str">
            <v>Ø550Standart İzoleli Modül 500mm</v>
          </cell>
          <cell r="C636" t="str">
            <v>AD</v>
          </cell>
          <cell r="D636">
            <v>74.905729684500002</v>
          </cell>
        </row>
        <row r="637">
          <cell r="A637" t="str">
            <v>CRN 550 005</v>
          </cell>
          <cell r="B637" t="str">
            <v>Ø550Standart Düz Modül 250 mm</v>
          </cell>
          <cell r="C637" t="str">
            <v>AD</v>
          </cell>
          <cell r="D637">
            <v>22.945820040000001</v>
          </cell>
        </row>
        <row r="638">
          <cell r="A638" t="str">
            <v>CRN 550 006</v>
          </cell>
          <cell r="B638" t="str">
            <v>Ø550Standart İzoleli Modül 250 mm</v>
          </cell>
          <cell r="C638" t="str">
            <v>AD</v>
          </cell>
          <cell r="D638">
            <v>37.452864842250001</v>
          </cell>
        </row>
        <row r="639">
          <cell r="A639" t="str">
            <v>CRN 550 007</v>
          </cell>
          <cell r="B639" t="str">
            <v xml:space="preserve">Ø550Ölçüm Düz Modül </v>
          </cell>
          <cell r="C639" t="str">
            <v>AD</v>
          </cell>
          <cell r="D639">
            <v>26.929170840000005</v>
          </cell>
        </row>
        <row r="640">
          <cell r="A640" t="str">
            <v>CRN 550 008</v>
          </cell>
          <cell r="B640" t="str">
            <v>Ø550Ölçüm İzoleli Modül</v>
          </cell>
          <cell r="C640" t="str">
            <v>AD</v>
          </cell>
          <cell r="D640">
            <v>41.436215642250012</v>
          </cell>
        </row>
        <row r="641">
          <cell r="A641" t="str">
            <v>CRN 550 009</v>
          </cell>
          <cell r="B641" t="str">
            <v>Ø550Emisyon Ölçüm  Modül</v>
          </cell>
          <cell r="C641" t="str">
            <v>AD</v>
          </cell>
          <cell r="D641">
            <v>26.929170840000005</v>
          </cell>
        </row>
        <row r="642">
          <cell r="A642" t="str">
            <v>CRN 550 010</v>
          </cell>
          <cell r="B642" t="str">
            <v>Ø550Dirsek 15ºDüz</v>
          </cell>
          <cell r="C642" t="str">
            <v>AD</v>
          </cell>
          <cell r="D642">
            <v>84.134673480000004</v>
          </cell>
        </row>
        <row r="643">
          <cell r="A643" t="str">
            <v>CRN 550 011</v>
          </cell>
          <cell r="B643" t="str">
            <v xml:space="preserve">Ø550Dirsek 15ºİzoleli </v>
          </cell>
          <cell r="C643" t="str">
            <v>AD</v>
          </cell>
          <cell r="D643">
            <v>137.32717108825005</v>
          </cell>
        </row>
        <row r="644">
          <cell r="A644" t="str">
            <v>CRN 550 012</v>
          </cell>
          <cell r="B644" t="str">
            <v>Ø550Dirsek 30ºDüz</v>
          </cell>
          <cell r="C644" t="str">
            <v>AD</v>
          </cell>
          <cell r="D644">
            <v>84.134673480000004</v>
          </cell>
        </row>
        <row r="645">
          <cell r="A645" t="str">
            <v>CRN 550 013</v>
          </cell>
          <cell r="B645" t="str">
            <v>Ø550Dirsek 30ºİzoleli</v>
          </cell>
          <cell r="C645" t="str">
            <v>AD</v>
          </cell>
          <cell r="D645">
            <v>137.32717108825005</v>
          </cell>
        </row>
        <row r="646">
          <cell r="A646" t="str">
            <v>CRN 550 014</v>
          </cell>
          <cell r="B646" t="str">
            <v>Ø550Dirsek 45o Düz</v>
          </cell>
          <cell r="C646" t="str">
            <v>AD</v>
          </cell>
          <cell r="D646">
            <v>84.134673480000004</v>
          </cell>
        </row>
        <row r="647">
          <cell r="A647" t="str">
            <v>CRN 550 015</v>
          </cell>
          <cell r="B647" t="str">
            <v>Ø550Dirsek 45o İzoleli</v>
          </cell>
          <cell r="C647" t="str">
            <v>AD</v>
          </cell>
          <cell r="D647">
            <v>137.32717108825005</v>
          </cell>
        </row>
        <row r="648">
          <cell r="A648" t="str">
            <v>CRN 550 016</v>
          </cell>
          <cell r="B648" t="str">
            <v>Ø550Dirsek 60o Düz</v>
          </cell>
          <cell r="C648" t="str">
            <v>AD</v>
          </cell>
          <cell r="D648">
            <v>84.134673480000004</v>
          </cell>
        </row>
        <row r="649">
          <cell r="A649" t="str">
            <v>CRN 550 017</v>
          </cell>
          <cell r="B649" t="str">
            <v>Ø550Dirsek 60o İzoleli</v>
          </cell>
          <cell r="C649" t="str">
            <v>AD</v>
          </cell>
          <cell r="D649">
            <v>137.32717108825005</v>
          </cell>
        </row>
        <row r="650">
          <cell r="A650" t="str">
            <v>CRN 550 018</v>
          </cell>
          <cell r="B650" t="str">
            <v>Ø550Dirsek 90o Düz</v>
          </cell>
          <cell r="C650" t="str">
            <v>AD</v>
          </cell>
          <cell r="D650">
            <v>84.134673480000004</v>
          </cell>
        </row>
        <row r="651">
          <cell r="A651" t="str">
            <v>CRN 550 019</v>
          </cell>
          <cell r="B651" t="str">
            <v>Ø550Dirsek 90o İzoleli</v>
          </cell>
          <cell r="C651" t="str">
            <v>AD</v>
          </cell>
          <cell r="D651">
            <v>137.32717108825005</v>
          </cell>
        </row>
        <row r="652">
          <cell r="A652" t="str">
            <v>CRN 550 020</v>
          </cell>
          <cell r="B652" t="str">
            <v>Ø550Kaskad TE İzoleli</v>
          </cell>
          <cell r="C652" t="str">
            <v>AD</v>
          </cell>
          <cell r="D652">
            <v>149.811459369</v>
          </cell>
        </row>
        <row r="653">
          <cell r="A653" t="str">
            <v>CRN 550 021</v>
          </cell>
          <cell r="B653" t="str">
            <v>Ø550Kaskad TE İzolesiz</v>
          </cell>
          <cell r="C653" t="str">
            <v>AD</v>
          </cell>
          <cell r="D653">
            <v>91.783280160000004</v>
          </cell>
        </row>
        <row r="654">
          <cell r="A654" t="str">
            <v>CRN 550 022</v>
          </cell>
          <cell r="B654" t="str">
            <v>Ø550Rediksiyon İzoleli</v>
          </cell>
          <cell r="C654" t="str">
            <v>AD</v>
          </cell>
          <cell r="D654">
            <v>149.811459369</v>
          </cell>
        </row>
        <row r="655">
          <cell r="A655" t="str">
            <v>CRN 550 023</v>
          </cell>
          <cell r="B655" t="str">
            <v>Ø550Rediksiyon İzolesiz</v>
          </cell>
          <cell r="C655" t="str">
            <v>AD</v>
          </cell>
          <cell r="D655">
            <v>91.783280160000004</v>
          </cell>
        </row>
        <row r="656">
          <cell r="A656" t="str">
            <v>CRN 550 024</v>
          </cell>
          <cell r="B656" t="str">
            <v>Ø550Son kapama Düz</v>
          </cell>
          <cell r="C656" t="str">
            <v>AD</v>
          </cell>
          <cell r="D656">
            <v>45.891640080000002</v>
          </cell>
        </row>
        <row r="657">
          <cell r="A657" t="str">
            <v>CRN 550 025</v>
          </cell>
          <cell r="B657" t="str">
            <v>Ø550Son kapama İzoleli</v>
          </cell>
          <cell r="C657" t="str">
            <v>AD</v>
          </cell>
          <cell r="D657">
            <v>74.905729684500002</v>
          </cell>
        </row>
        <row r="658">
          <cell r="A658" t="str">
            <v>CRN 550 026</v>
          </cell>
          <cell r="B658" t="str">
            <v>Ø550T Modül 45 Düz  90 Düz</v>
          </cell>
          <cell r="C658" t="str">
            <v>AD</v>
          </cell>
          <cell r="D658">
            <v>84.134673480000004</v>
          </cell>
        </row>
        <row r="659">
          <cell r="A659" t="str">
            <v>CRN 550 027</v>
          </cell>
          <cell r="B659" t="str">
            <v>Ø550T Modül 45 İzoleli 90 İzoleli</v>
          </cell>
          <cell r="C659" t="str">
            <v>AD</v>
          </cell>
          <cell r="D659">
            <v>137.32717108825005</v>
          </cell>
        </row>
        <row r="660">
          <cell r="A660" t="str">
            <v>CRN 550 028</v>
          </cell>
          <cell r="B660" t="str">
            <v>Ø550Yağmur Korumalı Şapka</v>
          </cell>
          <cell r="C660" t="str">
            <v>AD</v>
          </cell>
          <cell r="D660">
            <v>91.783280160000004</v>
          </cell>
        </row>
        <row r="661">
          <cell r="A661" t="str">
            <v>CRN 550 029</v>
          </cell>
          <cell r="B661" t="str">
            <v>Ø550Rüzgar Çıkışlı Şapka</v>
          </cell>
          <cell r="C661" t="str">
            <v>AD</v>
          </cell>
          <cell r="D661">
            <v>91.783280160000004</v>
          </cell>
        </row>
        <row r="662">
          <cell r="A662" t="str">
            <v>CRN 550 030</v>
          </cell>
          <cell r="B662" t="str">
            <v>Ø550Teleskopik Sehpa</v>
          </cell>
          <cell r="C662" t="str">
            <v>AD</v>
          </cell>
          <cell r="D662">
            <v>40.580999999999996</v>
          </cell>
        </row>
        <row r="663">
          <cell r="A663" t="str">
            <v>CRN 550 031</v>
          </cell>
          <cell r="B663" t="str">
            <v>Ø550Duvar Tipi Sehpa</v>
          </cell>
          <cell r="C663" t="str">
            <v>AD</v>
          </cell>
          <cell r="D663">
            <v>32.464800000000004</v>
          </cell>
        </row>
        <row r="664">
          <cell r="A664" t="str">
            <v>CRN 550 032</v>
          </cell>
          <cell r="B664" t="str">
            <v>Ø550Sehpa</v>
          </cell>
          <cell r="C664" t="str">
            <v>AD</v>
          </cell>
          <cell r="D664">
            <v>32.464800000000004</v>
          </cell>
        </row>
        <row r="665">
          <cell r="A665" t="str">
            <v>CRN 550 033</v>
          </cell>
          <cell r="B665" t="str">
            <v>Ø550Bağlantı Kelepçesi</v>
          </cell>
          <cell r="C665" t="str">
            <v>AD</v>
          </cell>
          <cell r="D665">
            <v>4.891414384415584</v>
          </cell>
        </row>
        <row r="666">
          <cell r="A666" t="str">
            <v>CRN 550 034</v>
          </cell>
          <cell r="B666" t="str">
            <v>Ø550Askı Duvar Kelepçesi</v>
          </cell>
          <cell r="C666" t="str">
            <v>AD</v>
          </cell>
          <cell r="D666">
            <v>10.103833999999999</v>
          </cell>
        </row>
        <row r="667">
          <cell r="A667" t="str">
            <v>CRN 550 035</v>
          </cell>
          <cell r="B667" t="str">
            <v>Ø550Duvar Kelepçesi izoleli</v>
          </cell>
          <cell r="C667" t="str">
            <v>AD</v>
          </cell>
          <cell r="D667">
            <v>10.785528000000001</v>
          </cell>
        </row>
        <row r="668">
          <cell r="A668" t="str">
            <v>CRN 550 036</v>
          </cell>
          <cell r="B668" t="str">
            <v>Ø550Duvar Kelepçesi izolesiz</v>
          </cell>
          <cell r="C668" t="str">
            <v>AD</v>
          </cell>
          <cell r="D668">
            <v>10.103833999999999</v>
          </cell>
        </row>
        <row r="669">
          <cell r="A669" t="str">
            <v>CRN 550 037</v>
          </cell>
          <cell r="B669" t="str">
            <v>Ø550Boru Contası</v>
          </cell>
          <cell r="C669" t="str">
            <v>AD</v>
          </cell>
          <cell r="D669">
            <v>4.3099726027397267</v>
          </cell>
        </row>
        <row r="670">
          <cell r="A670" t="str">
            <v>CRN 550 038</v>
          </cell>
          <cell r="B670" t="str">
            <v>Ø550Kapaklı  Te Modül Düz ( TEMİZLEME )</v>
          </cell>
          <cell r="C670" t="str">
            <v>AD</v>
          </cell>
          <cell r="D670">
            <v>102.32912976</v>
          </cell>
        </row>
        <row r="671">
          <cell r="A671" t="str">
            <v>CRN 550 039</v>
          </cell>
          <cell r="B671" t="str">
            <v>Ø550apaklı  Te  Modül İzoleli  ( TEMİZLEME )</v>
          </cell>
          <cell r="C671" t="str">
            <v>AD</v>
          </cell>
          <cell r="D671">
            <v>160.357308969</v>
          </cell>
        </row>
        <row r="672">
          <cell r="A672" t="str">
            <v>CRN 550 040</v>
          </cell>
          <cell r="B672" t="str">
            <v>Ø550Kondens  Kabı  Düz</v>
          </cell>
          <cell r="C672" t="str">
            <v>AD</v>
          </cell>
          <cell r="D672">
            <v>126.20201022000002</v>
          </cell>
        </row>
        <row r="673">
          <cell r="A673" t="str">
            <v>CRN 550 041</v>
          </cell>
          <cell r="B673" t="str">
            <v>Ø550Kondens Kabı  İzoleli</v>
          </cell>
          <cell r="C673" t="str">
            <v>AD</v>
          </cell>
          <cell r="D673">
            <v>224.71718905350002</v>
          </cell>
        </row>
        <row r="674">
          <cell r="A674">
            <v>0</v>
          </cell>
          <cell r="B674" t="str">
            <v>Ø 600</v>
          </cell>
          <cell r="C674">
            <v>0</v>
          </cell>
          <cell r="D674">
            <v>0</v>
          </cell>
        </row>
        <row r="675">
          <cell r="A675" t="str">
            <v>CRN 600 001</v>
          </cell>
          <cell r="B675" t="str">
            <v>Ø600Standart Düz Modül 1000mm</v>
          </cell>
          <cell r="C675" t="str">
            <v>AD</v>
          </cell>
          <cell r="D675">
            <v>92.548140828000015</v>
          </cell>
        </row>
        <row r="676">
          <cell r="A676" t="str">
            <v>CRN 600 002</v>
          </cell>
          <cell r="B676" t="str">
            <v>Ø600Standart İzoleli Modül 1000mm</v>
          </cell>
          <cell r="C676" t="str">
            <v>AD</v>
          </cell>
          <cell r="D676">
            <v>150.05047832775006</v>
          </cell>
        </row>
        <row r="677">
          <cell r="A677" t="str">
            <v>CRN 600 003</v>
          </cell>
          <cell r="B677" t="str">
            <v>Ø600Standart Düz Modül 500mm</v>
          </cell>
          <cell r="C677" t="str">
            <v>AD</v>
          </cell>
          <cell r="D677">
            <v>50.480804088000014</v>
          </cell>
        </row>
        <row r="678">
          <cell r="A678" t="str">
            <v>CRN 600 004</v>
          </cell>
          <cell r="B678" t="str">
            <v>Ø600Standart İzoleli Modül 500mm</v>
          </cell>
          <cell r="C678" t="str">
            <v>AD</v>
          </cell>
          <cell r="D678">
            <v>81.845715451500013</v>
          </cell>
        </row>
        <row r="679">
          <cell r="A679" t="str">
            <v>CRN 600 005</v>
          </cell>
          <cell r="B679" t="str">
            <v>Ø600Standart Düz Modül 250 mm</v>
          </cell>
          <cell r="C679" t="str">
            <v>AD</v>
          </cell>
          <cell r="D679">
            <v>25.240402044000007</v>
          </cell>
        </row>
        <row r="680">
          <cell r="A680" t="str">
            <v>CRN 600 006</v>
          </cell>
          <cell r="B680" t="str">
            <v>Ø600Standart İzoleli Modül 250 mm</v>
          </cell>
          <cell r="C680" t="str">
            <v>AD</v>
          </cell>
          <cell r="D680">
            <v>40.922857725750006</v>
          </cell>
        </row>
        <row r="681">
          <cell r="A681" t="str">
            <v>CRN 600 007</v>
          </cell>
          <cell r="B681" t="str">
            <v xml:space="preserve">Ø600Ölçüm Düz Modül </v>
          </cell>
          <cell r="C681" t="str">
            <v>AD</v>
          </cell>
          <cell r="D681">
            <v>29.223752844000003</v>
          </cell>
        </row>
        <row r="682">
          <cell r="A682" t="str">
            <v>CRN 600 008</v>
          </cell>
          <cell r="B682" t="str">
            <v>Ø600Ölçüm İzoleli Modül</v>
          </cell>
          <cell r="C682" t="str">
            <v>AD</v>
          </cell>
          <cell r="D682">
            <v>44.90620852575001</v>
          </cell>
        </row>
        <row r="683">
          <cell r="A683" t="str">
            <v>CRN 600 009</v>
          </cell>
          <cell r="B683" t="str">
            <v>Ø600Emisyon Ölçüm  Modül</v>
          </cell>
          <cell r="C683" t="str">
            <v>AD</v>
          </cell>
          <cell r="D683">
            <v>29.223752844000003</v>
          </cell>
        </row>
        <row r="684">
          <cell r="A684" t="str">
            <v>CRN 600 010</v>
          </cell>
          <cell r="B684" t="str">
            <v>Ø600Dirsek 15ºDüz</v>
          </cell>
          <cell r="C684" t="str">
            <v>AD</v>
          </cell>
          <cell r="D684">
            <v>92.548140828000015</v>
          </cell>
        </row>
        <row r="685">
          <cell r="A685" t="str">
            <v>CRN 600 011</v>
          </cell>
          <cell r="B685" t="str">
            <v xml:space="preserve">Ø600Dirsek 15ºİzoleli </v>
          </cell>
          <cell r="C685" t="str">
            <v>AD</v>
          </cell>
          <cell r="D685">
            <v>150.05047832775006</v>
          </cell>
        </row>
        <row r="686">
          <cell r="A686" t="str">
            <v>CRN 600 012</v>
          </cell>
          <cell r="B686" t="str">
            <v>Ø600Dirsek 30ºDüz</v>
          </cell>
          <cell r="C686" t="str">
            <v>AD</v>
          </cell>
          <cell r="D686">
            <v>92.548140828000015</v>
          </cell>
        </row>
        <row r="687">
          <cell r="A687" t="str">
            <v>CRN 600 013</v>
          </cell>
          <cell r="B687" t="str">
            <v>Ø600Dirsek 30ºİzoleli</v>
          </cell>
          <cell r="C687" t="str">
            <v>AD</v>
          </cell>
          <cell r="D687">
            <v>150.05047832775006</v>
          </cell>
        </row>
        <row r="688">
          <cell r="A688" t="str">
            <v>CRN 600 014</v>
          </cell>
          <cell r="B688" t="str">
            <v>Ø600Dirsek 45o Düz</v>
          </cell>
          <cell r="C688" t="str">
            <v>AD</v>
          </cell>
          <cell r="D688">
            <v>92.548140828000015</v>
          </cell>
        </row>
        <row r="689">
          <cell r="A689" t="str">
            <v>CRN 600 015</v>
          </cell>
          <cell r="B689" t="str">
            <v>Ø600Dirsek 45o İzoleli</v>
          </cell>
          <cell r="C689" t="str">
            <v>AD</v>
          </cell>
          <cell r="D689">
            <v>150.05047832775006</v>
          </cell>
        </row>
        <row r="690">
          <cell r="A690" t="str">
            <v>CRN 600 016</v>
          </cell>
          <cell r="B690" t="str">
            <v>Ø600Dirsek 60o Düz</v>
          </cell>
          <cell r="C690" t="str">
            <v>AD</v>
          </cell>
          <cell r="D690">
            <v>92.548140828000015</v>
          </cell>
        </row>
        <row r="691">
          <cell r="A691" t="str">
            <v>CRN 600 017</v>
          </cell>
          <cell r="B691" t="str">
            <v>Ø600Dirsek 60o İzoleli</v>
          </cell>
          <cell r="C691" t="str">
            <v>AD</v>
          </cell>
          <cell r="D691">
            <v>150.05047832775006</v>
          </cell>
        </row>
        <row r="692">
          <cell r="A692" t="str">
            <v>CRN 600 018</v>
          </cell>
          <cell r="B692" t="str">
            <v>Ø600Dirsek 90o Düz</v>
          </cell>
          <cell r="C692" t="str">
            <v>AD</v>
          </cell>
          <cell r="D692">
            <v>92.548140828000015</v>
          </cell>
        </row>
        <row r="693">
          <cell r="A693" t="str">
            <v>CRN 600 019</v>
          </cell>
          <cell r="B693" t="str">
            <v>Ø600Dirsek 90o İzoleli</v>
          </cell>
          <cell r="C693" t="str">
            <v>AD</v>
          </cell>
          <cell r="D693">
            <v>150.05047832775006</v>
          </cell>
        </row>
        <row r="694">
          <cell r="A694" t="str">
            <v>CRN 600 020</v>
          </cell>
          <cell r="B694" t="str">
            <v>Ø600Kaskad TEİzoleli</v>
          </cell>
          <cell r="C694" t="str">
            <v>AD</v>
          </cell>
          <cell r="D694">
            <v>163.69143090300003</v>
          </cell>
        </row>
        <row r="695">
          <cell r="A695" t="str">
            <v>CRN 600 021</v>
          </cell>
          <cell r="B695" t="str">
            <v>Ø600Kaskad TE İzolesiz</v>
          </cell>
          <cell r="C695" t="str">
            <v>AD</v>
          </cell>
          <cell r="D695">
            <v>100.96160817600003</v>
          </cell>
        </row>
        <row r="696">
          <cell r="A696" t="str">
            <v>CRN 600 022</v>
          </cell>
          <cell r="B696" t="str">
            <v>Ø600Rediksiyon İzoleli</v>
          </cell>
          <cell r="C696" t="str">
            <v>AD</v>
          </cell>
          <cell r="D696">
            <v>163.69143090300003</v>
          </cell>
        </row>
        <row r="697">
          <cell r="A697" t="str">
            <v>CRN 600 023</v>
          </cell>
          <cell r="B697" t="str">
            <v>Ø600Rediksiyon İzolesiz</v>
          </cell>
          <cell r="C697" t="str">
            <v>AD</v>
          </cell>
          <cell r="D697">
            <v>100.96160817600003</v>
          </cell>
        </row>
        <row r="698">
          <cell r="A698" t="str">
            <v>CRN 600 024</v>
          </cell>
          <cell r="B698" t="str">
            <v>Ø600Son kapama Düz</v>
          </cell>
          <cell r="C698" t="str">
            <v>AD</v>
          </cell>
          <cell r="D698">
            <v>50.480804088000014</v>
          </cell>
        </row>
        <row r="699">
          <cell r="A699" t="str">
            <v>CRN 600 025</v>
          </cell>
          <cell r="B699" t="str">
            <v>Ø600Son kapama İzoleli</v>
          </cell>
          <cell r="C699" t="str">
            <v>AD</v>
          </cell>
          <cell r="D699">
            <v>81.845715451500013</v>
          </cell>
        </row>
        <row r="700">
          <cell r="A700" t="str">
            <v>CRN 600 026</v>
          </cell>
          <cell r="B700" t="str">
            <v>Ø600T Modül 45 Düz  90 Düz</v>
          </cell>
          <cell r="C700" t="str">
            <v>AD</v>
          </cell>
          <cell r="D700">
            <v>92.548140828000015</v>
          </cell>
        </row>
        <row r="701">
          <cell r="A701" t="str">
            <v>CRN 600 027</v>
          </cell>
          <cell r="B701" t="str">
            <v>Ø600T Modül 45 İzoleli 90 İzoleli</v>
          </cell>
          <cell r="C701" t="str">
            <v>AD</v>
          </cell>
          <cell r="D701">
            <v>150.05047832775006</v>
          </cell>
        </row>
        <row r="702">
          <cell r="A702" t="str">
            <v>CRN 600 028</v>
          </cell>
          <cell r="B702" t="str">
            <v>Ø600Yağmur Korumalı Şapka</v>
          </cell>
          <cell r="C702" t="str">
            <v>AD</v>
          </cell>
          <cell r="D702">
            <v>100.96160817600003</v>
          </cell>
        </row>
        <row r="703">
          <cell r="A703" t="str">
            <v>CRN 600 029</v>
          </cell>
          <cell r="B703" t="str">
            <v>Ø600Rüzgar Çıkışlı Şapka</v>
          </cell>
          <cell r="C703" t="str">
            <v>AD</v>
          </cell>
          <cell r="D703">
            <v>100.96160817600003</v>
          </cell>
        </row>
        <row r="704">
          <cell r="A704" t="str">
            <v>CRN 600 030</v>
          </cell>
          <cell r="B704" t="str">
            <v>Ø600Teleskopik Sehpa</v>
          </cell>
          <cell r="C704" t="str">
            <v>AD</v>
          </cell>
          <cell r="D704">
            <v>43.286400000000008</v>
          </cell>
        </row>
        <row r="705">
          <cell r="A705" t="str">
            <v>CRN 600 031</v>
          </cell>
          <cell r="B705" t="str">
            <v>Ø600Duvar Tipi Sehpa</v>
          </cell>
          <cell r="C705" t="str">
            <v>AD</v>
          </cell>
          <cell r="D705">
            <v>34.629120000000007</v>
          </cell>
        </row>
        <row r="706">
          <cell r="A706" t="str">
            <v>CRN 600 032</v>
          </cell>
          <cell r="B706" t="str">
            <v>Ø600Sehpa</v>
          </cell>
          <cell r="C706" t="str">
            <v>AD</v>
          </cell>
          <cell r="D706">
            <v>34.629120000000007</v>
          </cell>
        </row>
        <row r="707">
          <cell r="A707" t="str">
            <v>CRN 600 033</v>
          </cell>
          <cell r="B707" t="str">
            <v>Ø600Bağlantı Kelepçesi</v>
          </cell>
          <cell r="C707" t="str">
            <v>AD</v>
          </cell>
          <cell r="D707">
            <v>5.2375051844155847</v>
          </cell>
        </row>
        <row r="708">
          <cell r="A708" t="str">
            <v>CRN 600 034</v>
          </cell>
          <cell r="B708" t="str">
            <v>Ø600Askı Duvar Kelepçesi</v>
          </cell>
          <cell r="C708" t="str">
            <v>AD</v>
          </cell>
          <cell r="D708">
            <v>10.785528000000001</v>
          </cell>
        </row>
        <row r="709">
          <cell r="A709" t="str">
            <v>CRN 600 035</v>
          </cell>
          <cell r="B709" t="str">
            <v>Ø600Duvar Kelepçesi izoleli</v>
          </cell>
          <cell r="C709" t="str">
            <v>AD</v>
          </cell>
          <cell r="D709">
            <v>11.467222</v>
          </cell>
        </row>
        <row r="710">
          <cell r="A710" t="str">
            <v>CRN 600 036</v>
          </cell>
          <cell r="B710" t="str">
            <v>Ø600Duvar Kelepçesi izolesiz</v>
          </cell>
          <cell r="C710" t="str">
            <v>AD</v>
          </cell>
          <cell r="D710">
            <v>10.785528000000001</v>
          </cell>
        </row>
        <row r="711">
          <cell r="A711" t="str">
            <v>CRN 600 037</v>
          </cell>
          <cell r="B711" t="str">
            <v>Ø600Boru Contası</v>
          </cell>
          <cell r="C711" t="str">
            <v>AD</v>
          </cell>
          <cell r="D711">
            <v>4.7409698630136985</v>
          </cell>
        </row>
        <row r="712">
          <cell r="A712" t="str">
            <v>CRN 600 038</v>
          </cell>
          <cell r="B712" t="str">
            <v>Ø600Kapaklı  Te Modül Düz ( TEMİZLEME )</v>
          </cell>
          <cell r="C712" t="str">
            <v>AD</v>
          </cell>
          <cell r="D712">
            <v>112.367173776</v>
          </cell>
        </row>
        <row r="713">
          <cell r="A713" t="str">
            <v>CRN 600 039</v>
          </cell>
          <cell r="B713" t="str">
            <v>Ø600apaklı  Te  Modül İzoleli  ( TEMİZLEME )</v>
          </cell>
          <cell r="C713" t="str">
            <v>AD</v>
          </cell>
          <cell r="D713">
            <v>175.09699650300001</v>
          </cell>
        </row>
        <row r="714">
          <cell r="A714" t="str">
            <v>CRN 600 040</v>
          </cell>
          <cell r="B714" t="str">
            <v>Ø600Kondens  Kabı  Düz</v>
          </cell>
          <cell r="C714" t="str">
            <v>AD</v>
          </cell>
          <cell r="D714">
            <v>138.82221124200004</v>
          </cell>
        </row>
        <row r="715">
          <cell r="A715" t="str">
            <v>CRN 600 041</v>
          </cell>
          <cell r="B715" t="str">
            <v>Ø600Kondens Kabı  İzoleli</v>
          </cell>
          <cell r="C715" t="str">
            <v>AD</v>
          </cell>
          <cell r="D715">
            <v>245.53714635450004</v>
          </cell>
        </row>
        <row r="716">
          <cell r="A716">
            <v>0</v>
          </cell>
          <cell r="B716" t="str">
            <v>Ø 650</v>
          </cell>
          <cell r="C716">
            <v>0</v>
          </cell>
          <cell r="D716">
            <v>0</v>
          </cell>
        </row>
        <row r="717">
          <cell r="A717" t="str">
            <v>CRN 650 001</v>
          </cell>
          <cell r="B717" t="str">
            <v>Ø650Standart Düz Modül 1000mm</v>
          </cell>
          <cell r="C717" t="str">
            <v>AD</v>
          </cell>
          <cell r="D717">
            <v>134.61547756800002</v>
          </cell>
        </row>
        <row r="718">
          <cell r="A718" t="str">
            <v>CRN 650 002</v>
          </cell>
          <cell r="B718" t="str">
            <v>Ø650Standart İzoleli Modül 1000mm</v>
          </cell>
          <cell r="C718" t="str">
            <v>AD</v>
          </cell>
          <cell r="D718">
            <v>196.42765495925005</v>
          </cell>
        </row>
        <row r="719">
          <cell r="A719" t="str">
            <v>CRN 650 003</v>
          </cell>
          <cell r="B719" t="str">
            <v>Ø650Standart Düz Modül 500mm</v>
          </cell>
          <cell r="C719" t="str">
            <v>AD</v>
          </cell>
          <cell r="D719">
            <v>73.426624128</v>
          </cell>
        </row>
        <row r="720">
          <cell r="A720" t="str">
            <v>CRN 650 004</v>
          </cell>
          <cell r="B720" t="str">
            <v>Ø650Standart İzoleli Modül 500mm</v>
          </cell>
          <cell r="C720" t="str">
            <v>AD</v>
          </cell>
          <cell r="D720">
            <v>107.1423572505</v>
          </cell>
        </row>
        <row r="721">
          <cell r="A721" t="str">
            <v>CRN 650 005</v>
          </cell>
          <cell r="B721" t="str">
            <v>Ø650Standart Düz Modül 250 mm</v>
          </cell>
          <cell r="C721" t="str">
            <v>AD</v>
          </cell>
          <cell r="D721">
            <v>36.713312064</v>
          </cell>
        </row>
        <row r="722">
          <cell r="A722" t="str">
            <v>CRN 650 006</v>
          </cell>
          <cell r="B722" t="str">
            <v>Ø650Standart İzoleli Modül 250 mm</v>
          </cell>
          <cell r="C722" t="str">
            <v>AD</v>
          </cell>
          <cell r="D722">
            <v>53.571178625249999</v>
          </cell>
        </row>
        <row r="723">
          <cell r="A723" t="str">
            <v>CRN 650 007</v>
          </cell>
          <cell r="B723" t="str">
            <v xml:space="preserve">Ø650Ölçüm Düz Modül </v>
          </cell>
          <cell r="C723" t="str">
            <v>AD</v>
          </cell>
          <cell r="D723">
            <v>40.696662864000004</v>
          </cell>
        </row>
        <row r="724">
          <cell r="A724" t="str">
            <v>CRN 650 008</v>
          </cell>
          <cell r="B724" t="str">
            <v>Ø650Ölçüm İzoleli Modül</v>
          </cell>
          <cell r="C724" t="str">
            <v>AD</v>
          </cell>
          <cell r="D724">
            <v>57.55452942525001</v>
          </cell>
        </row>
        <row r="725">
          <cell r="A725" t="str">
            <v>CRN 650 009</v>
          </cell>
          <cell r="B725" t="str">
            <v>Ø650Emisyon Ölçüm  Modül</v>
          </cell>
          <cell r="C725" t="str">
            <v>AD</v>
          </cell>
          <cell r="D725">
            <v>40.696662864000004</v>
          </cell>
        </row>
        <row r="726">
          <cell r="A726" t="str">
            <v>CRN 650 010</v>
          </cell>
          <cell r="B726" t="str">
            <v>Ø650Dirsek 15ºDüz</v>
          </cell>
          <cell r="C726" t="str">
            <v>AD</v>
          </cell>
          <cell r="D726">
            <v>134.61547756800002</v>
          </cell>
        </row>
        <row r="727">
          <cell r="A727" t="str">
            <v>CRN 650 011</v>
          </cell>
          <cell r="B727" t="str">
            <v xml:space="preserve">Ø650Dirsek 15ºİzoleli </v>
          </cell>
          <cell r="C727" t="str">
            <v>AD</v>
          </cell>
          <cell r="D727">
            <v>196.42765495925005</v>
          </cell>
        </row>
        <row r="728">
          <cell r="A728" t="str">
            <v>CRN 650 012</v>
          </cell>
          <cell r="B728" t="str">
            <v>Ø650Dirsek 30ºDüz</v>
          </cell>
          <cell r="C728" t="str">
            <v>AD</v>
          </cell>
          <cell r="D728">
            <v>134.61547756800002</v>
          </cell>
        </row>
        <row r="729">
          <cell r="A729" t="str">
            <v>CRN 650 013</v>
          </cell>
          <cell r="B729" t="str">
            <v>Ø650Dirsek 30ºİzoleli</v>
          </cell>
          <cell r="C729" t="str">
            <v>AD</v>
          </cell>
          <cell r="D729">
            <v>196.42765495925005</v>
          </cell>
        </row>
        <row r="730">
          <cell r="A730" t="str">
            <v>CRN 650 014</v>
          </cell>
          <cell r="B730" t="str">
            <v>Ø650Dirsek 45o Düz</v>
          </cell>
          <cell r="C730" t="str">
            <v>AD</v>
          </cell>
          <cell r="D730">
            <v>134.61547756800002</v>
          </cell>
        </row>
        <row r="731">
          <cell r="A731" t="str">
            <v>CRN 650 015</v>
          </cell>
          <cell r="B731" t="str">
            <v>Ø650Dirsek 45o İzoleli</v>
          </cell>
          <cell r="C731" t="str">
            <v>AD</v>
          </cell>
          <cell r="D731">
            <v>196.42765495925005</v>
          </cell>
        </row>
        <row r="732">
          <cell r="A732" t="str">
            <v>CRN 650 016</v>
          </cell>
          <cell r="B732" t="str">
            <v>Ø650Dirsek 60o Düz</v>
          </cell>
          <cell r="C732" t="str">
            <v>AD</v>
          </cell>
          <cell r="D732">
            <v>134.61547756800002</v>
          </cell>
        </row>
        <row r="733">
          <cell r="A733" t="str">
            <v>CRN 650 017</v>
          </cell>
          <cell r="B733" t="str">
            <v>Ø650Dirsek 60o İzoleli</v>
          </cell>
          <cell r="C733" t="str">
            <v>AD</v>
          </cell>
          <cell r="D733">
            <v>196.42765495925005</v>
          </cell>
        </row>
        <row r="734">
          <cell r="A734" t="str">
            <v>CRN 650 018</v>
          </cell>
          <cell r="B734" t="str">
            <v>Ø650Dirsek 90o Düz</v>
          </cell>
          <cell r="C734" t="str">
            <v>AD</v>
          </cell>
          <cell r="D734">
            <v>134.61547756800002</v>
          </cell>
        </row>
        <row r="735">
          <cell r="A735" t="str">
            <v>CRN 650 019</v>
          </cell>
          <cell r="B735" t="str">
            <v>Ø650Dirsek 90o İzoleli</v>
          </cell>
          <cell r="C735" t="str">
            <v>AD</v>
          </cell>
          <cell r="D735">
            <v>196.42765495925005</v>
          </cell>
        </row>
        <row r="736">
          <cell r="A736" t="str">
            <v>CRN 650 020</v>
          </cell>
          <cell r="B736" t="str">
            <v>Ø650Kaskad TE İzoleli</v>
          </cell>
          <cell r="C736" t="str">
            <v>AD</v>
          </cell>
          <cell r="D736">
            <v>214.284714501</v>
          </cell>
        </row>
        <row r="737">
          <cell r="A737" t="str">
            <v>CRN 650 021</v>
          </cell>
          <cell r="B737" t="str">
            <v>Ø650Kaskad TE İzolesiz</v>
          </cell>
          <cell r="C737" t="str">
            <v>AD</v>
          </cell>
          <cell r="D737">
            <v>146.853248256</v>
          </cell>
        </row>
        <row r="738">
          <cell r="A738" t="str">
            <v>CRN 650 022</v>
          </cell>
          <cell r="B738" t="str">
            <v>Ø650Rediksiyon İzoleli</v>
          </cell>
          <cell r="C738" t="str">
            <v>AD</v>
          </cell>
          <cell r="D738">
            <v>214.284714501</v>
          </cell>
        </row>
        <row r="739">
          <cell r="A739" t="str">
            <v>CRN 650 023</v>
          </cell>
          <cell r="B739" t="str">
            <v>Ø650Rediksiyon İzolesiz</v>
          </cell>
          <cell r="C739" t="str">
            <v>AD</v>
          </cell>
          <cell r="D739">
            <v>146.853248256</v>
          </cell>
        </row>
        <row r="740">
          <cell r="A740" t="str">
            <v>CRN 650 024</v>
          </cell>
          <cell r="B740" t="str">
            <v>Ø650Son kapamaDüz</v>
          </cell>
          <cell r="C740" t="str">
            <v>AD</v>
          </cell>
          <cell r="D740">
            <v>73.426624128</v>
          </cell>
        </row>
        <row r="741">
          <cell r="A741" t="str">
            <v>CRN 650 025</v>
          </cell>
          <cell r="B741" t="str">
            <v>Ø650Son kapama İzoleli</v>
          </cell>
          <cell r="C741" t="str">
            <v>AD</v>
          </cell>
          <cell r="D741">
            <v>107.1423572505</v>
          </cell>
        </row>
        <row r="742">
          <cell r="A742" t="str">
            <v>CRN 650 026</v>
          </cell>
          <cell r="B742" t="str">
            <v>Ø650T Modül 45 Düz  90 Düz</v>
          </cell>
          <cell r="C742" t="str">
            <v>AD</v>
          </cell>
          <cell r="D742">
            <v>134.61547756800002</v>
          </cell>
        </row>
        <row r="743">
          <cell r="A743" t="str">
            <v>CRN 650 027</v>
          </cell>
          <cell r="B743" t="str">
            <v>Ø650T Modül 45 İzoleli 90 İzoleli</v>
          </cell>
          <cell r="C743" t="str">
            <v>AD</v>
          </cell>
          <cell r="D743">
            <v>196.42765495925005</v>
          </cell>
        </row>
        <row r="744">
          <cell r="A744" t="str">
            <v>CRN 650 028</v>
          </cell>
          <cell r="B744" t="str">
            <v>Ø650Yağmur Korumalı Şapka</v>
          </cell>
          <cell r="C744" t="str">
            <v>AD</v>
          </cell>
          <cell r="D744">
            <v>146.853248256</v>
          </cell>
        </row>
        <row r="745">
          <cell r="A745" t="str">
            <v>CRN 650 029</v>
          </cell>
          <cell r="B745" t="str">
            <v>Ø650Rüzgar Çıkışlı Şapka</v>
          </cell>
          <cell r="C745" t="str">
            <v>AD</v>
          </cell>
          <cell r="D745">
            <v>146.853248256</v>
          </cell>
        </row>
        <row r="746">
          <cell r="A746" t="str">
            <v>CRN 650 030</v>
          </cell>
          <cell r="B746" t="str">
            <v>Ø650Teleskopik Sehpa</v>
          </cell>
          <cell r="C746" t="str">
            <v>AD</v>
          </cell>
          <cell r="D746">
            <v>45.991799999999998</v>
          </cell>
        </row>
        <row r="747">
          <cell r="A747" t="str">
            <v>CRN 650 031</v>
          </cell>
          <cell r="B747" t="str">
            <v>Ø650Duvar Tipi Sehpa</v>
          </cell>
          <cell r="C747" t="str">
            <v>AD</v>
          </cell>
          <cell r="D747">
            <v>36.793439999999997</v>
          </cell>
        </row>
        <row r="748">
          <cell r="A748" t="str">
            <v>CRN 650 032</v>
          </cell>
          <cell r="B748" t="str">
            <v>Ø650Sehpa</v>
          </cell>
          <cell r="C748" t="str">
            <v>AD</v>
          </cell>
          <cell r="D748">
            <v>36.793439999999997</v>
          </cell>
        </row>
        <row r="749">
          <cell r="A749" t="str">
            <v>CRN 650 033</v>
          </cell>
          <cell r="B749" t="str">
            <v>Ø650Bağlantı Kelepçesi</v>
          </cell>
          <cell r="C749" t="str">
            <v>AD</v>
          </cell>
          <cell r="D749">
            <v>5.5835959844155845</v>
          </cell>
        </row>
        <row r="750">
          <cell r="A750" t="str">
            <v>CRN 650 034</v>
          </cell>
          <cell r="B750" t="str">
            <v>Ø650Askı Duvar Kelepçesi</v>
          </cell>
          <cell r="C750" t="str">
            <v>AD</v>
          </cell>
          <cell r="D750">
            <v>11.467222</v>
          </cell>
        </row>
        <row r="751">
          <cell r="A751" t="str">
            <v>CRN 650 035</v>
          </cell>
          <cell r="B751" t="str">
            <v>Ø650Duvar Kelepçesi izoleli</v>
          </cell>
          <cell r="C751" t="str">
            <v>AD</v>
          </cell>
          <cell r="D751">
            <v>12.148916000000002</v>
          </cell>
        </row>
        <row r="752">
          <cell r="A752" t="str">
            <v>CRN 650 036</v>
          </cell>
          <cell r="B752" t="str">
            <v>Ø650Duvar Kelepçesi izolesiz</v>
          </cell>
          <cell r="C752" t="str">
            <v>AD</v>
          </cell>
          <cell r="D752">
            <v>11.467222</v>
          </cell>
        </row>
        <row r="753">
          <cell r="A753" t="str">
            <v>CRN 650 037</v>
          </cell>
          <cell r="B753" t="str">
            <v>Ø650Boru Contası</v>
          </cell>
          <cell r="C753" t="str">
            <v>AD</v>
          </cell>
          <cell r="D753">
            <v>5.1719671232876712</v>
          </cell>
        </row>
        <row r="754">
          <cell r="A754" t="str">
            <v>CRN 650 038</v>
          </cell>
          <cell r="B754" t="str">
            <v>Ø650Kapaklı  Te Modül Düz ( TEMİZLEME )</v>
          </cell>
          <cell r="C754" t="str">
            <v>AD</v>
          </cell>
          <cell r="D754">
            <v>159.11852985600001</v>
          </cell>
        </row>
        <row r="755">
          <cell r="A755" t="str">
            <v>CRN 650 039</v>
          </cell>
          <cell r="B755" t="str">
            <v>Ø650Kapaklı  Te  Modül İzoleli  ( TEMİZLEME )</v>
          </cell>
          <cell r="C755" t="str">
            <v>AD</v>
          </cell>
          <cell r="D755">
            <v>226.54999610100006</v>
          </cell>
        </row>
        <row r="756">
          <cell r="A756" t="str">
            <v>CRN 650 040</v>
          </cell>
          <cell r="B756" t="str">
            <v>Ø650Kondens  Kabı  Düz</v>
          </cell>
          <cell r="C756" t="str">
            <v>AD</v>
          </cell>
          <cell r="D756">
            <v>201.92321635200008</v>
          </cell>
        </row>
        <row r="757">
          <cell r="A757" t="str">
            <v>CRN 650 041</v>
          </cell>
          <cell r="B757" t="str">
            <v>Ø650Kondens Kabı  İzoleli</v>
          </cell>
          <cell r="C757" t="str">
            <v>AD</v>
          </cell>
          <cell r="D757">
            <v>321.42707175150002</v>
          </cell>
        </row>
        <row r="758">
          <cell r="A758">
            <v>0</v>
          </cell>
          <cell r="B758" t="str">
            <v>Ø 700</v>
          </cell>
          <cell r="C758">
            <v>0</v>
          </cell>
          <cell r="D758">
            <v>0</v>
          </cell>
        </row>
        <row r="759">
          <cell r="A759" t="str">
            <v>CRN 700 001</v>
          </cell>
          <cell r="B759" t="str">
            <v>Ø700Standart Düz Modül 1000mm</v>
          </cell>
          <cell r="C759" t="str">
            <v>AD</v>
          </cell>
          <cell r="D759">
            <v>145.83343403200001</v>
          </cell>
        </row>
        <row r="760">
          <cell r="A760" t="str">
            <v>CRN 700 002</v>
          </cell>
          <cell r="B760" t="str">
            <v>Ø700Standart İzoleli Modül 1000mm</v>
          </cell>
          <cell r="C760" t="str">
            <v>AD</v>
          </cell>
          <cell r="D760">
            <v>211.95545131475004</v>
          </cell>
        </row>
        <row r="761">
          <cell r="A761" t="str">
            <v>CRN 700 003</v>
          </cell>
          <cell r="B761" t="str">
            <v>Ø700Standart Düz Modül 500mm</v>
          </cell>
          <cell r="C761" t="str">
            <v>AD</v>
          </cell>
          <cell r="D761">
            <v>79.545509472000006</v>
          </cell>
        </row>
        <row r="762">
          <cell r="A762" t="str">
            <v>CRN 700 004</v>
          </cell>
          <cell r="B762" t="str">
            <v>Ø700Standart İzoleli Modül 500mm</v>
          </cell>
          <cell r="C762" t="str">
            <v>AD</v>
          </cell>
          <cell r="D762">
            <v>115.61206435350002</v>
          </cell>
        </row>
        <row r="763">
          <cell r="A763" t="str">
            <v>CRN 700 005</v>
          </cell>
          <cell r="B763" t="str">
            <v>Ø700Standart Düz Modül 250 mm</v>
          </cell>
          <cell r="C763" t="str">
            <v>AD</v>
          </cell>
          <cell r="D763">
            <v>39.772754736000003</v>
          </cell>
        </row>
        <row r="764">
          <cell r="A764" t="str">
            <v>CRN 700 006</v>
          </cell>
          <cell r="B764" t="str">
            <v>Ø700Standart İzoleli Modül 250 mm</v>
          </cell>
          <cell r="C764" t="str">
            <v>AD</v>
          </cell>
          <cell r="D764">
            <v>57.806032176750008</v>
          </cell>
        </row>
        <row r="765">
          <cell r="A765" t="str">
            <v>CRN 700 007</v>
          </cell>
          <cell r="B765" t="str">
            <v xml:space="preserve">Ø700Ölçüm Düz Modül </v>
          </cell>
          <cell r="C765" t="str">
            <v>AD</v>
          </cell>
          <cell r="D765">
            <v>43.756105536000007</v>
          </cell>
        </row>
        <row r="766">
          <cell r="A766" t="str">
            <v>CRN 700 008</v>
          </cell>
          <cell r="B766" t="str">
            <v>Ø700Ölçüm İzoleli Modül</v>
          </cell>
          <cell r="C766" t="str">
            <v>AD</v>
          </cell>
          <cell r="D766">
            <v>61.789382976750012</v>
          </cell>
        </row>
        <row r="767">
          <cell r="A767" t="str">
            <v>CRN 700 009</v>
          </cell>
          <cell r="B767" t="str">
            <v>Ø700Emisyon Ölçüm  Modül</v>
          </cell>
          <cell r="C767" t="str">
            <v>AD</v>
          </cell>
          <cell r="D767">
            <v>43.756105536000007</v>
          </cell>
        </row>
        <row r="768">
          <cell r="A768" t="str">
            <v>CRN 700 010</v>
          </cell>
          <cell r="B768" t="str">
            <v>Ø700Dirsek 15ºDüz</v>
          </cell>
          <cell r="C768" t="str">
            <v>AD</v>
          </cell>
          <cell r="D768">
            <v>145.83343403200001</v>
          </cell>
        </row>
        <row r="769">
          <cell r="A769" t="str">
            <v>CRN 700 011</v>
          </cell>
          <cell r="B769" t="str">
            <v xml:space="preserve">Ø700Dirsek 15ºİzoleli </v>
          </cell>
          <cell r="C769" t="str">
            <v>AD</v>
          </cell>
          <cell r="D769">
            <v>211.95545131475004</v>
          </cell>
        </row>
        <row r="770">
          <cell r="A770" t="str">
            <v>CRN 700 012</v>
          </cell>
          <cell r="B770" t="str">
            <v>Ø700Dirsek 30ºDüz</v>
          </cell>
          <cell r="C770" t="str">
            <v>AD</v>
          </cell>
          <cell r="D770">
            <v>145.83343403200001</v>
          </cell>
        </row>
        <row r="771">
          <cell r="A771" t="str">
            <v>CRN 700 013</v>
          </cell>
          <cell r="B771" t="str">
            <v>Ø700Dirsek 30ºİzoleli</v>
          </cell>
          <cell r="C771" t="str">
            <v>AD</v>
          </cell>
          <cell r="D771">
            <v>211.95545131475004</v>
          </cell>
        </row>
        <row r="772">
          <cell r="A772" t="str">
            <v>CRN 700 014</v>
          </cell>
          <cell r="B772" t="str">
            <v>Ø700Dirsek 45o Düz</v>
          </cell>
          <cell r="C772" t="str">
            <v>AD</v>
          </cell>
          <cell r="D772">
            <v>145.83343403200001</v>
          </cell>
        </row>
        <row r="773">
          <cell r="A773" t="str">
            <v>CRN 700 015</v>
          </cell>
          <cell r="B773" t="str">
            <v>Ø700Dirsek 45o İzoleli</v>
          </cell>
          <cell r="C773" t="str">
            <v>AD</v>
          </cell>
          <cell r="D773">
            <v>211.95545131475004</v>
          </cell>
        </row>
        <row r="774">
          <cell r="A774" t="str">
            <v>CRN 700 016</v>
          </cell>
          <cell r="B774" t="str">
            <v>Ø700Dirsek 60o Düz</v>
          </cell>
          <cell r="C774" t="str">
            <v>AD</v>
          </cell>
          <cell r="D774">
            <v>145.83343403200001</v>
          </cell>
        </row>
        <row r="775">
          <cell r="A775" t="str">
            <v>CRN 700 017</v>
          </cell>
          <cell r="B775" t="str">
            <v>Ø700Dirsek 60o İzoleli</v>
          </cell>
          <cell r="C775" t="str">
            <v>AD</v>
          </cell>
          <cell r="D775">
            <v>211.95545131475004</v>
          </cell>
        </row>
        <row r="776">
          <cell r="A776" t="str">
            <v>CRN 700 018</v>
          </cell>
          <cell r="B776" t="str">
            <v>Ø700Dirsek 90o Düz</v>
          </cell>
          <cell r="C776" t="str">
            <v>AD</v>
          </cell>
          <cell r="D776">
            <v>145.83343403200001</v>
          </cell>
        </row>
        <row r="777">
          <cell r="A777" t="str">
            <v>CRN 700 019</v>
          </cell>
          <cell r="B777" t="str">
            <v>Ø700Dirsek 90o İzoleli</v>
          </cell>
          <cell r="C777" t="str">
            <v>AD</v>
          </cell>
          <cell r="D777">
            <v>211.95545131475004</v>
          </cell>
        </row>
        <row r="778">
          <cell r="A778" t="str">
            <v>CRN 700 020</v>
          </cell>
          <cell r="B778" t="str">
            <v>Ø700Kaskad TE İzoleli</v>
          </cell>
          <cell r="C778" t="str">
            <v>AD</v>
          </cell>
          <cell r="D778">
            <v>231.22412870700003</v>
          </cell>
        </row>
        <row r="779">
          <cell r="A779" t="str">
            <v>CRN 700 021</v>
          </cell>
          <cell r="B779" t="str">
            <v>Ø700Kaskad TE İzolesiz</v>
          </cell>
          <cell r="C779" t="str">
            <v>AD</v>
          </cell>
          <cell r="D779">
            <v>159.09101894400001</v>
          </cell>
        </row>
        <row r="780">
          <cell r="A780" t="str">
            <v>CRN 700 022</v>
          </cell>
          <cell r="B780" t="str">
            <v>Ø700Rediksiyon İzoleli</v>
          </cell>
          <cell r="C780" t="str">
            <v>AD</v>
          </cell>
          <cell r="D780">
            <v>231.22412870700003</v>
          </cell>
        </row>
        <row r="781">
          <cell r="A781" t="str">
            <v>CRN 700 023</v>
          </cell>
          <cell r="B781" t="str">
            <v>Ø700Rediksiyon İzolesiz</v>
          </cell>
          <cell r="C781" t="str">
            <v>AD</v>
          </cell>
          <cell r="D781">
            <v>159.09101894400001</v>
          </cell>
        </row>
        <row r="782">
          <cell r="A782" t="str">
            <v>CRN 700 024</v>
          </cell>
          <cell r="B782" t="str">
            <v>Ø700Son kapama Düz</v>
          </cell>
          <cell r="C782" t="str">
            <v>AD</v>
          </cell>
          <cell r="D782">
            <v>79.545509472000006</v>
          </cell>
        </row>
        <row r="783">
          <cell r="A783" t="str">
            <v>CRN 700 025</v>
          </cell>
          <cell r="B783" t="str">
            <v>Ø700Son kapama İzoleli</v>
          </cell>
          <cell r="C783" t="str">
            <v>AD</v>
          </cell>
          <cell r="D783">
            <v>115.61206435350002</v>
          </cell>
        </row>
        <row r="784">
          <cell r="A784" t="str">
            <v>CRN 700 026</v>
          </cell>
          <cell r="B784" t="str">
            <v>Ø700T Modül 45 Düz  90 Düz</v>
          </cell>
          <cell r="C784" t="str">
            <v>AD</v>
          </cell>
          <cell r="D784">
            <v>145.83343403200001</v>
          </cell>
        </row>
        <row r="785">
          <cell r="A785" t="str">
            <v>CRN 700 027</v>
          </cell>
          <cell r="B785" t="str">
            <v>Ø700T Modül 45 İzoleli 90 İzoleli</v>
          </cell>
          <cell r="C785" t="str">
            <v>AD</v>
          </cell>
          <cell r="D785">
            <v>211.95545131475004</v>
          </cell>
        </row>
        <row r="786">
          <cell r="A786" t="str">
            <v>CRN 700 028</v>
          </cell>
          <cell r="B786" t="str">
            <v>Ø700Yağmur Korumalı Şapka</v>
          </cell>
          <cell r="C786" t="str">
            <v>AD</v>
          </cell>
          <cell r="D786">
            <v>159.09101894400001</v>
          </cell>
        </row>
        <row r="787">
          <cell r="A787" t="str">
            <v>CRN 700 029</v>
          </cell>
          <cell r="B787" t="str">
            <v>Ø700Rüzgar Çıkışlı Şapka</v>
          </cell>
          <cell r="C787" t="str">
            <v>AD</v>
          </cell>
          <cell r="D787">
            <v>159.09101894400001</v>
          </cell>
        </row>
        <row r="788">
          <cell r="A788" t="str">
            <v>CRN 700 030</v>
          </cell>
          <cell r="B788" t="str">
            <v>Ø700Teleskopik Sehpa</v>
          </cell>
          <cell r="C788" t="str">
            <v>AD</v>
          </cell>
          <cell r="D788">
            <v>48.697200000000002</v>
          </cell>
        </row>
        <row r="789">
          <cell r="A789" t="str">
            <v>CRN 700 031</v>
          </cell>
          <cell r="B789" t="str">
            <v>Ø700Duvar Tipi Sehpa</v>
          </cell>
          <cell r="C789" t="str">
            <v>AD</v>
          </cell>
          <cell r="D789">
            <v>38.95776</v>
          </cell>
        </row>
        <row r="790">
          <cell r="A790" t="str">
            <v>CRN 700 032</v>
          </cell>
          <cell r="B790" t="str">
            <v>Ø700Sehpa</v>
          </cell>
          <cell r="C790" t="str">
            <v>AD</v>
          </cell>
          <cell r="D790">
            <v>38.95776</v>
          </cell>
        </row>
        <row r="791">
          <cell r="A791" t="str">
            <v>CRN 700 033</v>
          </cell>
          <cell r="B791" t="str">
            <v>Ø700Bağlantı Kelepçesi</v>
          </cell>
          <cell r="C791" t="str">
            <v>AD</v>
          </cell>
          <cell r="D791">
            <v>5.9296867844155843</v>
          </cell>
        </row>
        <row r="792">
          <cell r="A792" t="str">
            <v>CRN 700 034</v>
          </cell>
          <cell r="B792" t="str">
            <v>Ø700Askı Duvar Kelepçesi</v>
          </cell>
          <cell r="C792" t="str">
            <v>AD</v>
          </cell>
          <cell r="D792">
            <v>12.148916000000002</v>
          </cell>
        </row>
        <row r="793">
          <cell r="A793" t="str">
            <v>CRN 700 035</v>
          </cell>
          <cell r="B793" t="str">
            <v>Ø700Duvar Kelepçesi izoleli</v>
          </cell>
          <cell r="C793" t="str">
            <v>AD</v>
          </cell>
          <cell r="D793">
            <v>12.830609999999998</v>
          </cell>
        </row>
        <row r="794">
          <cell r="A794" t="str">
            <v>CRN 700 036</v>
          </cell>
          <cell r="B794" t="str">
            <v>Ø700Duvar Kelepçesi izolesiz</v>
          </cell>
          <cell r="C794" t="str">
            <v>AD</v>
          </cell>
          <cell r="D794">
            <v>12.148916000000002</v>
          </cell>
        </row>
        <row r="795">
          <cell r="A795" t="str">
            <v>CRN 700 037</v>
          </cell>
          <cell r="B795" t="str">
            <v>Ø700Boru Contası</v>
          </cell>
          <cell r="C795" t="str">
            <v>AD</v>
          </cell>
          <cell r="D795">
            <v>5.6029643835616438</v>
          </cell>
        </row>
        <row r="796">
          <cell r="A796" t="str">
            <v>CRN 700 038</v>
          </cell>
          <cell r="B796" t="str">
            <v>Ø700Kapaklı  Te Modül Düz ( TEMİZLEME )</v>
          </cell>
          <cell r="C796" t="str">
            <v>AD</v>
          </cell>
          <cell r="D796">
            <v>172.21601654400004</v>
          </cell>
        </row>
        <row r="797">
          <cell r="A797" t="str">
            <v>CRN 700 039</v>
          </cell>
          <cell r="B797" t="str">
            <v>Ø700apaklı  Te  Modül İzoleli  ( TEMİZLEME )</v>
          </cell>
          <cell r="C797" t="str">
            <v>AD</v>
          </cell>
          <cell r="D797">
            <v>244.34912630700003</v>
          </cell>
        </row>
        <row r="798">
          <cell r="A798" t="str">
            <v>CRN 700 040</v>
          </cell>
          <cell r="B798" t="str">
            <v>Ø700Kondens  Kabı  Düz</v>
          </cell>
          <cell r="C798" t="str">
            <v>AD</v>
          </cell>
          <cell r="D798">
            <v>218.75015104800008</v>
          </cell>
        </row>
        <row r="799">
          <cell r="A799" t="str">
            <v>CRN 700 041</v>
          </cell>
          <cell r="B799" t="str">
            <v>Ø700Kondens Kabı  İzoleli</v>
          </cell>
          <cell r="C799" t="str">
            <v>AD</v>
          </cell>
          <cell r="D799">
            <v>346.83619306050002</v>
          </cell>
        </row>
        <row r="800">
          <cell r="A800">
            <v>0</v>
          </cell>
          <cell r="B800" t="str">
            <v>Ø 750</v>
          </cell>
          <cell r="C800">
            <v>0</v>
          </cell>
          <cell r="D800">
            <v>0</v>
          </cell>
        </row>
        <row r="801">
          <cell r="A801" t="str">
            <v>CRN 750 001</v>
          </cell>
          <cell r="B801" t="str">
            <v>Ø750Standart Düz Modül 1000mm</v>
          </cell>
          <cell r="C801" t="str">
            <v>AD</v>
          </cell>
          <cell r="D801">
            <v>157.05139049600007</v>
          </cell>
        </row>
        <row r="802">
          <cell r="A802" t="str">
            <v>CRN 750 002</v>
          </cell>
          <cell r="B802" t="str">
            <v>Ø750Standart İzoleli Modül 1000mm</v>
          </cell>
          <cell r="C802" t="str">
            <v>AD</v>
          </cell>
          <cell r="D802">
            <v>227.48324767025014</v>
          </cell>
        </row>
        <row r="803">
          <cell r="A803" t="str">
            <v>CRN 750 003</v>
          </cell>
          <cell r="B803" t="str">
            <v>Ø750Standart Düz Modül 500mm</v>
          </cell>
          <cell r="C803" t="str">
            <v>AD</v>
          </cell>
          <cell r="D803">
            <v>85.664394816000026</v>
          </cell>
        </row>
        <row r="804">
          <cell r="A804" t="str">
            <v>CRN 750 004</v>
          </cell>
          <cell r="B804" t="str">
            <v>Ø750Standart İzoleli Modül 500mm</v>
          </cell>
          <cell r="C804" t="str">
            <v>AD</v>
          </cell>
          <cell r="D804">
            <v>124.08177145650004</v>
          </cell>
        </row>
        <row r="805">
          <cell r="A805" t="str">
            <v>CRN 750 005</v>
          </cell>
          <cell r="B805" t="str">
            <v>Ø750Standart Düz Modül 250 mm</v>
          </cell>
          <cell r="C805" t="str">
            <v>AD</v>
          </cell>
          <cell r="D805">
            <v>42.832197408000013</v>
          </cell>
        </row>
        <row r="806">
          <cell r="A806" t="str">
            <v>CRN 750 006</v>
          </cell>
          <cell r="B806" t="str">
            <v>Ø750Standart İzoleli Modül 250 mm</v>
          </cell>
          <cell r="C806" t="str">
            <v>AD</v>
          </cell>
          <cell r="D806">
            <v>62.040885728250018</v>
          </cell>
        </row>
        <row r="807">
          <cell r="A807" t="str">
            <v>CRN 750 007</v>
          </cell>
          <cell r="B807" t="str">
            <v xml:space="preserve">Ø750Ölçüm Düz Modül </v>
          </cell>
          <cell r="C807" t="str">
            <v>AD</v>
          </cell>
          <cell r="D807">
            <v>46.81554820800001</v>
          </cell>
        </row>
        <row r="808">
          <cell r="A808" t="str">
            <v>CRN 750 008</v>
          </cell>
          <cell r="B808" t="str">
            <v>Ø750Ölçüm İzoleli Modül</v>
          </cell>
          <cell r="C808" t="str">
            <v>AD</v>
          </cell>
          <cell r="D808">
            <v>66.024236528250029</v>
          </cell>
        </row>
        <row r="809">
          <cell r="A809" t="str">
            <v>CRN 750 009</v>
          </cell>
          <cell r="B809" t="str">
            <v>Ø750Emisyon Ölçüm  Modül</v>
          </cell>
          <cell r="C809" t="str">
            <v>AD</v>
          </cell>
          <cell r="D809">
            <v>46.81554820800001</v>
          </cell>
        </row>
        <row r="810">
          <cell r="A810" t="str">
            <v>CRN 750 010</v>
          </cell>
          <cell r="B810" t="str">
            <v>Ø750Dirsek 15ºDüz</v>
          </cell>
          <cell r="C810" t="str">
            <v>AD</v>
          </cell>
          <cell r="D810">
            <v>157.05139049600007</v>
          </cell>
        </row>
        <row r="811">
          <cell r="A811" t="str">
            <v>CRN 750 011</v>
          </cell>
          <cell r="B811" t="str">
            <v xml:space="preserve">Ø750Dirsek 15ºİzoleli </v>
          </cell>
          <cell r="C811" t="str">
            <v>AD</v>
          </cell>
          <cell r="D811">
            <v>227.48324767025014</v>
          </cell>
        </row>
        <row r="812">
          <cell r="A812" t="str">
            <v>CRN 750 012</v>
          </cell>
          <cell r="B812" t="str">
            <v>Ø750Dirsek 30ºDüz</v>
          </cell>
          <cell r="C812" t="str">
            <v>AD</v>
          </cell>
          <cell r="D812">
            <v>157.05139049600007</v>
          </cell>
        </row>
        <row r="813">
          <cell r="A813" t="str">
            <v>CRN 750 013</v>
          </cell>
          <cell r="B813" t="str">
            <v>Ø750Dirsek 30ºİzoleli</v>
          </cell>
          <cell r="C813" t="str">
            <v>AD</v>
          </cell>
          <cell r="D813">
            <v>227.48324767025014</v>
          </cell>
        </row>
        <row r="814">
          <cell r="A814" t="str">
            <v>CRN 750 014</v>
          </cell>
          <cell r="B814" t="str">
            <v>Ø750Dirsek 45o Düz</v>
          </cell>
          <cell r="C814" t="str">
            <v>AD</v>
          </cell>
          <cell r="D814">
            <v>157.05139049600007</v>
          </cell>
        </row>
        <row r="815">
          <cell r="A815" t="str">
            <v>CRN 750 015</v>
          </cell>
          <cell r="B815" t="str">
            <v>Ø750Dirsek 45o İzoleli</v>
          </cell>
          <cell r="C815" t="str">
            <v>AD</v>
          </cell>
          <cell r="D815">
            <v>227.48324767025014</v>
          </cell>
        </row>
        <row r="816">
          <cell r="A816" t="str">
            <v>CRN 750 016</v>
          </cell>
          <cell r="B816" t="str">
            <v>Ø750Dirsek 60o Düz</v>
          </cell>
          <cell r="C816" t="str">
            <v>AD</v>
          </cell>
          <cell r="D816">
            <v>157.05139049600007</v>
          </cell>
        </row>
        <row r="817">
          <cell r="A817" t="str">
            <v>CRN 750 017</v>
          </cell>
          <cell r="B817" t="str">
            <v>Ø750Dirsek 60o İzoleli</v>
          </cell>
          <cell r="C817" t="str">
            <v>AD</v>
          </cell>
          <cell r="D817">
            <v>227.48324767025014</v>
          </cell>
        </row>
        <row r="818">
          <cell r="A818" t="str">
            <v>CRN 750 018</v>
          </cell>
          <cell r="B818" t="str">
            <v>Ø750Dirsek 90o Düz</v>
          </cell>
          <cell r="C818" t="str">
            <v>AD</v>
          </cell>
          <cell r="D818">
            <v>157.05139049600007</v>
          </cell>
        </row>
        <row r="819">
          <cell r="A819" t="str">
            <v>CRN 750 019</v>
          </cell>
          <cell r="B819" t="str">
            <v>Ø750Dirsek 90o İzoleli</v>
          </cell>
          <cell r="C819" t="str">
            <v>AD</v>
          </cell>
          <cell r="D819">
            <v>227.48324767025014</v>
          </cell>
        </row>
        <row r="820">
          <cell r="A820" t="str">
            <v>CRN 750 020</v>
          </cell>
          <cell r="B820" t="str">
            <v>Ø750Kaskad TE İzoleli</v>
          </cell>
          <cell r="C820" t="str">
            <v>AD</v>
          </cell>
          <cell r="D820">
            <v>248.16354291300007</v>
          </cell>
        </row>
        <row r="821">
          <cell r="A821" t="str">
            <v>CRN 750 021</v>
          </cell>
          <cell r="B821" t="str">
            <v>Ø750Kaskad TE İzolesiz</v>
          </cell>
          <cell r="C821" t="str">
            <v>AD</v>
          </cell>
          <cell r="D821">
            <v>171.32878963200005</v>
          </cell>
        </row>
        <row r="822">
          <cell r="A822" t="str">
            <v>CRN 750 022</v>
          </cell>
          <cell r="B822" t="str">
            <v>Ø750Rediksiyon İzoleli</v>
          </cell>
          <cell r="C822" t="str">
            <v>AD</v>
          </cell>
          <cell r="D822">
            <v>248.16354291300007</v>
          </cell>
        </row>
        <row r="823">
          <cell r="A823" t="str">
            <v>CRN 750 023</v>
          </cell>
          <cell r="B823" t="str">
            <v>Ø750Rediksiyon İzolesiz</v>
          </cell>
          <cell r="C823" t="str">
            <v>AD</v>
          </cell>
          <cell r="D823">
            <v>171.32878963200005</v>
          </cell>
        </row>
        <row r="824">
          <cell r="A824" t="str">
            <v>CRN 750 024</v>
          </cell>
          <cell r="B824" t="str">
            <v>Ø750Son kapama Düz</v>
          </cell>
          <cell r="C824" t="str">
            <v>AD</v>
          </cell>
          <cell r="D824">
            <v>85.664394816000026</v>
          </cell>
        </row>
        <row r="825">
          <cell r="A825" t="str">
            <v>CRN 750 025</v>
          </cell>
          <cell r="B825" t="str">
            <v>Ø750Son kapama İzoleli</v>
          </cell>
          <cell r="C825" t="str">
            <v>AD</v>
          </cell>
          <cell r="D825">
            <v>124.08177145650004</v>
          </cell>
        </row>
        <row r="826">
          <cell r="A826" t="str">
            <v>CRN 750 026</v>
          </cell>
          <cell r="B826" t="str">
            <v>Ø750T Modül 45 Düz  90 Düz</v>
          </cell>
          <cell r="C826" t="str">
            <v>AD</v>
          </cell>
          <cell r="D826">
            <v>157.05139049600007</v>
          </cell>
        </row>
        <row r="827">
          <cell r="A827" t="str">
            <v>CRN 750 027</v>
          </cell>
          <cell r="B827" t="str">
            <v>Ø750T Modül 45 İzoleli 90 İzoleli</v>
          </cell>
          <cell r="C827" t="str">
            <v>AD</v>
          </cell>
          <cell r="D827">
            <v>227.48324767025014</v>
          </cell>
        </row>
        <row r="828">
          <cell r="A828" t="str">
            <v>CRN 750 028</v>
          </cell>
          <cell r="B828" t="str">
            <v>Ø750Yağmur Korumalı Şapka</v>
          </cell>
          <cell r="C828" t="str">
            <v>AD</v>
          </cell>
          <cell r="D828">
            <v>171.32878963200005</v>
          </cell>
        </row>
        <row r="829">
          <cell r="A829" t="str">
            <v>CRN 750 029</v>
          </cell>
          <cell r="B829" t="str">
            <v>Ø750Rüzgar Çıkışlı Şapka</v>
          </cell>
          <cell r="C829" t="str">
            <v>AD</v>
          </cell>
          <cell r="D829">
            <v>171.32878963200005</v>
          </cell>
        </row>
        <row r="830">
          <cell r="A830" t="str">
            <v>CRN 750 030</v>
          </cell>
          <cell r="B830" t="str">
            <v>Ø750Teleskopik Sehpa</v>
          </cell>
          <cell r="C830" t="str">
            <v>AD</v>
          </cell>
          <cell r="D830">
            <v>51.402599999999993</v>
          </cell>
        </row>
        <row r="831">
          <cell r="A831" t="str">
            <v>CRN 750 031</v>
          </cell>
          <cell r="B831" t="str">
            <v>Ø750Duvar Tipi Sehpa</v>
          </cell>
          <cell r="C831" t="str">
            <v>AD</v>
          </cell>
          <cell r="D831">
            <v>41.122079999999997</v>
          </cell>
        </row>
        <row r="832">
          <cell r="A832" t="str">
            <v>CRN 750 032</v>
          </cell>
          <cell r="B832" t="str">
            <v>Ø750Sehpa</v>
          </cell>
          <cell r="C832" t="str">
            <v>AD</v>
          </cell>
          <cell r="D832">
            <v>41.122079999999997</v>
          </cell>
        </row>
        <row r="833">
          <cell r="A833" t="str">
            <v>CRN 750 033</v>
          </cell>
          <cell r="B833" t="str">
            <v>Ø750Bağlantı Kelepçesi</v>
          </cell>
          <cell r="C833" t="str">
            <v>AD</v>
          </cell>
          <cell r="D833">
            <v>6.275777584415585</v>
          </cell>
        </row>
        <row r="834">
          <cell r="A834" t="str">
            <v>CRN 750 034</v>
          </cell>
          <cell r="B834" t="str">
            <v>Ø750Askı Duvar Kelepçesi</v>
          </cell>
          <cell r="C834" t="str">
            <v>AD</v>
          </cell>
          <cell r="D834">
            <v>12.830609999999998</v>
          </cell>
        </row>
        <row r="835">
          <cell r="A835" t="str">
            <v>CRN 750 035</v>
          </cell>
          <cell r="B835" t="str">
            <v>Ø750Duvar Kelepçesi izoleli</v>
          </cell>
          <cell r="C835" t="str">
            <v>AD</v>
          </cell>
          <cell r="D835">
            <v>13.512304</v>
          </cell>
        </row>
        <row r="836">
          <cell r="A836" t="str">
            <v>CRN 750 036</v>
          </cell>
          <cell r="B836" t="str">
            <v>Ø750Duvar Kelepçesi izolesiz</v>
          </cell>
          <cell r="C836" t="str">
            <v>AD</v>
          </cell>
          <cell r="D836">
            <v>12.830609999999998</v>
          </cell>
        </row>
        <row r="837">
          <cell r="A837" t="str">
            <v>CRN 750 037</v>
          </cell>
          <cell r="B837" t="str">
            <v>Ø750Boru Contası</v>
          </cell>
          <cell r="C837" t="str">
            <v>AD</v>
          </cell>
          <cell r="D837">
            <v>6.0339616438356165</v>
          </cell>
        </row>
        <row r="838">
          <cell r="A838" t="str">
            <v>CRN 750 038</v>
          </cell>
          <cell r="B838" t="str">
            <v>Ø750Kapaklı  Te Modül Düz ( TEMİZLEME )</v>
          </cell>
          <cell r="C838" t="str">
            <v>AD</v>
          </cell>
          <cell r="D838">
            <v>185.31350323200004</v>
          </cell>
        </row>
        <row r="839">
          <cell r="A839" t="str">
            <v>CRN 750 039</v>
          </cell>
          <cell r="B839" t="str">
            <v>Ø750apaklı  Te  Modül İzoleli  ( TEMİZLEME )</v>
          </cell>
          <cell r="C839" t="str">
            <v>AD</v>
          </cell>
          <cell r="D839">
            <v>262.14825651300009</v>
          </cell>
        </row>
        <row r="840">
          <cell r="A840" t="str">
            <v>CRN 750 040</v>
          </cell>
          <cell r="B840" t="str">
            <v>Ø750Kondens  Kabı  Düz</v>
          </cell>
          <cell r="C840" t="str">
            <v>AD</v>
          </cell>
          <cell r="D840">
            <v>235.5770857440001</v>
          </cell>
        </row>
        <row r="841">
          <cell r="A841" t="str">
            <v>CRN 750 041</v>
          </cell>
          <cell r="B841" t="str">
            <v>Ø750Kondens Kabı  İzoleli</v>
          </cell>
          <cell r="C841" t="str">
            <v>AD</v>
          </cell>
          <cell r="D841">
            <v>372.24531436950019</v>
          </cell>
        </row>
        <row r="842">
          <cell r="A842">
            <v>0</v>
          </cell>
          <cell r="B842" t="str">
            <v>Ø 800</v>
          </cell>
          <cell r="C842">
            <v>0</v>
          </cell>
          <cell r="D842">
            <v>0</v>
          </cell>
        </row>
        <row r="843">
          <cell r="A843" t="str">
            <v>CRN 800 001</v>
          </cell>
          <cell r="B843" t="str">
            <v>Ø800Standart Düz Modül 1000mm</v>
          </cell>
          <cell r="C843" t="str">
            <v>AD</v>
          </cell>
          <cell r="D843">
            <v>168.26934696000001</v>
          </cell>
        </row>
        <row r="844">
          <cell r="A844" t="str">
            <v>CRN 800 002</v>
          </cell>
          <cell r="B844" t="str">
            <v>Ø800Standart İzoleli Modül 1000mm</v>
          </cell>
          <cell r="C844" t="str">
            <v>AD</v>
          </cell>
          <cell r="D844">
            <v>243.0110440257501</v>
          </cell>
        </row>
        <row r="845">
          <cell r="A845" t="str">
            <v>CRN 800 003</v>
          </cell>
          <cell r="B845" t="str">
            <v>Ø800Standart Düz Modül 500mm</v>
          </cell>
          <cell r="C845" t="str">
            <v>AD</v>
          </cell>
          <cell r="D845">
            <v>91.783280160000004</v>
          </cell>
        </row>
        <row r="846">
          <cell r="A846" t="str">
            <v>CRN 800 004</v>
          </cell>
          <cell r="B846" t="str">
            <v>Ø800Standart İzoleli Modül 500mm</v>
          </cell>
          <cell r="C846" t="str">
            <v>AD</v>
          </cell>
          <cell r="D846">
            <v>132.55147855950003</v>
          </cell>
        </row>
        <row r="847">
          <cell r="A847" t="str">
            <v>CRN 800 005</v>
          </cell>
          <cell r="B847" t="str">
            <v>Ø800Standart Düz Modül 250 mm</v>
          </cell>
          <cell r="C847" t="str">
            <v>AD</v>
          </cell>
          <cell r="D847">
            <v>45.891640080000002</v>
          </cell>
        </row>
        <row r="848">
          <cell r="A848" t="str">
            <v>CRN 800 006</v>
          </cell>
          <cell r="B848" t="str">
            <v>Ø800Standart İzoleli Modül 250 mm</v>
          </cell>
          <cell r="C848" t="str">
            <v>AD</v>
          </cell>
          <cell r="D848">
            <v>66.275739279750013</v>
          </cell>
        </row>
        <row r="849">
          <cell r="A849" t="str">
            <v>CRN 800 007</v>
          </cell>
          <cell r="B849" t="str">
            <v xml:space="preserve">Ø800Ölçüm Düz Modül </v>
          </cell>
          <cell r="C849" t="str">
            <v>AD</v>
          </cell>
          <cell r="D849">
            <v>49.874990880000006</v>
          </cell>
        </row>
        <row r="850">
          <cell r="A850" t="str">
            <v>CRN 800 008</v>
          </cell>
          <cell r="B850" t="str">
            <v>Ø800Ölçüm İzoleli Modül</v>
          </cell>
          <cell r="C850" t="str">
            <v>AD</v>
          </cell>
          <cell r="D850">
            <v>70.25909007975001</v>
          </cell>
        </row>
        <row r="851">
          <cell r="A851" t="str">
            <v>CRN 800 009</v>
          </cell>
          <cell r="B851" t="str">
            <v>Ø800Emisyon Ölçüm  Modül</v>
          </cell>
          <cell r="C851" t="str">
            <v>AD</v>
          </cell>
          <cell r="D851">
            <v>49.874990880000006</v>
          </cell>
        </row>
        <row r="852">
          <cell r="A852" t="str">
            <v>CRN 800 010</v>
          </cell>
          <cell r="B852" t="str">
            <v>Ø800Dirsek 15ºDüz</v>
          </cell>
          <cell r="C852" t="str">
            <v>AD</v>
          </cell>
          <cell r="D852">
            <v>168.26934696000001</v>
          </cell>
        </row>
        <row r="853">
          <cell r="A853" t="str">
            <v>CRN 800 011</v>
          </cell>
          <cell r="B853" t="str">
            <v xml:space="preserve">Ø800Dirsek 15ºİzoleli </v>
          </cell>
          <cell r="C853" t="str">
            <v>AD</v>
          </cell>
          <cell r="D853">
            <v>243.0110440257501</v>
          </cell>
        </row>
        <row r="854">
          <cell r="A854" t="str">
            <v>CRN 800 012</v>
          </cell>
          <cell r="B854" t="str">
            <v>Ø800Dirsek 30ºDüz</v>
          </cell>
          <cell r="C854" t="str">
            <v>AD</v>
          </cell>
          <cell r="D854">
            <v>168.26934696000001</v>
          </cell>
        </row>
        <row r="855">
          <cell r="A855" t="str">
            <v>CRN 800 013</v>
          </cell>
          <cell r="B855" t="str">
            <v>Ø800Dirsek 30ºİzoleli</v>
          </cell>
          <cell r="C855" t="str">
            <v>AD</v>
          </cell>
          <cell r="D855">
            <v>243.0110440257501</v>
          </cell>
        </row>
        <row r="856">
          <cell r="A856" t="str">
            <v>CRN 800 014</v>
          </cell>
          <cell r="B856" t="str">
            <v>Ø800Dirsek 45o Düz</v>
          </cell>
          <cell r="C856" t="str">
            <v>AD</v>
          </cell>
          <cell r="D856">
            <v>168.26934696000001</v>
          </cell>
        </row>
        <row r="857">
          <cell r="A857" t="str">
            <v>CRN 800 015</v>
          </cell>
          <cell r="B857" t="str">
            <v>Ø800Dirsek 45o İzoleli</v>
          </cell>
          <cell r="C857" t="str">
            <v>AD</v>
          </cell>
          <cell r="D857">
            <v>243.0110440257501</v>
          </cell>
        </row>
        <row r="858">
          <cell r="A858" t="str">
            <v>CRN 800 016</v>
          </cell>
          <cell r="B858" t="str">
            <v>Ø800Dirsek 60o Düz</v>
          </cell>
          <cell r="C858" t="str">
            <v>AD</v>
          </cell>
          <cell r="D858">
            <v>168.26934696000001</v>
          </cell>
        </row>
        <row r="859">
          <cell r="A859" t="str">
            <v>CRN 800 017</v>
          </cell>
          <cell r="B859" t="str">
            <v>Ø800Dirsek 60o İzoleli</v>
          </cell>
          <cell r="C859" t="str">
            <v>AD</v>
          </cell>
          <cell r="D859">
            <v>243.0110440257501</v>
          </cell>
        </row>
        <row r="860">
          <cell r="A860" t="str">
            <v>CRN 800 018</v>
          </cell>
          <cell r="B860" t="str">
            <v>Ø800Dirsek 90o Düz</v>
          </cell>
          <cell r="C860" t="str">
            <v>AD</v>
          </cell>
          <cell r="D860">
            <v>168.26934696000001</v>
          </cell>
        </row>
        <row r="861">
          <cell r="A861" t="str">
            <v>CRN 800 019</v>
          </cell>
          <cell r="B861" t="str">
            <v>Ø800Dirsek 90o İzoleli</v>
          </cell>
          <cell r="C861" t="str">
            <v>AD</v>
          </cell>
          <cell r="D861">
            <v>243.0110440257501</v>
          </cell>
        </row>
        <row r="862">
          <cell r="A862" t="str">
            <v>CRN 800 020</v>
          </cell>
          <cell r="B862" t="str">
            <v>Ø800Kaskad TE İzoleli</v>
          </cell>
          <cell r="C862" t="str">
            <v>AD</v>
          </cell>
          <cell r="D862">
            <v>265.10295711900005</v>
          </cell>
        </row>
        <row r="863">
          <cell r="A863" t="str">
            <v>CRN 800 021</v>
          </cell>
          <cell r="B863" t="str">
            <v>Ø800Kaskad TE İzolesiz</v>
          </cell>
          <cell r="C863" t="str">
            <v>AD</v>
          </cell>
          <cell r="D863">
            <v>183.56656032000001</v>
          </cell>
        </row>
        <row r="864">
          <cell r="A864" t="str">
            <v>CRN 800 022</v>
          </cell>
          <cell r="B864" t="str">
            <v>Ø800Rediksiyon İzoleli</v>
          </cell>
          <cell r="C864" t="str">
            <v>AD</v>
          </cell>
          <cell r="D864">
            <v>265.10295711900005</v>
          </cell>
        </row>
        <row r="865">
          <cell r="A865" t="str">
            <v>CRN 800 023</v>
          </cell>
          <cell r="B865" t="str">
            <v>Ø800Rediksiyon İzolesiz</v>
          </cell>
          <cell r="C865" t="str">
            <v>AD</v>
          </cell>
          <cell r="D865">
            <v>183.56656032000001</v>
          </cell>
        </row>
        <row r="866">
          <cell r="A866" t="str">
            <v>CRN 800 024</v>
          </cell>
          <cell r="B866" t="str">
            <v>Ø800Son kapama Düz</v>
          </cell>
          <cell r="C866" t="str">
            <v>AD</v>
          </cell>
          <cell r="D866">
            <v>91.783280160000004</v>
          </cell>
        </row>
        <row r="867">
          <cell r="A867" t="str">
            <v>CRN 800 025</v>
          </cell>
          <cell r="B867" t="str">
            <v>Ø800Son kapama İzoleli</v>
          </cell>
          <cell r="C867" t="str">
            <v>AD</v>
          </cell>
          <cell r="D867">
            <v>132.55147855950003</v>
          </cell>
        </row>
        <row r="868">
          <cell r="A868" t="str">
            <v>CRN 800 026</v>
          </cell>
          <cell r="B868" t="str">
            <v>Ø800T Modül 45 Düz  90 Düz</v>
          </cell>
          <cell r="C868" t="str">
            <v>AD</v>
          </cell>
          <cell r="D868">
            <v>168.26934696000001</v>
          </cell>
        </row>
        <row r="869">
          <cell r="A869" t="str">
            <v>CRN 800 027</v>
          </cell>
          <cell r="B869" t="str">
            <v>Ø800T Modül 45 İzoleli 90 İzoleli</v>
          </cell>
          <cell r="C869" t="str">
            <v>AD</v>
          </cell>
          <cell r="D869">
            <v>243.0110440257501</v>
          </cell>
        </row>
        <row r="870">
          <cell r="A870" t="str">
            <v>CRN 800 028</v>
          </cell>
          <cell r="B870" t="str">
            <v>Ø800Yağmur Korumalı Şapka</v>
          </cell>
          <cell r="C870" t="str">
            <v>AD</v>
          </cell>
          <cell r="D870">
            <v>183.56656032000001</v>
          </cell>
        </row>
        <row r="871">
          <cell r="A871" t="str">
            <v>CRN 800 029</v>
          </cell>
          <cell r="B871" t="str">
            <v>Ø800Rüzgar Çıkışlı Şapka</v>
          </cell>
          <cell r="C871" t="str">
            <v>AD</v>
          </cell>
          <cell r="D871">
            <v>183.56656032000001</v>
          </cell>
        </row>
        <row r="872">
          <cell r="A872" t="str">
            <v>CRN 800 030</v>
          </cell>
          <cell r="B872" t="str">
            <v>Ø800Teleskopik Sehpa</v>
          </cell>
          <cell r="C872" t="str">
            <v>AD</v>
          </cell>
          <cell r="D872">
            <v>54.108000000000004</v>
          </cell>
        </row>
        <row r="873">
          <cell r="A873" t="str">
            <v>CRN 800 031</v>
          </cell>
          <cell r="B873" t="str">
            <v>Ø800Duvar Tipi Sehpa</v>
          </cell>
          <cell r="C873" t="str">
            <v>AD</v>
          </cell>
          <cell r="D873">
            <v>43.2864</v>
          </cell>
        </row>
        <row r="874">
          <cell r="A874" t="str">
            <v>CRN 800 032</v>
          </cell>
          <cell r="B874" t="str">
            <v>Ø800Sehpa</v>
          </cell>
          <cell r="C874" t="str">
            <v>AD</v>
          </cell>
          <cell r="D874">
            <v>43.2864</v>
          </cell>
        </row>
        <row r="875">
          <cell r="A875" t="str">
            <v>CRN 800 033</v>
          </cell>
          <cell r="B875" t="str">
            <v>Ø800Bağlantı Kelepçesi</v>
          </cell>
          <cell r="C875" t="str">
            <v>AD</v>
          </cell>
          <cell r="D875">
            <v>6.6218683844155839</v>
          </cell>
        </row>
        <row r="876">
          <cell r="A876" t="str">
            <v>CRN 800 034</v>
          </cell>
          <cell r="B876" t="str">
            <v>Ø800Askı Duvar Kelepçesi</v>
          </cell>
          <cell r="C876" t="str">
            <v>AD</v>
          </cell>
          <cell r="D876">
            <v>13.512304</v>
          </cell>
        </row>
        <row r="877">
          <cell r="A877" t="str">
            <v>CRN 800 035</v>
          </cell>
          <cell r="B877" t="str">
            <v>Ø800Duvar Kelepçesi izoleli</v>
          </cell>
          <cell r="C877" t="str">
            <v>AD</v>
          </cell>
          <cell r="D877">
            <v>14.193998000000002</v>
          </cell>
        </row>
        <row r="878">
          <cell r="A878" t="str">
            <v>CRN 800 036</v>
          </cell>
          <cell r="B878" t="str">
            <v>Ø800Duvar Kelepçesi izolesiz</v>
          </cell>
          <cell r="C878" t="str">
            <v>AD</v>
          </cell>
          <cell r="D878">
            <v>13.512304</v>
          </cell>
        </row>
        <row r="879">
          <cell r="A879" t="str">
            <v>CRN 800 037</v>
          </cell>
          <cell r="B879" t="str">
            <v>Ø800Boru Contası</v>
          </cell>
          <cell r="C879" t="str">
            <v>AD</v>
          </cell>
          <cell r="D879">
            <v>6.4649589041095892</v>
          </cell>
        </row>
        <row r="880">
          <cell r="A880" t="str">
            <v>CRN 800 038</v>
          </cell>
          <cell r="B880" t="str">
            <v>Ø800Kapaklı  Te Modül Düz ( TEMİZLEME )</v>
          </cell>
          <cell r="C880" t="str">
            <v>AD</v>
          </cell>
          <cell r="D880">
            <v>198.41098991999999</v>
          </cell>
        </row>
        <row r="881">
          <cell r="A881" t="str">
            <v>CRN 800 039</v>
          </cell>
          <cell r="B881" t="str">
            <v>Ø800Kapaklı  Te  Modül İzoleli  ( TEMİZLEME )</v>
          </cell>
          <cell r="C881" t="str">
            <v>AD</v>
          </cell>
          <cell r="D881">
            <v>279.94738671900006</v>
          </cell>
        </row>
        <row r="882">
          <cell r="A882" t="str">
            <v>CRN 800 040</v>
          </cell>
          <cell r="B882" t="str">
            <v>Ø800Kondens  Kabı  Düz</v>
          </cell>
          <cell r="C882" t="str">
            <v>AD</v>
          </cell>
          <cell r="D882">
            <v>252.40402044000004</v>
          </cell>
        </row>
        <row r="883">
          <cell r="A883" t="str">
            <v>CRN 800 041</v>
          </cell>
          <cell r="B883" t="str">
            <v>Ø800Kondens Kabı  İzoleli</v>
          </cell>
          <cell r="C883" t="str">
            <v>AD</v>
          </cell>
          <cell r="D883">
            <v>397.65443567850008</v>
          </cell>
        </row>
        <row r="884">
          <cell r="A884">
            <v>0</v>
          </cell>
          <cell r="B884" t="str">
            <v>Ø 850</v>
          </cell>
          <cell r="C884">
            <v>0</v>
          </cell>
          <cell r="D884">
            <v>0</v>
          </cell>
        </row>
        <row r="885">
          <cell r="A885" t="str">
            <v>CRN 850 001</v>
          </cell>
          <cell r="B885" t="str">
            <v>Ø850Standart Düz Modül 1000mm</v>
          </cell>
          <cell r="C885" t="str">
            <v>AD</v>
          </cell>
          <cell r="D885">
            <v>179.48730342400006</v>
          </cell>
        </row>
        <row r="886">
          <cell r="A886" t="str">
            <v>CRN 850 002</v>
          </cell>
          <cell r="B886" t="str">
            <v>Ø850Standart İzoleli Modül 1000mm</v>
          </cell>
          <cell r="C886" t="str">
            <v>AD</v>
          </cell>
          <cell r="D886">
            <v>258.53884038125005</v>
          </cell>
        </row>
        <row r="887">
          <cell r="A887" t="str">
            <v>CRN 850 003</v>
          </cell>
          <cell r="B887" t="str">
            <v>Ø850Standart Düz Modül 500mm</v>
          </cell>
          <cell r="C887" t="str">
            <v>AD</v>
          </cell>
          <cell r="D887">
            <v>97.902165503999996</v>
          </cell>
        </row>
        <row r="888">
          <cell r="A888" t="str">
            <v>CRN 850 004</v>
          </cell>
          <cell r="B888" t="str">
            <v>Ø850Standart İzoleli Modül 500mm</v>
          </cell>
          <cell r="C888" t="str">
            <v>AD</v>
          </cell>
          <cell r="D888">
            <v>141.02118566250002</v>
          </cell>
        </row>
        <row r="889">
          <cell r="A889" t="str">
            <v>CRN 850 005</v>
          </cell>
          <cell r="B889" t="str">
            <v>Ø850Standart Düz Modül 250 mm</v>
          </cell>
          <cell r="C889" t="str">
            <v>AD</v>
          </cell>
          <cell r="D889">
            <v>48.951082751999998</v>
          </cell>
        </row>
        <row r="890">
          <cell r="A890" t="str">
            <v>CRN 850 006</v>
          </cell>
          <cell r="B890" t="str">
            <v>Ø850Standart İzoleli Modül 250 mm</v>
          </cell>
          <cell r="C890" t="str">
            <v>AD</v>
          </cell>
          <cell r="D890">
            <v>70.510592831250008</v>
          </cell>
        </row>
        <row r="891">
          <cell r="A891" t="str">
            <v>CRN 850 007</v>
          </cell>
          <cell r="B891" t="str">
            <v xml:space="preserve">Ø850Ölçüm Düz Modül </v>
          </cell>
          <cell r="C891" t="str">
            <v>AD</v>
          </cell>
          <cell r="D891">
            <v>52.934433552000009</v>
          </cell>
        </row>
        <row r="892">
          <cell r="A892" t="str">
            <v>CRN 850 008</v>
          </cell>
          <cell r="B892" t="str">
            <v>Ø850Ölçüm İzoleli Modül</v>
          </cell>
          <cell r="C892" t="str">
            <v>AD</v>
          </cell>
          <cell r="D892">
            <v>74.493943631250005</v>
          </cell>
        </row>
        <row r="893">
          <cell r="A893" t="str">
            <v>CRN 850 009</v>
          </cell>
          <cell r="B893" t="str">
            <v>Ø850Emisyon Ölçüm  Modül</v>
          </cell>
          <cell r="C893" t="str">
            <v>AD</v>
          </cell>
          <cell r="D893">
            <v>52.934433552000009</v>
          </cell>
        </row>
        <row r="894">
          <cell r="A894" t="str">
            <v>CRN 850 010</v>
          </cell>
          <cell r="B894" t="str">
            <v>Ø850Dirsek 15ºDüz</v>
          </cell>
          <cell r="C894" t="str">
            <v>AD</v>
          </cell>
          <cell r="D894">
            <v>179.48730342400006</v>
          </cell>
        </row>
        <row r="895">
          <cell r="A895" t="str">
            <v>CRN 850 011</v>
          </cell>
          <cell r="B895" t="str">
            <v xml:space="preserve">Ø850Dirsek 15ºİzoleli </v>
          </cell>
          <cell r="C895" t="str">
            <v>AD</v>
          </cell>
          <cell r="D895">
            <v>258.53884038125005</v>
          </cell>
        </row>
        <row r="896">
          <cell r="A896" t="str">
            <v>CRN 850 012</v>
          </cell>
          <cell r="B896" t="str">
            <v>Ø850Dirsek 30ºDüz</v>
          </cell>
          <cell r="C896" t="str">
            <v>AD</v>
          </cell>
          <cell r="D896">
            <v>179.48730342400006</v>
          </cell>
        </row>
        <row r="897">
          <cell r="A897" t="str">
            <v>CRN 850 013</v>
          </cell>
          <cell r="B897" t="str">
            <v>Ø850Dirsek 30ºİzoleli</v>
          </cell>
          <cell r="C897" t="str">
            <v>AD</v>
          </cell>
          <cell r="D897">
            <v>258.53884038125005</v>
          </cell>
        </row>
        <row r="898">
          <cell r="A898" t="str">
            <v>CRN 850 014</v>
          </cell>
          <cell r="B898" t="str">
            <v>Ø850Dirsek 45o Düz</v>
          </cell>
          <cell r="C898" t="str">
            <v>AD</v>
          </cell>
          <cell r="D898">
            <v>179.48730342400006</v>
          </cell>
        </row>
        <row r="899">
          <cell r="A899" t="str">
            <v>CRN 850 015</v>
          </cell>
          <cell r="B899" t="str">
            <v>Ø850Dirsek 45o İzoleli</v>
          </cell>
          <cell r="C899" t="str">
            <v>AD</v>
          </cell>
          <cell r="D899">
            <v>258.53884038125005</v>
          </cell>
        </row>
        <row r="900">
          <cell r="A900" t="str">
            <v>CRN 850 016</v>
          </cell>
          <cell r="B900" t="str">
            <v>Ø850Dirsek 60o Düz</v>
          </cell>
          <cell r="C900" t="str">
            <v>AD</v>
          </cell>
          <cell r="D900">
            <v>179.48730342400006</v>
          </cell>
        </row>
        <row r="901">
          <cell r="A901" t="str">
            <v>CRN 850 017</v>
          </cell>
          <cell r="B901" t="str">
            <v>Ø850Dirsek 60o İzoleli</v>
          </cell>
          <cell r="C901" t="str">
            <v>AD</v>
          </cell>
          <cell r="D901">
            <v>258.53884038125005</v>
          </cell>
        </row>
        <row r="902">
          <cell r="A902" t="str">
            <v>CRN 850 018</v>
          </cell>
          <cell r="B902" t="str">
            <v>Ø850Dirsek 90o Düz</v>
          </cell>
          <cell r="C902" t="str">
            <v>AD</v>
          </cell>
          <cell r="D902">
            <v>179.48730342400006</v>
          </cell>
        </row>
        <row r="903">
          <cell r="A903" t="str">
            <v>CRN 850 019</v>
          </cell>
          <cell r="B903" t="str">
            <v>Ø50Dirsek 90o İzoleli</v>
          </cell>
          <cell r="C903" t="str">
            <v>AD</v>
          </cell>
          <cell r="D903">
            <v>258.53884038125005</v>
          </cell>
        </row>
        <row r="904">
          <cell r="A904" t="str">
            <v>CRN 850 020</v>
          </cell>
          <cell r="B904" t="str">
            <v>Ø850Kaskad TE İzoleli</v>
          </cell>
          <cell r="C904" t="str">
            <v>AD</v>
          </cell>
          <cell r="D904">
            <v>282.04237132500003</v>
          </cell>
        </row>
        <row r="905">
          <cell r="A905" t="str">
            <v>CRN 850 021</v>
          </cell>
          <cell r="B905" t="str">
            <v>Ø850Kaskad TE İzolesiz</v>
          </cell>
          <cell r="C905" t="str">
            <v>AD</v>
          </cell>
          <cell r="D905">
            <v>195.80433100799999</v>
          </cell>
        </row>
        <row r="906">
          <cell r="A906" t="str">
            <v>CRN 850 022</v>
          </cell>
          <cell r="B906" t="str">
            <v>Ø850Rediksiyon İzoleli</v>
          </cell>
          <cell r="C906" t="str">
            <v>AD</v>
          </cell>
          <cell r="D906">
            <v>282.04237132500003</v>
          </cell>
        </row>
        <row r="907">
          <cell r="A907" t="str">
            <v>CRN 850 023</v>
          </cell>
          <cell r="B907" t="str">
            <v>Ø850Rediksiyon İzolesiz</v>
          </cell>
          <cell r="C907" t="str">
            <v>AD</v>
          </cell>
          <cell r="D907">
            <v>195.80433100799999</v>
          </cell>
        </row>
        <row r="908">
          <cell r="A908" t="str">
            <v>CRN 850 024</v>
          </cell>
          <cell r="B908" t="str">
            <v>Ø850Son kapama Düz</v>
          </cell>
          <cell r="C908" t="str">
            <v>AD</v>
          </cell>
          <cell r="D908">
            <v>97.902165503999996</v>
          </cell>
        </row>
        <row r="909">
          <cell r="A909" t="str">
            <v>CRN 850 025</v>
          </cell>
          <cell r="B909" t="str">
            <v>Ø850Son kapama İzoleli</v>
          </cell>
          <cell r="C909" t="str">
            <v>AD</v>
          </cell>
          <cell r="D909">
            <v>141.02118566250002</v>
          </cell>
        </row>
        <row r="910">
          <cell r="A910" t="str">
            <v>CRN 850 026</v>
          </cell>
          <cell r="B910" t="str">
            <v>Ø850T Modül 45 Düz  90 Düz</v>
          </cell>
          <cell r="C910" t="str">
            <v>AD</v>
          </cell>
          <cell r="D910">
            <v>179.48730342400006</v>
          </cell>
        </row>
        <row r="911">
          <cell r="A911" t="str">
            <v>CRN 850 027</v>
          </cell>
          <cell r="B911" t="str">
            <v>Ø850T Modül 45 İzoleli 90 İzoleli</v>
          </cell>
          <cell r="C911" t="str">
            <v>AD</v>
          </cell>
          <cell r="D911">
            <v>258.53884038125005</v>
          </cell>
        </row>
        <row r="912">
          <cell r="A912" t="str">
            <v>CRN 850 028</v>
          </cell>
          <cell r="B912" t="str">
            <v>Ø850Yağmur Korumalı Şapka</v>
          </cell>
          <cell r="C912" t="str">
            <v>AD</v>
          </cell>
          <cell r="D912">
            <v>195.80433100799999</v>
          </cell>
        </row>
        <row r="913">
          <cell r="A913" t="str">
            <v>CRN 850 029</v>
          </cell>
          <cell r="B913" t="str">
            <v>Ø850Rüzgar Çıkışlı Şapka</v>
          </cell>
          <cell r="C913" t="str">
            <v>AD</v>
          </cell>
          <cell r="D913">
            <v>195.80433100799999</v>
          </cell>
        </row>
        <row r="914">
          <cell r="A914" t="str">
            <v>CRN 850 030</v>
          </cell>
          <cell r="B914" t="str">
            <v>Ø850Teleskopik Sehpa</v>
          </cell>
          <cell r="C914" t="str">
            <v>AD</v>
          </cell>
          <cell r="D914">
            <v>56.813400000000001</v>
          </cell>
        </row>
        <row r="915">
          <cell r="A915" t="str">
            <v>CRN 850 031</v>
          </cell>
          <cell r="B915" t="str">
            <v>Ø850Duvar Tipi Sehpa</v>
          </cell>
          <cell r="C915" t="str">
            <v>AD</v>
          </cell>
          <cell r="D915">
            <v>45.450720000000004</v>
          </cell>
        </row>
        <row r="916">
          <cell r="A916" t="str">
            <v>CRN 850 032</v>
          </cell>
          <cell r="B916" t="str">
            <v>Ø850Sehpa</v>
          </cell>
          <cell r="C916" t="str">
            <v>AD</v>
          </cell>
          <cell r="D916">
            <v>45.450720000000004</v>
          </cell>
        </row>
        <row r="917">
          <cell r="A917" t="str">
            <v>CRN 850 033</v>
          </cell>
          <cell r="B917" t="str">
            <v>Ø850Bağlantı Kelepçesi</v>
          </cell>
          <cell r="C917" t="str">
            <v>AD</v>
          </cell>
          <cell r="D917">
            <v>6.9679591844155855</v>
          </cell>
        </row>
        <row r="918">
          <cell r="A918" t="str">
            <v>CRN 850 034</v>
          </cell>
          <cell r="B918" t="str">
            <v>Ø850Askı Duvar Kelepçesi</v>
          </cell>
          <cell r="C918" t="str">
            <v>AD</v>
          </cell>
          <cell r="D918">
            <v>14.193998000000002</v>
          </cell>
        </row>
        <row r="919">
          <cell r="A919" t="str">
            <v>CRN 850 035</v>
          </cell>
          <cell r="B919" t="str">
            <v>Ø850Duvar Kelepçesi izoleli</v>
          </cell>
          <cell r="C919" t="str">
            <v>AD</v>
          </cell>
          <cell r="D919">
            <v>14.875692000000001</v>
          </cell>
        </row>
        <row r="920">
          <cell r="A920" t="str">
            <v>CRN 850 036</v>
          </cell>
          <cell r="B920" t="str">
            <v>Ø850Duvar Kelepçesi izolesiz</v>
          </cell>
          <cell r="C920" t="str">
            <v>AD</v>
          </cell>
          <cell r="D920">
            <v>14.193998000000002</v>
          </cell>
        </row>
        <row r="921">
          <cell r="A921" t="str">
            <v>CRN 850 037</v>
          </cell>
          <cell r="B921" t="str">
            <v>Ø850Boru Contası</v>
          </cell>
          <cell r="C921" t="str">
            <v>AD</v>
          </cell>
          <cell r="D921">
            <v>6.8959561643835618</v>
          </cell>
        </row>
        <row r="922">
          <cell r="A922" t="str">
            <v>CRN 850 038</v>
          </cell>
          <cell r="B922" t="str">
            <v>Ø850Kapaklı  Te Modül Düz ( TEMİZLEME )</v>
          </cell>
          <cell r="C922" t="str">
            <v>AD</v>
          </cell>
          <cell r="D922">
            <v>211.50847660800005</v>
          </cell>
        </row>
        <row r="923">
          <cell r="A923" t="str">
            <v>CRN 850 039</v>
          </cell>
          <cell r="B923" t="str">
            <v>Ø850apaklı  Te  Modül İzoleli  ( TEMİZLEME )</v>
          </cell>
          <cell r="C923" t="str">
            <v>AD</v>
          </cell>
          <cell r="D923">
            <v>297.74651692499998</v>
          </cell>
        </row>
        <row r="924">
          <cell r="A924" t="str">
            <v>CRN 850 040</v>
          </cell>
          <cell r="B924" t="str">
            <v>Ø850Kondens  Kabı  Düz</v>
          </cell>
          <cell r="C924" t="str">
            <v>AD</v>
          </cell>
          <cell r="D924">
            <v>269.23095513600003</v>
          </cell>
        </row>
        <row r="925">
          <cell r="A925" t="str">
            <v>CRN 850 041</v>
          </cell>
          <cell r="B925" t="str">
            <v>Ø850Kondens Kabı  İzoleli</v>
          </cell>
          <cell r="C925" t="str">
            <v>AD</v>
          </cell>
          <cell r="D925">
            <v>423.06355698750008</v>
          </cell>
        </row>
        <row r="926">
          <cell r="A926">
            <v>0</v>
          </cell>
          <cell r="B926" t="str">
            <v>Ø  900</v>
          </cell>
          <cell r="C926">
            <v>0</v>
          </cell>
          <cell r="D926">
            <v>0</v>
          </cell>
        </row>
        <row r="927">
          <cell r="A927" t="str">
            <v>CRN 900 001</v>
          </cell>
          <cell r="B927" t="str">
            <v>Ø900Standart Düz Modül 1000mm</v>
          </cell>
          <cell r="C927" t="str">
            <v>AD</v>
          </cell>
          <cell r="D927">
            <v>238.38157486000006</v>
          </cell>
        </row>
        <row r="928">
          <cell r="A928" t="str">
            <v>CRN 900 002</v>
          </cell>
          <cell r="B928" t="str">
            <v>Ø900Standart İzoleli Modül 1000mm</v>
          </cell>
          <cell r="C928" t="str">
            <v>AD</v>
          </cell>
          <cell r="D928">
            <v>321.74295170875013</v>
          </cell>
        </row>
        <row r="929">
          <cell r="A929" t="str">
            <v>CRN 900 003</v>
          </cell>
          <cell r="B929" t="str">
            <v>Ø900Standart Düz Modül 500mm</v>
          </cell>
          <cell r="C929" t="str">
            <v>AD</v>
          </cell>
          <cell r="D929">
            <v>130.02631356000001</v>
          </cell>
        </row>
        <row r="930">
          <cell r="A930" t="str">
            <v>CRN 900 004</v>
          </cell>
          <cell r="B930" t="str">
            <v>Ø900Standart İzoleli Modül 500mm</v>
          </cell>
          <cell r="C930" t="str">
            <v>AD</v>
          </cell>
          <cell r="D930">
            <v>175.49615547750005</v>
          </cell>
        </row>
        <row r="931">
          <cell r="A931" t="str">
            <v>CRN 900 005</v>
          </cell>
          <cell r="B931" t="str">
            <v>Ø900Standart Düz Modül 250 mm</v>
          </cell>
          <cell r="C931" t="str">
            <v>AD</v>
          </cell>
          <cell r="D931">
            <v>65.013156780000003</v>
          </cell>
        </row>
        <row r="932">
          <cell r="A932" t="str">
            <v>CRN 900 006</v>
          </cell>
          <cell r="B932" t="str">
            <v>Ø900Standart İzoleli Modül 250 mm</v>
          </cell>
          <cell r="C932" t="str">
            <v>AD</v>
          </cell>
          <cell r="D932">
            <v>87.748077738750027</v>
          </cell>
        </row>
        <row r="933">
          <cell r="A933" t="str">
            <v>CRN 900 007</v>
          </cell>
          <cell r="B933" t="str">
            <v xml:space="preserve">Ø900Ölçüm Düz Modül </v>
          </cell>
          <cell r="C933" t="str">
            <v>AD</v>
          </cell>
          <cell r="D933">
            <v>68.996507580000014</v>
          </cell>
        </row>
        <row r="934">
          <cell r="A934" t="str">
            <v>CRN 900 008</v>
          </cell>
          <cell r="B934" t="str">
            <v>Ø900Ölçüm İzoleli Modül</v>
          </cell>
          <cell r="C934" t="str">
            <v>AD</v>
          </cell>
          <cell r="D934">
            <v>91.731428538750009</v>
          </cell>
        </row>
        <row r="935">
          <cell r="A935" t="str">
            <v>CRN 900 009</v>
          </cell>
          <cell r="B935" t="str">
            <v>Ø900Emisyon Ölçüm  Modül</v>
          </cell>
          <cell r="C935" t="str">
            <v>AD</v>
          </cell>
          <cell r="D935">
            <v>68.996507580000014</v>
          </cell>
        </row>
        <row r="936">
          <cell r="A936" t="str">
            <v>CRN 900 010</v>
          </cell>
          <cell r="B936" t="str">
            <v>Ø900Dirsek 15ºDüz</v>
          </cell>
          <cell r="C936" t="str">
            <v>AD</v>
          </cell>
          <cell r="D936">
            <v>238.38157486000006</v>
          </cell>
        </row>
        <row r="937">
          <cell r="A937" t="str">
            <v>CRN 900 011</v>
          </cell>
          <cell r="B937" t="str">
            <v xml:space="preserve">Ø900Dirsek 15ºİzoleli </v>
          </cell>
          <cell r="C937" t="str">
            <v>AD</v>
          </cell>
          <cell r="D937">
            <v>321.74295170875013</v>
          </cell>
        </row>
        <row r="938">
          <cell r="A938" t="str">
            <v>CRN 900 012</v>
          </cell>
          <cell r="B938" t="str">
            <v>Ø900Dirsek 30ºDüz</v>
          </cell>
          <cell r="C938" t="str">
            <v>AD</v>
          </cell>
          <cell r="D938">
            <v>238.38157486000006</v>
          </cell>
        </row>
        <row r="939">
          <cell r="A939" t="str">
            <v>CRN 900 013</v>
          </cell>
          <cell r="B939" t="str">
            <v>Ø900Dirsek 30ºİzoleli</v>
          </cell>
          <cell r="C939" t="str">
            <v>AD</v>
          </cell>
          <cell r="D939">
            <v>321.74295170875013</v>
          </cell>
        </row>
        <row r="940">
          <cell r="A940" t="str">
            <v>CRN 900 014</v>
          </cell>
          <cell r="B940" t="str">
            <v>Ø900Dirsek 45o Düz</v>
          </cell>
          <cell r="C940" t="str">
            <v>AD</v>
          </cell>
          <cell r="D940">
            <v>238.38157486000006</v>
          </cell>
        </row>
        <row r="941">
          <cell r="A941" t="str">
            <v>CRN 900 015</v>
          </cell>
          <cell r="B941" t="str">
            <v>Ø900Dirsek 45o İzoleli</v>
          </cell>
          <cell r="C941" t="str">
            <v>AD</v>
          </cell>
          <cell r="D941">
            <v>321.74295170875013</v>
          </cell>
        </row>
        <row r="942">
          <cell r="A942" t="str">
            <v>CRN 900 016</v>
          </cell>
          <cell r="B942" t="str">
            <v>Ø900Dirsek 60o Düz</v>
          </cell>
          <cell r="C942" t="str">
            <v>AD</v>
          </cell>
          <cell r="D942">
            <v>238.38157486000006</v>
          </cell>
        </row>
        <row r="943">
          <cell r="A943" t="str">
            <v>CRN 900 017</v>
          </cell>
          <cell r="B943" t="str">
            <v>Ø900Dirsek 60o İzoleli</v>
          </cell>
          <cell r="C943" t="str">
            <v>AD</v>
          </cell>
          <cell r="D943">
            <v>321.74295170875013</v>
          </cell>
        </row>
        <row r="944">
          <cell r="A944" t="str">
            <v>CRN 900 018</v>
          </cell>
          <cell r="B944" t="str">
            <v>Ø900Dirsek 90o Düz</v>
          </cell>
          <cell r="C944" t="str">
            <v>AD</v>
          </cell>
          <cell r="D944">
            <v>238.38157486000006</v>
          </cell>
        </row>
        <row r="945">
          <cell r="A945" t="str">
            <v>CRN 900 019</v>
          </cell>
          <cell r="B945" t="str">
            <v>Ø900Dirsek 90o İzoleli</v>
          </cell>
          <cell r="C945" t="str">
            <v>AD</v>
          </cell>
          <cell r="D945">
            <v>321.74295170875013</v>
          </cell>
        </row>
        <row r="946">
          <cell r="A946" t="str">
            <v>CRN 900 020</v>
          </cell>
          <cell r="B946" t="str">
            <v>Ø900Kaskad TE İzoleli</v>
          </cell>
          <cell r="C946" t="str">
            <v>AD</v>
          </cell>
          <cell r="D946">
            <v>350.99231095500011</v>
          </cell>
        </row>
        <row r="947">
          <cell r="A947" t="str">
            <v>CRN 900 021</v>
          </cell>
          <cell r="B947" t="str">
            <v>Ø900Kaskad TE İzolesiz</v>
          </cell>
          <cell r="C947" t="str">
            <v>AD</v>
          </cell>
          <cell r="D947">
            <v>260.05262712000001</v>
          </cell>
        </row>
        <row r="948">
          <cell r="A948" t="str">
            <v>CRN 900 022</v>
          </cell>
          <cell r="B948" t="str">
            <v>Ø900Rediksiyon İzoleli</v>
          </cell>
          <cell r="C948" t="str">
            <v>AD</v>
          </cell>
          <cell r="D948">
            <v>350.99231095500011</v>
          </cell>
        </row>
        <row r="949">
          <cell r="A949" t="str">
            <v>CRN 900 023</v>
          </cell>
          <cell r="B949" t="str">
            <v>Ø900Rediksiyon İzolesiz</v>
          </cell>
          <cell r="C949" t="str">
            <v>AD</v>
          </cell>
          <cell r="D949">
            <v>260.05262712000001</v>
          </cell>
        </row>
        <row r="950">
          <cell r="A950" t="str">
            <v>CRN 900 024</v>
          </cell>
          <cell r="B950" t="str">
            <v>Ø900Son kapama Düz</v>
          </cell>
          <cell r="C950" t="str">
            <v>AD</v>
          </cell>
          <cell r="D950">
            <v>130.02631356000001</v>
          </cell>
        </row>
        <row r="951">
          <cell r="A951" t="str">
            <v>CRN 900 025</v>
          </cell>
          <cell r="B951" t="str">
            <v>Ø900Son kapama İzoleli</v>
          </cell>
          <cell r="C951" t="str">
            <v>AD</v>
          </cell>
          <cell r="D951">
            <v>175.49615547750005</v>
          </cell>
        </row>
        <row r="952">
          <cell r="A952" t="str">
            <v>CRN 900 026</v>
          </cell>
          <cell r="B952" t="str">
            <v>Ø900T Modül 45 Düz  90 Düz</v>
          </cell>
          <cell r="C952" t="str">
            <v>AD</v>
          </cell>
          <cell r="D952">
            <v>238.38157486000006</v>
          </cell>
        </row>
        <row r="953">
          <cell r="A953" t="str">
            <v>CRN 900 027</v>
          </cell>
          <cell r="B953" t="str">
            <v>Ø900T Modül 45 İzoleli 90 İzoleli</v>
          </cell>
          <cell r="C953" t="str">
            <v>AD</v>
          </cell>
          <cell r="D953">
            <v>321.74295170875013</v>
          </cell>
        </row>
        <row r="954">
          <cell r="A954" t="str">
            <v>CRN 900 028</v>
          </cell>
          <cell r="B954" t="str">
            <v>Ø900Yağmur Korumalı Şapka</v>
          </cell>
          <cell r="C954" t="str">
            <v>AD</v>
          </cell>
          <cell r="D954">
            <v>260.05262712000001</v>
          </cell>
        </row>
        <row r="955">
          <cell r="A955" t="str">
            <v>CRN 900 029</v>
          </cell>
          <cell r="B955" t="str">
            <v>Ø900Rüzgar Çıkışlı Şapka</v>
          </cell>
          <cell r="C955" t="str">
            <v>AD</v>
          </cell>
          <cell r="D955">
            <v>260.05262712000001</v>
          </cell>
        </row>
        <row r="956">
          <cell r="A956" t="str">
            <v>CRN 900 030</v>
          </cell>
          <cell r="B956" t="str">
            <v>Ø900Teleskopik Sehpa</v>
          </cell>
          <cell r="C956" t="str">
            <v>AD</v>
          </cell>
          <cell r="D956">
            <v>59.518800000000013</v>
          </cell>
        </row>
        <row r="957">
          <cell r="A957" t="str">
            <v>CRN 900 031</v>
          </cell>
          <cell r="B957" t="str">
            <v>Ø900Duvar Tipi Sehpa</v>
          </cell>
          <cell r="C957" t="str">
            <v>AD</v>
          </cell>
          <cell r="D957">
            <v>47.615040000000008</v>
          </cell>
        </row>
        <row r="958">
          <cell r="A958" t="str">
            <v>CRN 900 032</v>
          </cell>
          <cell r="B958" t="str">
            <v>Ø900Sehpa</v>
          </cell>
          <cell r="C958" t="str">
            <v>AD</v>
          </cell>
          <cell r="D958">
            <v>47.615040000000008</v>
          </cell>
        </row>
        <row r="959">
          <cell r="A959" t="str">
            <v>CRN 900 033</v>
          </cell>
          <cell r="B959" t="str">
            <v>Ø900Bağlantı Kelepçesi</v>
          </cell>
          <cell r="C959" t="str">
            <v>AD</v>
          </cell>
          <cell r="D959">
            <v>7.3140499844155844</v>
          </cell>
        </row>
        <row r="960">
          <cell r="A960" t="str">
            <v>CRN 900 034</v>
          </cell>
          <cell r="B960" t="str">
            <v>Ø900Askı Duvar Kelepçesi</v>
          </cell>
          <cell r="C960" t="str">
            <v>AD</v>
          </cell>
          <cell r="D960">
            <v>14.875692000000001</v>
          </cell>
        </row>
        <row r="961">
          <cell r="A961" t="str">
            <v>CRN 900 035</v>
          </cell>
          <cell r="B961" t="str">
            <v>Ø900Duvar Kelepçesi izoleli</v>
          </cell>
          <cell r="C961" t="str">
            <v>AD</v>
          </cell>
          <cell r="D961">
            <v>15.557385999999997</v>
          </cell>
        </row>
        <row r="962">
          <cell r="A962" t="str">
            <v>CRN 900 036</v>
          </cell>
          <cell r="B962" t="str">
            <v>Ø900Duvar Kelepçesi izolesiz</v>
          </cell>
          <cell r="C962" t="str">
            <v>AD</v>
          </cell>
          <cell r="D962">
            <v>14.875692000000001</v>
          </cell>
        </row>
        <row r="963">
          <cell r="A963" t="str">
            <v>CRN 900 037</v>
          </cell>
          <cell r="B963" t="str">
            <v>Ø900Boru Contası</v>
          </cell>
          <cell r="C963" t="str">
            <v>AD</v>
          </cell>
          <cell r="D963">
            <v>7.3269534246575345</v>
          </cell>
        </row>
        <row r="964">
          <cell r="A964" t="str">
            <v>CRN 900 038</v>
          </cell>
          <cell r="B964" t="str">
            <v>Ø900Kapaklı  Te Modül Düz ( TEMİZLEME )</v>
          </cell>
          <cell r="C964" t="str">
            <v>AD</v>
          </cell>
          <cell r="D964">
            <v>276.61648872000006</v>
          </cell>
        </row>
        <row r="965">
          <cell r="A965" t="str">
            <v>CRN 900 039</v>
          </cell>
          <cell r="B965" t="str">
            <v>Ø900Kapaklı  Te  Modül İzoleli  ( TEMİZLEME )</v>
          </cell>
          <cell r="C965" t="str">
            <v>AD</v>
          </cell>
          <cell r="D965">
            <v>367.5561725550001</v>
          </cell>
        </row>
        <row r="966">
          <cell r="A966" t="str">
            <v>CRN 900 040</v>
          </cell>
          <cell r="B966" t="str">
            <v>Ø900Kondens  Kabı  Düz</v>
          </cell>
          <cell r="C966" t="str">
            <v>AD</v>
          </cell>
          <cell r="D966">
            <v>357.57236229000011</v>
          </cell>
        </row>
        <row r="967">
          <cell r="A967" t="str">
            <v>CRN 900 041</v>
          </cell>
          <cell r="B967" t="str">
            <v>Ø900Kondens Kabı  İzoleli</v>
          </cell>
          <cell r="C967" t="str">
            <v>AD</v>
          </cell>
          <cell r="D967">
            <v>526.4884664325001</v>
          </cell>
        </row>
        <row r="968">
          <cell r="A968">
            <v>0</v>
          </cell>
          <cell r="B968" t="str">
            <v>Ø 950</v>
          </cell>
          <cell r="C968">
            <v>0</v>
          </cell>
          <cell r="D968">
            <v>0</v>
          </cell>
        </row>
        <row r="969">
          <cell r="A969" t="str">
            <v>CRN 950 001</v>
          </cell>
          <cell r="B969" t="str">
            <v>Ø950Standart Düz Modül 1000mm</v>
          </cell>
          <cell r="C969" t="str">
            <v>AD</v>
          </cell>
          <cell r="D969">
            <v>252.40402044000004</v>
          </cell>
        </row>
        <row r="970">
          <cell r="A970" t="str">
            <v>CRN 950 002</v>
          </cell>
          <cell r="B970" t="str">
            <v>Ø950Standart İzoleli Modül 1000mm</v>
          </cell>
          <cell r="C970" t="str">
            <v>AD</v>
          </cell>
          <cell r="D970">
            <v>340.0752371802501</v>
          </cell>
        </row>
        <row r="971">
          <cell r="A971" t="str">
            <v>CRN 950 003</v>
          </cell>
          <cell r="B971" t="str">
            <v>Ø950Standart Düz Modül 500mm</v>
          </cell>
          <cell r="C971" t="str">
            <v>AD</v>
          </cell>
          <cell r="D971">
            <v>137.67492024000001</v>
          </cell>
        </row>
        <row r="972">
          <cell r="A972" t="str">
            <v>CRN 950 004</v>
          </cell>
          <cell r="B972" t="str">
            <v>Ø950Standart İzoleli Modül 500mm</v>
          </cell>
          <cell r="C972" t="str">
            <v>AD</v>
          </cell>
          <cell r="D972">
            <v>185.49558391650001</v>
          </cell>
        </row>
        <row r="973">
          <cell r="A973" t="str">
            <v>CRN 950 005</v>
          </cell>
          <cell r="B973" t="str">
            <v>Ø950Standart Düz Modül 250 mm</v>
          </cell>
          <cell r="C973" t="str">
            <v>AD</v>
          </cell>
          <cell r="D973">
            <v>68.837460120000003</v>
          </cell>
        </row>
        <row r="974">
          <cell r="A974" t="str">
            <v>CRN 950 006</v>
          </cell>
          <cell r="B974" t="str">
            <v>Ø950Standart İzoleli Modül 250 mm</v>
          </cell>
          <cell r="C974" t="str">
            <v>AD</v>
          </cell>
          <cell r="D974">
            <v>92.747791958250005</v>
          </cell>
        </row>
        <row r="975">
          <cell r="A975" t="str">
            <v>CRN 950 007</v>
          </cell>
          <cell r="B975" t="str">
            <v xml:space="preserve">Ø950Ölçüm Düz Modül </v>
          </cell>
          <cell r="C975" t="str">
            <v>AD</v>
          </cell>
          <cell r="D975">
            <v>72.820810920000014</v>
          </cell>
        </row>
        <row r="976">
          <cell r="A976" t="str">
            <v>CRN 950 008</v>
          </cell>
          <cell r="B976" t="str">
            <v>Ø950Ölçüm İzoleli Modül</v>
          </cell>
          <cell r="C976" t="str">
            <v>AD</v>
          </cell>
          <cell r="D976">
            <v>96.73114275825003</v>
          </cell>
        </row>
        <row r="977">
          <cell r="A977" t="str">
            <v>CRN 950 009</v>
          </cell>
          <cell r="B977" t="str">
            <v>Ø950Emisyon Ölçüm  Modül</v>
          </cell>
          <cell r="C977" t="str">
            <v>AD</v>
          </cell>
          <cell r="D977">
            <v>72.820810920000014</v>
          </cell>
        </row>
        <row r="978">
          <cell r="A978" t="str">
            <v>CRN 950 010</v>
          </cell>
          <cell r="B978" t="str">
            <v>Ø950Dirsek 15ºDüz</v>
          </cell>
          <cell r="C978" t="str">
            <v>AD</v>
          </cell>
          <cell r="D978">
            <v>252.40402044000004</v>
          </cell>
        </row>
        <row r="979">
          <cell r="A979" t="str">
            <v>CRN 950 011</v>
          </cell>
          <cell r="B979" t="str">
            <v xml:space="preserve">Ø950Dirsek 15ºİzoleli </v>
          </cell>
          <cell r="C979" t="str">
            <v>AD</v>
          </cell>
          <cell r="D979">
            <v>340.0752371802501</v>
          </cell>
        </row>
        <row r="980">
          <cell r="A980" t="str">
            <v>CRN 950 012</v>
          </cell>
          <cell r="B980" t="str">
            <v>Ø950Dirsek 30ºDüz</v>
          </cell>
          <cell r="C980" t="str">
            <v>AD</v>
          </cell>
          <cell r="D980">
            <v>252.40402044000004</v>
          </cell>
        </row>
        <row r="981">
          <cell r="A981" t="str">
            <v>CRN 950 013</v>
          </cell>
          <cell r="B981" t="str">
            <v>Ø950Dirsek 30ºİzoleli</v>
          </cell>
          <cell r="C981" t="str">
            <v>AD</v>
          </cell>
          <cell r="D981">
            <v>340.0752371802501</v>
          </cell>
        </row>
        <row r="982">
          <cell r="A982" t="str">
            <v>CRN 950 014</v>
          </cell>
          <cell r="B982" t="str">
            <v>Ø950Dirsek 45o Düz</v>
          </cell>
          <cell r="C982" t="str">
            <v>AD</v>
          </cell>
          <cell r="D982">
            <v>252.40402044000004</v>
          </cell>
        </row>
        <row r="983">
          <cell r="A983" t="str">
            <v>CRN 950 015</v>
          </cell>
          <cell r="B983" t="str">
            <v>Ø950Dirsek 45o İzoleli</v>
          </cell>
          <cell r="C983" t="str">
            <v>AD</v>
          </cell>
          <cell r="D983">
            <v>340.0752371802501</v>
          </cell>
        </row>
        <row r="984">
          <cell r="A984" t="str">
            <v>CRN 950 016</v>
          </cell>
          <cell r="B984" t="str">
            <v>Ø950Dirsek 60o Düz</v>
          </cell>
          <cell r="C984" t="str">
            <v>AD</v>
          </cell>
          <cell r="D984">
            <v>252.40402044000004</v>
          </cell>
        </row>
        <row r="985">
          <cell r="A985" t="str">
            <v>CRN 950 017</v>
          </cell>
          <cell r="B985" t="str">
            <v>Ø950Dirsek 60o İzoleli</v>
          </cell>
          <cell r="C985" t="str">
            <v>AD</v>
          </cell>
          <cell r="D985">
            <v>340.0752371802501</v>
          </cell>
        </row>
        <row r="986">
          <cell r="A986" t="str">
            <v>CRN 950 018</v>
          </cell>
          <cell r="B986" t="str">
            <v>Ø950Dirsek 90o Düz</v>
          </cell>
          <cell r="C986" t="str">
            <v>AD</v>
          </cell>
          <cell r="D986">
            <v>252.40402044000004</v>
          </cell>
        </row>
        <row r="987">
          <cell r="A987" t="str">
            <v>CRN 950 019</v>
          </cell>
          <cell r="B987" t="str">
            <v>Ø950Dirsek 90o İzoleli</v>
          </cell>
          <cell r="C987" t="str">
            <v>AD</v>
          </cell>
          <cell r="D987">
            <v>340.0752371802501</v>
          </cell>
        </row>
        <row r="988">
          <cell r="A988" t="str">
            <v>CRN 950 020</v>
          </cell>
          <cell r="B988" t="str">
            <v>Ø950Kaskad TE İzoleli</v>
          </cell>
          <cell r="C988" t="str">
            <v>AD</v>
          </cell>
          <cell r="D988">
            <v>370.99116783300002</v>
          </cell>
        </row>
        <row r="989">
          <cell r="A989" t="str">
            <v>CRN 950 021</v>
          </cell>
          <cell r="B989" t="str">
            <v>Ø950Kaskad TE İzolesiz</v>
          </cell>
          <cell r="C989" t="str">
            <v>AD</v>
          </cell>
          <cell r="D989">
            <v>275.34984048000001</v>
          </cell>
        </row>
        <row r="990">
          <cell r="A990" t="str">
            <v>CRN 950 022</v>
          </cell>
          <cell r="B990" t="str">
            <v>Ø950Rediksiyon İzoleli</v>
          </cell>
          <cell r="C990" t="str">
            <v>AD</v>
          </cell>
          <cell r="D990">
            <v>370.99116783300002</v>
          </cell>
        </row>
        <row r="991">
          <cell r="A991" t="str">
            <v>CRN 950 023</v>
          </cell>
          <cell r="B991" t="str">
            <v>Ø950Rediksiyon İzolesiz</v>
          </cell>
          <cell r="C991" t="str">
            <v>AD</v>
          </cell>
          <cell r="D991">
            <v>275.34984048000001</v>
          </cell>
        </row>
        <row r="992">
          <cell r="A992" t="str">
            <v>CRN 950 024</v>
          </cell>
          <cell r="B992" t="str">
            <v>Ø950Son kapama Düz</v>
          </cell>
          <cell r="C992" t="str">
            <v>AD</v>
          </cell>
          <cell r="D992">
            <v>137.67492024000001</v>
          </cell>
        </row>
        <row r="993">
          <cell r="A993" t="str">
            <v>CRN 950 025</v>
          </cell>
          <cell r="B993" t="str">
            <v>Ø950Son kapama İzoleli</v>
          </cell>
          <cell r="C993" t="str">
            <v>AD</v>
          </cell>
          <cell r="D993">
            <v>185.49558391650001</v>
          </cell>
        </row>
        <row r="994">
          <cell r="A994" t="str">
            <v>CRN 950 026</v>
          </cell>
          <cell r="B994" t="str">
            <v>Ø950T Modül 45 Düz  90 Düz</v>
          </cell>
          <cell r="C994" t="str">
            <v>AD</v>
          </cell>
          <cell r="D994">
            <v>252.40402044000004</v>
          </cell>
        </row>
        <row r="995">
          <cell r="A995" t="str">
            <v>CRN 950 027</v>
          </cell>
          <cell r="B995" t="str">
            <v>Ø950T Modül 45 İzoleli 90 İzoleli</v>
          </cell>
          <cell r="C995" t="str">
            <v>AD</v>
          </cell>
          <cell r="D995">
            <v>340.0752371802501</v>
          </cell>
        </row>
        <row r="996">
          <cell r="A996" t="str">
            <v>CRN 950 028</v>
          </cell>
          <cell r="B996" t="str">
            <v>Ø950Yağmur Korumalı Şapka</v>
          </cell>
          <cell r="C996" t="str">
            <v>AD</v>
          </cell>
          <cell r="D996">
            <v>275.34984048000001</v>
          </cell>
        </row>
        <row r="997">
          <cell r="A997" t="str">
            <v>CRN 950 029</v>
          </cell>
          <cell r="B997" t="str">
            <v>Ø950Rüzgar Çıkışlı Şapka</v>
          </cell>
          <cell r="C997" t="str">
            <v>AD</v>
          </cell>
          <cell r="D997">
            <v>275.34984048000001</v>
          </cell>
        </row>
        <row r="998">
          <cell r="A998" t="str">
            <v>CRN 950 030</v>
          </cell>
          <cell r="B998" t="str">
            <v>Ø950Teleskopik Sehpa</v>
          </cell>
          <cell r="C998" t="str">
            <v>AD</v>
          </cell>
          <cell r="D998">
            <v>62.224199999999996</v>
          </cell>
        </row>
        <row r="999">
          <cell r="A999" t="str">
            <v>CRN 950 031</v>
          </cell>
          <cell r="B999" t="str">
            <v>Ø950Duvar Tipi Sehpa</v>
          </cell>
          <cell r="C999" t="str">
            <v>AD</v>
          </cell>
          <cell r="D999">
            <v>49.779359999999997</v>
          </cell>
        </row>
        <row r="1000">
          <cell r="A1000" t="str">
            <v>CRN 950 032</v>
          </cell>
          <cell r="B1000" t="str">
            <v>Ø950Sehpa</v>
          </cell>
          <cell r="C1000" t="str">
            <v>AD</v>
          </cell>
          <cell r="D1000">
            <v>49.779359999999997</v>
          </cell>
        </row>
        <row r="1001">
          <cell r="A1001" t="str">
            <v>CRN 950 033</v>
          </cell>
          <cell r="B1001" t="str">
            <v>Ø950Bağlantı Kelepçesi</v>
          </cell>
          <cell r="C1001" t="str">
            <v>AD</v>
          </cell>
          <cell r="D1001">
            <v>7.6601407844155842</v>
          </cell>
        </row>
        <row r="1002">
          <cell r="A1002" t="str">
            <v>CRN 950 034</v>
          </cell>
          <cell r="B1002" t="str">
            <v>Ø950Askı Duvar Kelepçesi</v>
          </cell>
          <cell r="C1002" t="str">
            <v>AD</v>
          </cell>
          <cell r="D1002">
            <v>15.557385999999997</v>
          </cell>
        </row>
        <row r="1003">
          <cell r="A1003" t="str">
            <v>CRN 950 035</v>
          </cell>
          <cell r="B1003" t="str">
            <v>Ø950Duvar Kelepçesi izoleli</v>
          </cell>
          <cell r="C1003" t="str">
            <v>AD</v>
          </cell>
          <cell r="D1003">
            <v>16.239080000000001</v>
          </cell>
        </row>
        <row r="1004">
          <cell r="A1004" t="str">
            <v>CRN 950 036</v>
          </cell>
          <cell r="B1004" t="str">
            <v>Ø950Duvar Kelepçesi izolesiz</v>
          </cell>
          <cell r="C1004" t="str">
            <v>AD</v>
          </cell>
          <cell r="D1004">
            <v>15.557385999999997</v>
          </cell>
        </row>
        <row r="1005">
          <cell r="A1005" t="str">
            <v>CRN 950 037</v>
          </cell>
          <cell r="B1005" t="str">
            <v>Ø950Boru Contası</v>
          </cell>
          <cell r="C1005" t="str">
            <v>AD</v>
          </cell>
          <cell r="D1005">
            <v>7.7579506849315063</v>
          </cell>
        </row>
        <row r="1006">
          <cell r="A1006" t="str">
            <v>CRN 950 038</v>
          </cell>
          <cell r="B1006" t="str">
            <v>Ø950Kapaklı  Te Modül Düz ( TEMİZLEME )</v>
          </cell>
          <cell r="C1006" t="str">
            <v>AD</v>
          </cell>
          <cell r="D1006">
            <v>292.77341808000006</v>
          </cell>
        </row>
        <row r="1007">
          <cell r="A1007" t="str">
            <v>CRN 950 039</v>
          </cell>
          <cell r="B1007" t="str">
            <v>Ø950apaklı  Te  Modül İzoleli  ( TEMİZLEME )</v>
          </cell>
          <cell r="C1007" t="str">
            <v>AD</v>
          </cell>
          <cell r="D1007">
            <v>388.41474543300006</v>
          </cell>
        </row>
        <row r="1008">
          <cell r="A1008" t="str">
            <v>CRN 950 040</v>
          </cell>
          <cell r="B1008" t="str">
            <v>Ø950Kondens  Kabı  Düz</v>
          </cell>
          <cell r="C1008" t="str">
            <v>AD</v>
          </cell>
          <cell r="D1008">
            <v>378.6060306600001</v>
          </cell>
        </row>
        <row r="1009">
          <cell r="A1009" t="str">
            <v>CRN 950 041</v>
          </cell>
          <cell r="B1009" t="str">
            <v>Ø950Kondens Kabı  İzoleli</v>
          </cell>
          <cell r="C1009" t="str">
            <v>AD</v>
          </cell>
          <cell r="D1009">
            <v>556.48675174950006</v>
          </cell>
        </row>
        <row r="1010">
          <cell r="A1010">
            <v>0</v>
          </cell>
          <cell r="B1010" t="str">
            <v>Ø 1000</v>
          </cell>
          <cell r="C1010">
            <v>0</v>
          </cell>
          <cell r="D1010">
            <v>0</v>
          </cell>
        </row>
        <row r="1011">
          <cell r="A1011" t="str">
            <v>CRN 1000 001</v>
          </cell>
          <cell r="B1011" t="str">
            <v>Ø1000Standart Düz Modül 1000mm</v>
          </cell>
          <cell r="C1011" t="str">
            <v>AD</v>
          </cell>
          <cell r="D1011">
            <v>266.42646602000002</v>
          </cell>
        </row>
        <row r="1012">
          <cell r="A1012" t="str">
            <v>CRN 1000 002</v>
          </cell>
          <cell r="B1012" t="str">
            <v>Ø1000Standart İzoleli Modül 1000mm</v>
          </cell>
          <cell r="C1012" t="str">
            <v>AD</v>
          </cell>
          <cell r="D1012">
            <v>358.40752265175007</v>
          </cell>
        </row>
        <row r="1013">
          <cell r="A1013" t="str">
            <v>CRN 1000 003</v>
          </cell>
          <cell r="B1013" t="str">
            <v>Ø1000Standart Düz Modül 500mm</v>
          </cell>
          <cell r="C1013" t="str">
            <v>AD</v>
          </cell>
          <cell r="D1013">
            <v>145.32352691999998</v>
          </cell>
        </row>
        <row r="1014">
          <cell r="A1014" t="str">
            <v>CRN 1000 004</v>
          </cell>
          <cell r="B1014" t="str">
            <v>Ø1000Standart İzoleli Modül 500mm</v>
          </cell>
          <cell r="C1014" t="str">
            <v>AD</v>
          </cell>
          <cell r="D1014">
            <v>195.49501235550002</v>
          </cell>
        </row>
        <row r="1015">
          <cell r="A1015" t="str">
            <v>CRN 1000 005</v>
          </cell>
          <cell r="B1015" t="str">
            <v>Ø1000Standart Düz Modül 250 mm</v>
          </cell>
          <cell r="C1015" t="str">
            <v>AD</v>
          </cell>
          <cell r="D1015">
            <v>72.661763459999989</v>
          </cell>
        </row>
        <row r="1016">
          <cell r="A1016" t="str">
            <v>CRN 1000 006</v>
          </cell>
          <cell r="B1016" t="str">
            <v>Ø1000Standart İzoleli Modül 250 mm</v>
          </cell>
          <cell r="C1016" t="str">
            <v>AD</v>
          </cell>
          <cell r="D1016">
            <v>97.747506177750012</v>
          </cell>
        </row>
        <row r="1017">
          <cell r="A1017" t="str">
            <v>CRN 1000 007</v>
          </cell>
          <cell r="B1017" t="str">
            <v xml:space="preserve">Ø1000Ölçüm Düz Modül </v>
          </cell>
          <cell r="C1017" t="str">
            <v>AD</v>
          </cell>
          <cell r="D1017">
            <v>76.64511426</v>
          </cell>
        </row>
        <row r="1018">
          <cell r="A1018" t="str">
            <v>CRN 1000 008</v>
          </cell>
          <cell r="B1018" t="str">
            <v>Ø1000Ölçüm İzoleli Modül</v>
          </cell>
          <cell r="C1018" t="str">
            <v>AD</v>
          </cell>
          <cell r="D1018">
            <v>101.73085697775001</v>
          </cell>
        </row>
        <row r="1019">
          <cell r="A1019" t="str">
            <v>CRN 1000 009</v>
          </cell>
          <cell r="B1019" t="str">
            <v>Ø1000Emisyon Ölçüm  Modül</v>
          </cell>
          <cell r="C1019" t="str">
            <v>AD</v>
          </cell>
          <cell r="D1019">
            <v>76.64511426</v>
          </cell>
        </row>
        <row r="1020">
          <cell r="A1020" t="str">
            <v>CRN 1000 010</v>
          </cell>
          <cell r="B1020" t="str">
            <v>Ø1000Dirsek 15ºDüz</v>
          </cell>
          <cell r="C1020" t="str">
            <v>AD</v>
          </cell>
          <cell r="D1020">
            <v>266.42646602000002</v>
          </cell>
        </row>
        <row r="1021">
          <cell r="A1021" t="str">
            <v>CRN 1000 011</v>
          </cell>
          <cell r="B1021" t="str">
            <v xml:space="preserve">Ø1000Dirsek 15ºİzoleli </v>
          </cell>
          <cell r="C1021" t="str">
            <v>AD</v>
          </cell>
          <cell r="D1021">
            <v>358.40752265175007</v>
          </cell>
        </row>
        <row r="1022">
          <cell r="A1022" t="str">
            <v>CRN 1000 012</v>
          </cell>
          <cell r="B1022" t="str">
            <v>Ø1000Dirsek 30ºDüz</v>
          </cell>
          <cell r="C1022" t="str">
            <v>AD</v>
          </cell>
          <cell r="D1022">
            <v>266.42646602000002</v>
          </cell>
        </row>
        <row r="1023">
          <cell r="A1023" t="str">
            <v>CRN 1000 013</v>
          </cell>
          <cell r="B1023" t="str">
            <v>Ø1000Dirsek 30ºİzoleli</v>
          </cell>
          <cell r="C1023" t="str">
            <v>AD</v>
          </cell>
          <cell r="D1023">
            <v>358.40752265175007</v>
          </cell>
        </row>
        <row r="1024">
          <cell r="A1024" t="str">
            <v>CRN 1000 014</v>
          </cell>
          <cell r="B1024" t="str">
            <v>Ø1000Dirsek 45o Düz</v>
          </cell>
          <cell r="C1024" t="str">
            <v>AD</v>
          </cell>
          <cell r="D1024">
            <v>266.42646602000002</v>
          </cell>
        </row>
        <row r="1025">
          <cell r="A1025" t="str">
            <v>CRN 1000 015</v>
          </cell>
          <cell r="B1025" t="str">
            <v>Ø1000Dirsek 45o İzoleli</v>
          </cell>
          <cell r="C1025" t="str">
            <v>AD</v>
          </cell>
          <cell r="D1025">
            <v>358.40752265175007</v>
          </cell>
        </row>
        <row r="1026">
          <cell r="A1026" t="str">
            <v>CRN 1000 016</v>
          </cell>
          <cell r="B1026" t="str">
            <v>Ø1000Dirsek 60o Düz</v>
          </cell>
          <cell r="C1026" t="str">
            <v>AD</v>
          </cell>
          <cell r="D1026">
            <v>266.42646602000002</v>
          </cell>
        </row>
        <row r="1027">
          <cell r="A1027" t="str">
            <v>CRN 1000 017</v>
          </cell>
          <cell r="B1027" t="str">
            <v>Ø1000Dirsek 60o İzoleli</v>
          </cell>
          <cell r="C1027" t="str">
            <v>AD</v>
          </cell>
          <cell r="D1027">
            <v>358.40752265175007</v>
          </cell>
        </row>
        <row r="1028">
          <cell r="A1028" t="str">
            <v>CRN 1000 018</v>
          </cell>
          <cell r="B1028" t="str">
            <v>Ø1000Dirsek 90o Düz</v>
          </cell>
          <cell r="C1028" t="str">
            <v>AD</v>
          </cell>
          <cell r="D1028">
            <v>266.42646602000002</v>
          </cell>
        </row>
        <row r="1029">
          <cell r="A1029" t="str">
            <v>CRN 1000 019</v>
          </cell>
          <cell r="B1029" t="str">
            <v>Ø1000Dirsek 90o İzoleli</v>
          </cell>
          <cell r="C1029" t="str">
            <v>AD</v>
          </cell>
          <cell r="D1029">
            <v>358.40752265175007</v>
          </cell>
        </row>
        <row r="1030">
          <cell r="A1030" t="str">
            <v>CRN 1000 020</v>
          </cell>
          <cell r="B1030" t="str">
            <v>Ø1000Kaskad TE İzoleli</v>
          </cell>
          <cell r="C1030" t="str">
            <v>AD</v>
          </cell>
          <cell r="D1030">
            <v>390.99002471100005</v>
          </cell>
        </row>
        <row r="1031">
          <cell r="A1031" t="str">
            <v>CRN 1000 021</v>
          </cell>
          <cell r="B1031" t="str">
            <v>Ø1000Kaskad TE İzolesiz</v>
          </cell>
          <cell r="C1031" t="str">
            <v>AD</v>
          </cell>
          <cell r="D1031">
            <v>290.64705383999996</v>
          </cell>
        </row>
        <row r="1032">
          <cell r="A1032" t="str">
            <v>CRN 1000 022</v>
          </cell>
          <cell r="B1032" t="str">
            <v>Ø1000Rediksiyon İzoleli</v>
          </cell>
          <cell r="C1032" t="str">
            <v>AD</v>
          </cell>
          <cell r="D1032">
            <v>390.99002471100005</v>
          </cell>
        </row>
        <row r="1033">
          <cell r="A1033" t="str">
            <v>CRN 1000 023</v>
          </cell>
          <cell r="B1033" t="str">
            <v>Ø1000Rediksiyon İzolesiz</v>
          </cell>
          <cell r="C1033" t="str">
            <v>AD</v>
          </cell>
          <cell r="D1033">
            <v>290.64705383999996</v>
          </cell>
        </row>
        <row r="1034">
          <cell r="A1034" t="str">
            <v>CRN 1000 024</v>
          </cell>
          <cell r="B1034" t="str">
            <v>Ø1000Son kapama Düz</v>
          </cell>
          <cell r="C1034" t="str">
            <v>AD</v>
          </cell>
          <cell r="D1034">
            <v>145.32352691999998</v>
          </cell>
        </row>
        <row r="1035">
          <cell r="A1035" t="str">
            <v>CRN 1000 025</v>
          </cell>
          <cell r="B1035" t="str">
            <v>Ø1000Son kapama İzoleli</v>
          </cell>
          <cell r="C1035" t="str">
            <v>AD</v>
          </cell>
          <cell r="D1035">
            <v>195.49501235550002</v>
          </cell>
        </row>
        <row r="1036">
          <cell r="A1036" t="str">
            <v>CRN 1000 026</v>
          </cell>
          <cell r="B1036" t="str">
            <v>Ø1000T Modül 45 Düz  90 Düz</v>
          </cell>
          <cell r="C1036" t="str">
            <v>AD</v>
          </cell>
          <cell r="D1036">
            <v>266.42646602000002</v>
          </cell>
        </row>
        <row r="1037">
          <cell r="A1037" t="str">
            <v>CRN 1000 027</v>
          </cell>
          <cell r="B1037" t="str">
            <v>Ø1000T Modül 45 İzoleli 90 İzoleli</v>
          </cell>
          <cell r="C1037" t="str">
            <v>AD</v>
          </cell>
          <cell r="D1037">
            <v>358.40752265175007</v>
          </cell>
        </row>
        <row r="1038">
          <cell r="A1038" t="str">
            <v>CRN 1000 028</v>
          </cell>
          <cell r="B1038" t="str">
            <v>Ø1000Yağmur Korumalı Şapka</v>
          </cell>
          <cell r="C1038" t="str">
            <v>AD</v>
          </cell>
          <cell r="D1038">
            <v>290.64705383999996</v>
          </cell>
        </row>
        <row r="1039">
          <cell r="A1039" t="str">
            <v>CRN 1000 029</v>
          </cell>
          <cell r="B1039" t="str">
            <v>Ø1000Rüzgar Çıkışlı Şapka</v>
          </cell>
          <cell r="C1039" t="str">
            <v>AD</v>
          </cell>
          <cell r="D1039">
            <v>290.64705383999996</v>
          </cell>
        </row>
        <row r="1040">
          <cell r="A1040" t="str">
            <v>CRN 1000 030</v>
          </cell>
          <cell r="B1040" t="str">
            <v>Ø1000Teleskopik Sehpa</v>
          </cell>
          <cell r="C1040" t="str">
            <v>AD</v>
          </cell>
          <cell r="D1040">
            <v>64.929599999999994</v>
          </cell>
        </row>
        <row r="1041">
          <cell r="A1041" t="str">
            <v>CRN 1000 031</v>
          </cell>
          <cell r="B1041" t="str">
            <v>Ø1000Duvar Tipi Sehpa</v>
          </cell>
          <cell r="C1041" t="str">
            <v>AD</v>
          </cell>
          <cell r="D1041">
            <v>51.943679999999993</v>
          </cell>
        </row>
        <row r="1042">
          <cell r="A1042" t="str">
            <v>CRN 1000 032</v>
          </cell>
          <cell r="B1042" t="str">
            <v>Ø1000Sehpa</v>
          </cell>
          <cell r="C1042" t="str">
            <v>AD</v>
          </cell>
          <cell r="D1042">
            <v>51.943679999999993</v>
          </cell>
        </row>
        <row r="1043">
          <cell r="A1043" t="str">
            <v>CRN 1000 033</v>
          </cell>
          <cell r="B1043" t="str">
            <v>Ø1000Bağlantı Kelepçesi</v>
          </cell>
          <cell r="C1043" t="str">
            <v>AD</v>
          </cell>
          <cell r="D1043">
            <v>8.006231584415584</v>
          </cell>
        </row>
        <row r="1044">
          <cell r="A1044" t="str">
            <v>CRN 1000 034</v>
          </cell>
          <cell r="B1044" t="str">
            <v>Ø1000Askı Duvar Kelepçesi</v>
          </cell>
          <cell r="C1044" t="str">
            <v>AD</v>
          </cell>
          <cell r="D1044">
            <v>16.239080000000001</v>
          </cell>
        </row>
        <row r="1045">
          <cell r="A1045" t="str">
            <v>CRN 1000 035</v>
          </cell>
          <cell r="B1045" t="str">
            <v>Ø1000Duvar Kelepçesi izoleli</v>
          </cell>
          <cell r="C1045" t="str">
            <v>AD</v>
          </cell>
          <cell r="D1045">
            <v>16.920774000000002</v>
          </cell>
        </row>
        <row r="1046">
          <cell r="A1046" t="str">
            <v>CRN 1000 036</v>
          </cell>
          <cell r="B1046" t="str">
            <v>Ø1000Duvar Kelepçesi izolesiz</v>
          </cell>
          <cell r="C1046" t="str">
            <v>AD</v>
          </cell>
          <cell r="D1046">
            <v>16.239080000000001</v>
          </cell>
        </row>
        <row r="1047">
          <cell r="A1047" t="str">
            <v>CRN 1000 037</v>
          </cell>
          <cell r="B1047" t="str">
            <v>Ø1000Boru Contası</v>
          </cell>
          <cell r="C1047" t="str">
            <v>AD</v>
          </cell>
          <cell r="D1047">
            <v>8.188947945205479</v>
          </cell>
        </row>
        <row r="1048">
          <cell r="A1048" t="str">
            <v>CRN 1000 038</v>
          </cell>
          <cell r="B1048" t="str">
            <v>Ø1000Kapaklı  Te Modül Düz ( TEMİZLEME )</v>
          </cell>
          <cell r="C1048" t="str">
            <v>AD</v>
          </cell>
          <cell r="D1048">
            <v>308.93034743999993</v>
          </cell>
        </row>
        <row r="1049">
          <cell r="A1049" t="str">
            <v>CRN 1000 039</v>
          </cell>
          <cell r="B1049" t="str">
            <v>Ø1000Kapaklı  Te  Modül İzoleli  ( TEMİZLEME )</v>
          </cell>
          <cell r="C1049" t="str">
            <v>AD</v>
          </cell>
          <cell r="D1049">
            <v>409.27331831099997</v>
          </cell>
        </row>
        <row r="1050">
          <cell r="A1050" t="str">
            <v>CRN 1000 040</v>
          </cell>
          <cell r="B1050" t="str">
            <v>Ø1000Kondens  Kabı  Düz</v>
          </cell>
          <cell r="C1050" t="str">
            <v>AD</v>
          </cell>
          <cell r="D1050">
            <v>435.97058075999996</v>
          </cell>
        </row>
        <row r="1051">
          <cell r="A1051" t="str">
            <v>CRN 1000 041</v>
          </cell>
          <cell r="B1051" t="str">
            <v>Ø1000Kondens Kabı  İzoleli</v>
          </cell>
          <cell r="C1051" t="str">
            <v>AD</v>
          </cell>
          <cell r="D1051">
            <v>586.48503706650001</v>
          </cell>
        </row>
        <row r="1052">
          <cell r="A1052">
            <v>0</v>
          </cell>
          <cell r="B1052" t="str">
            <v>Ø 1050</v>
          </cell>
          <cell r="C1052">
            <v>0</v>
          </cell>
          <cell r="D1052">
            <v>0</v>
          </cell>
        </row>
        <row r="1053">
          <cell r="A1053" t="str">
            <v>CRN 1050 001</v>
          </cell>
          <cell r="B1053" t="str">
            <v>Ø1050Standart Düz Modül 1000mm</v>
          </cell>
          <cell r="C1053" t="str">
            <v>AD</v>
          </cell>
          <cell r="D1053">
            <v>280.44891160000003</v>
          </cell>
        </row>
        <row r="1054">
          <cell r="A1054" t="str">
            <v>CRN 1050 002</v>
          </cell>
          <cell r="B1054" t="str">
            <v>Ø1050Standart İzoleli Modül 1000mm</v>
          </cell>
          <cell r="C1054" t="str">
            <v>AD</v>
          </cell>
          <cell r="D1054">
            <v>376.7398081232501</v>
          </cell>
        </row>
        <row r="1055">
          <cell r="A1055" t="str">
            <v>CRN 1050 003</v>
          </cell>
          <cell r="B1055" t="str">
            <v>Ø1050Standart Düz Modül 500mm</v>
          </cell>
          <cell r="C1055" t="str">
            <v>AD</v>
          </cell>
          <cell r="D1055">
            <v>152.97213360000001</v>
          </cell>
        </row>
        <row r="1056">
          <cell r="A1056" t="str">
            <v>CRN 1050 004</v>
          </cell>
          <cell r="B1056" t="str">
            <v>Ø1050Standart İzoleli Modül 500mm</v>
          </cell>
          <cell r="C1056" t="str">
            <v>AD</v>
          </cell>
          <cell r="D1056">
            <v>205.49444079450004</v>
          </cell>
        </row>
        <row r="1057">
          <cell r="A1057" t="str">
            <v>CRN 1050 005</v>
          </cell>
          <cell r="B1057" t="str">
            <v>Ø1050Standart Düz Modül 250 mm</v>
          </cell>
          <cell r="C1057" t="str">
            <v>AD</v>
          </cell>
          <cell r="D1057">
            <v>76.486066800000003</v>
          </cell>
        </row>
        <row r="1058">
          <cell r="A1058" t="str">
            <v>CRN 1050 006</v>
          </cell>
          <cell r="B1058" t="str">
            <v>Ø1050Standart İzoleli Modül 250 mm</v>
          </cell>
          <cell r="C1058" t="str">
            <v>AD</v>
          </cell>
          <cell r="D1058">
            <v>102.74722039725002</v>
          </cell>
        </row>
        <row r="1059">
          <cell r="A1059" t="str">
            <v>CRN 1050 007</v>
          </cell>
          <cell r="B1059" t="str">
            <v xml:space="preserve">Ø1050Ölçüm Düz Modül </v>
          </cell>
          <cell r="C1059" t="str">
            <v>AD</v>
          </cell>
          <cell r="D1059">
            <v>80.4694176</v>
          </cell>
        </row>
        <row r="1060">
          <cell r="A1060" t="str">
            <v>CRN 1050 008</v>
          </cell>
          <cell r="B1060" t="str">
            <v>Ø1050Ölçüm İzoleli Modül</v>
          </cell>
          <cell r="C1060" t="str">
            <v>AD</v>
          </cell>
          <cell r="D1060">
            <v>106.73057119725003</v>
          </cell>
        </row>
        <row r="1061">
          <cell r="A1061" t="str">
            <v>CRN 1050 009</v>
          </cell>
          <cell r="B1061" t="str">
            <v>Ø1050Emisyon Ölçüm  Modül</v>
          </cell>
          <cell r="C1061" t="str">
            <v>AD</v>
          </cell>
          <cell r="D1061">
            <v>80.4694176</v>
          </cell>
        </row>
        <row r="1062">
          <cell r="A1062" t="str">
            <v>CRN 1050 010</v>
          </cell>
          <cell r="B1062" t="str">
            <v>Ø1050Dirsek 15ºDüz</v>
          </cell>
          <cell r="C1062" t="str">
            <v>AD</v>
          </cell>
          <cell r="D1062">
            <v>280.44891160000003</v>
          </cell>
        </row>
        <row r="1063">
          <cell r="A1063" t="str">
            <v>CRN 1050 011</v>
          </cell>
          <cell r="B1063" t="str">
            <v xml:space="preserve">Ø1050Dirsek 15ºİzoleli </v>
          </cell>
          <cell r="C1063" t="str">
            <v>AD</v>
          </cell>
          <cell r="D1063">
            <v>376.7398081232501</v>
          </cell>
        </row>
        <row r="1064">
          <cell r="A1064" t="str">
            <v>CRN 1050 012</v>
          </cell>
          <cell r="B1064" t="str">
            <v>Ø1050Dirsek 30ºDüz</v>
          </cell>
          <cell r="C1064" t="str">
            <v>AD</v>
          </cell>
          <cell r="D1064">
            <v>280.44891160000003</v>
          </cell>
        </row>
        <row r="1065">
          <cell r="A1065" t="str">
            <v>CRN 1050 013</v>
          </cell>
          <cell r="B1065" t="str">
            <v>Ø1050Dirsek 30ºİzoleli</v>
          </cell>
          <cell r="C1065" t="str">
            <v>AD</v>
          </cell>
          <cell r="D1065">
            <v>376.7398081232501</v>
          </cell>
        </row>
        <row r="1066">
          <cell r="A1066" t="str">
            <v>CRN 1050 014</v>
          </cell>
          <cell r="B1066" t="str">
            <v>Ø1050Dirsek 45o Düz</v>
          </cell>
          <cell r="C1066" t="str">
            <v>AD</v>
          </cell>
          <cell r="D1066">
            <v>280.44891160000003</v>
          </cell>
        </row>
        <row r="1067">
          <cell r="A1067" t="str">
            <v>CRN 1050 015</v>
          </cell>
          <cell r="B1067" t="str">
            <v>Ø1050Dirsek 45o İzoleli</v>
          </cell>
          <cell r="C1067" t="str">
            <v>AD</v>
          </cell>
          <cell r="D1067">
            <v>376.7398081232501</v>
          </cell>
        </row>
        <row r="1068">
          <cell r="A1068" t="str">
            <v>CRN 1050 016</v>
          </cell>
          <cell r="B1068" t="str">
            <v>Ø1050Dirsek 60o Düz</v>
          </cell>
          <cell r="C1068" t="str">
            <v>AD</v>
          </cell>
          <cell r="D1068">
            <v>280.44891160000003</v>
          </cell>
        </row>
        <row r="1069">
          <cell r="A1069" t="str">
            <v>CRN 1050 017</v>
          </cell>
          <cell r="B1069" t="str">
            <v>Ø1050Dirsek 60o İzoleli</v>
          </cell>
          <cell r="C1069" t="str">
            <v>AD</v>
          </cell>
          <cell r="D1069">
            <v>376.7398081232501</v>
          </cell>
        </row>
        <row r="1070">
          <cell r="A1070" t="str">
            <v>CRN 1050 018</v>
          </cell>
          <cell r="B1070" t="str">
            <v>Ø1050Dirsek 90o Düz</v>
          </cell>
          <cell r="C1070" t="str">
            <v>AD</v>
          </cell>
          <cell r="D1070">
            <v>280.44891160000003</v>
          </cell>
        </row>
        <row r="1071">
          <cell r="A1071" t="str">
            <v>CRN 1050 019</v>
          </cell>
          <cell r="B1071" t="str">
            <v>Ø1050Dirsek 90o İzoleli</v>
          </cell>
          <cell r="C1071" t="str">
            <v>AD</v>
          </cell>
          <cell r="D1071">
            <v>376.7398081232501</v>
          </cell>
        </row>
        <row r="1072">
          <cell r="A1072" t="str">
            <v>CRN 1050 020</v>
          </cell>
          <cell r="B1072" t="str">
            <v>Ø1050Kaskad TE İzoleli</v>
          </cell>
          <cell r="C1072" t="str">
            <v>AD</v>
          </cell>
          <cell r="D1072">
            <v>410.98888158900007</v>
          </cell>
        </row>
        <row r="1073">
          <cell r="A1073" t="str">
            <v>CRN 1050 021</v>
          </cell>
          <cell r="B1073" t="str">
            <v>Ø1050Kaskad TE İzolesiz</v>
          </cell>
          <cell r="C1073" t="str">
            <v>AD</v>
          </cell>
          <cell r="D1073">
            <v>305.94426720000001</v>
          </cell>
        </row>
        <row r="1074">
          <cell r="A1074" t="str">
            <v>CRN 1050 022</v>
          </cell>
          <cell r="B1074" t="str">
            <v>Ø1050Rediksiyon İzoleli</v>
          </cell>
          <cell r="C1074" t="str">
            <v>AD</v>
          </cell>
          <cell r="D1074">
            <v>305.94426720000001</v>
          </cell>
        </row>
        <row r="1075">
          <cell r="A1075" t="str">
            <v>CRN 1050 023</v>
          </cell>
          <cell r="B1075" t="str">
            <v>Ø1050Rediksiyon İzolesiz</v>
          </cell>
          <cell r="C1075" t="str">
            <v>AD</v>
          </cell>
          <cell r="D1075">
            <v>410.98888158900007</v>
          </cell>
        </row>
        <row r="1076">
          <cell r="A1076" t="str">
            <v>CRN 1050 024</v>
          </cell>
          <cell r="B1076" t="str">
            <v>Ø1050Son kapama Düz</v>
          </cell>
          <cell r="C1076" t="str">
            <v>AD</v>
          </cell>
          <cell r="D1076">
            <v>273.86806263960005</v>
          </cell>
        </row>
        <row r="1077">
          <cell r="A1077" t="str">
            <v>CRN 1050 025</v>
          </cell>
          <cell r="B1077" t="str">
            <v>Ø1050Son kapama İzoleli</v>
          </cell>
          <cell r="C1077" t="str">
            <v>AD</v>
          </cell>
          <cell r="D1077">
            <v>378.91267702860006</v>
          </cell>
        </row>
        <row r="1078">
          <cell r="A1078" t="str">
            <v>CRN 1050 026</v>
          </cell>
          <cell r="B1078" t="str">
            <v>Ø1050T Modül 45 Düz  90 Düz</v>
          </cell>
          <cell r="C1078" t="str">
            <v>AD</v>
          </cell>
          <cell r="D1078">
            <v>280.44891160000003</v>
          </cell>
        </row>
        <row r="1079">
          <cell r="A1079" t="str">
            <v>CRN 1050 027</v>
          </cell>
          <cell r="B1079" t="str">
            <v>Ø1050T Modül 45 İzoleli 90 İzoleli</v>
          </cell>
          <cell r="C1079" t="str">
            <v>AD</v>
          </cell>
          <cell r="D1079">
            <v>376.7398081232501</v>
          </cell>
        </row>
        <row r="1080">
          <cell r="A1080" t="str">
            <v>CRN 1050 028</v>
          </cell>
          <cell r="B1080" t="str">
            <v>Ø1050Yağmur Korumalı Şapka</v>
          </cell>
          <cell r="C1080" t="str">
            <v>AD</v>
          </cell>
          <cell r="D1080">
            <v>305.94426720000001</v>
          </cell>
        </row>
        <row r="1081">
          <cell r="A1081" t="str">
            <v>CRN 1050 029</v>
          </cell>
          <cell r="B1081" t="str">
            <v>Ø1050Rüzgar Çıkışlı Şapka</v>
          </cell>
          <cell r="C1081" t="str">
            <v>AD</v>
          </cell>
          <cell r="D1081">
            <v>305.94426720000001</v>
          </cell>
        </row>
        <row r="1082">
          <cell r="A1082" t="str">
            <v>CRN 1050 030</v>
          </cell>
          <cell r="B1082" t="str">
            <v>Ø1050Teleskopik Sehpa</v>
          </cell>
          <cell r="C1082" t="str">
            <v>AD</v>
          </cell>
          <cell r="D1082">
            <v>67.635000000000005</v>
          </cell>
        </row>
        <row r="1083">
          <cell r="A1083" t="str">
            <v>CRN 1050 031</v>
          </cell>
          <cell r="B1083" t="str">
            <v>Ø1050Duvar Tipi Sehpa</v>
          </cell>
          <cell r="C1083" t="str">
            <v>AD</v>
          </cell>
          <cell r="D1083">
            <v>54.108000000000004</v>
          </cell>
        </row>
        <row r="1084">
          <cell r="A1084" t="str">
            <v>CRN 1050 032</v>
          </cell>
          <cell r="B1084" t="str">
            <v>Ø1050Sehpa</v>
          </cell>
          <cell r="C1084" t="str">
            <v>AD</v>
          </cell>
          <cell r="D1084">
            <v>54.108000000000004</v>
          </cell>
        </row>
        <row r="1085">
          <cell r="A1085" t="str">
            <v>CRN 1050 033</v>
          </cell>
          <cell r="B1085" t="str">
            <v>Ø1050Bağlantı Kelepçesi</v>
          </cell>
          <cell r="C1085" t="str">
            <v>AD</v>
          </cell>
          <cell r="D1085">
            <v>8.3523223844155829</v>
          </cell>
        </row>
        <row r="1086">
          <cell r="A1086" t="str">
            <v>CRN 1050 034</v>
          </cell>
          <cell r="B1086" t="str">
            <v>Ø1050Askı Duvar Kelepçesi</v>
          </cell>
          <cell r="C1086" t="str">
            <v>AD</v>
          </cell>
          <cell r="D1086">
            <v>16.920774000000002</v>
          </cell>
        </row>
        <row r="1087">
          <cell r="A1087" t="str">
            <v>CRN 1050 035</v>
          </cell>
          <cell r="B1087" t="str">
            <v>Ø1050Duvar Kelepçesi izoleli</v>
          </cell>
          <cell r="C1087" t="str">
            <v>AD</v>
          </cell>
          <cell r="D1087">
            <v>17.602467999999998</v>
          </cell>
        </row>
        <row r="1088">
          <cell r="A1088" t="str">
            <v>CRN 1050 036</v>
          </cell>
          <cell r="B1088" t="str">
            <v>Ø1050Duvar Kelepçesi izolesiz</v>
          </cell>
          <cell r="C1088" t="str">
            <v>AD</v>
          </cell>
          <cell r="D1088">
            <v>16.920774000000002</v>
          </cell>
        </row>
        <row r="1089">
          <cell r="A1089" t="str">
            <v>CRN 1050 037</v>
          </cell>
          <cell r="B1089" t="str">
            <v>Ø1050Boru Contası</v>
          </cell>
          <cell r="C1089" t="str">
            <v>AD</v>
          </cell>
          <cell r="D1089">
            <v>441.62316670000001</v>
          </cell>
        </row>
        <row r="1090">
          <cell r="A1090" t="str">
            <v>CRN 1050 038</v>
          </cell>
          <cell r="B1090" t="str">
            <v>Ø1050Kapaklı  Te Modül Düz ( TEMİZLEME )</v>
          </cell>
          <cell r="C1090" t="str">
            <v>AD</v>
          </cell>
          <cell r="D1090">
            <v>325.08727679999998</v>
          </cell>
        </row>
        <row r="1091">
          <cell r="A1091" t="str">
            <v>CRN 1050 039</v>
          </cell>
          <cell r="B1091" t="str">
            <v>Ø1050Kapaklı  Te  Modül İzoleli  ( TEMİZLEME )</v>
          </cell>
          <cell r="C1091" t="str">
            <v>AD</v>
          </cell>
          <cell r="D1091">
            <v>430.13189118900004</v>
          </cell>
        </row>
        <row r="1092">
          <cell r="A1092" t="str">
            <v>CRN 1050 040</v>
          </cell>
          <cell r="B1092" t="str">
            <v>Ø1050Kondens T Modül Düz</v>
          </cell>
          <cell r="C1092" t="str">
            <v>AD</v>
          </cell>
          <cell r="D1092">
            <v>376.56858612945013</v>
          </cell>
        </row>
        <row r="1093">
          <cell r="A1093" t="str">
            <v>CRN 1050 041</v>
          </cell>
          <cell r="B1093" t="str">
            <v>Ø1050Kondens T Modül İzoleli</v>
          </cell>
          <cell r="C1093" t="str">
            <v>AD</v>
          </cell>
          <cell r="D1093">
            <v>521.0049309143252</v>
          </cell>
        </row>
        <row r="1094">
          <cell r="A1094">
            <v>0</v>
          </cell>
          <cell r="B1094" t="str">
            <v>Ø 1100</v>
          </cell>
          <cell r="C1094">
            <v>0</v>
          </cell>
          <cell r="D1094">
            <v>0</v>
          </cell>
        </row>
        <row r="1095">
          <cell r="A1095" t="str">
            <v>CRN 1100 001</v>
          </cell>
          <cell r="B1095" t="str">
            <v>Ø1100Standart Düz Modül 1000mm</v>
          </cell>
          <cell r="C1095" t="str">
            <v>AD</v>
          </cell>
          <cell r="D1095">
            <v>294.4713571800001</v>
          </cell>
        </row>
        <row r="1096">
          <cell r="A1096" t="str">
            <v>CRN 1100 002</v>
          </cell>
          <cell r="B1096" t="str">
            <v>Ø1100Standart İzoleli Modül 1000mm</v>
          </cell>
          <cell r="C1096" t="str">
            <v>AD</v>
          </cell>
          <cell r="D1096">
            <v>395.07209359475007</v>
          </cell>
        </row>
        <row r="1097">
          <cell r="A1097" t="str">
            <v>CRN 1100 003</v>
          </cell>
          <cell r="B1097" t="str">
            <v>Ø1100Standart Düz Modül 500mm</v>
          </cell>
          <cell r="C1097" t="str">
            <v>AD</v>
          </cell>
          <cell r="D1097">
            <v>160.62074028000004</v>
          </cell>
        </row>
        <row r="1098">
          <cell r="A1098" t="str">
            <v>CRN 1100 004</v>
          </cell>
          <cell r="B1098" t="str">
            <v>Ø1100Standart İzoleli Modül 500mm</v>
          </cell>
          <cell r="C1098" t="str">
            <v>AD</v>
          </cell>
          <cell r="D1098">
            <v>215.49386923349999</v>
          </cell>
        </row>
        <row r="1099">
          <cell r="A1099" t="str">
            <v>CRN 1100 005</v>
          </cell>
          <cell r="B1099" t="str">
            <v>Ø1100Standart Düz Modül 250 mm</v>
          </cell>
          <cell r="C1099" t="str">
            <v>AD</v>
          </cell>
          <cell r="D1099">
            <v>80.310370140000018</v>
          </cell>
        </row>
        <row r="1100">
          <cell r="A1100" t="str">
            <v>CRN 1100 006</v>
          </cell>
          <cell r="B1100" t="str">
            <v>Ø1100Standart İzoleli Modül 250 mm</v>
          </cell>
          <cell r="C1100" t="str">
            <v>AD</v>
          </cell>
          <cell r="D1100">
            <v>107.74693461675</v>
          </cell>
        </row>
        <row r="1101">
          <cell r="A1101" t="str">
            <v>CRN 1100 007</v>
          </cell>
          <cell r="B1101" t="str">
            <v xml:space="preserve">Ø1100Ölçüm Düz Modül </v>
          </cell>
          <cell r="C1101" t="str">
            <v>AD</v>
          </cell>
          <cell r="D1101">
            <v>84.293720940000014</v>
          </cell>
        </row>
        <row r="1102">
          <cell r="A1102" t="str">
            <v>CRN 1100 008</v>
          </cell>
          <cell r="B1102" t="str">
            <v>Ø1100Ölçüm İzoleli Modül</v>
          </cell>
          <cell r="C1102" t="str">
            <v>AD</v>
          </cell>
          <cell r="D1102">
            <v>111.73028541675001</v>
          </cell>
        </row>
        <row r="1103">
          <cell r="A1103" t="str">
            <v>CRN 1100 009</v>
          </cell>
          <cell r="B1103" t="str">
            <v>Ø1100Emisyon Ölçüm  Modül</v>
          </cell>
          <cell r="C1103" t="str">
            <v>AD</v>
          </cell>
          <cell r="D1103">
            <v>84.293720940000014</v>
          </cell>
        </row>
        <row r="1104">
          <cell r="A1104" t="str">
            <v>CRN 1100 010</v>
          </cell>
          <cell r="B1104" t="str">
            <v>Ø1100Dirsek 15ºDüz</v>
          </cell>
          <cell r="C1104" t="str">
            <v>AD</v>
          </cell>
          <cell r="D1104">
            <v>294.4713571800001</v>
          </cell>
        </row>
        <row r="1105">
          <cell r="A1105" t="str">
            <v>CRN 1100 011</v>
          </cell>
          <cell r="B1105" t="str">
            <v xml:space="preserve">Ø1100Dirsek 15ºİzoleli </v>
          </cell>
          <cell r="C1105" t="str">
            <v>AD</v>
          </cell>
          <cell r="D1105">
            <v>395.07209359475007</v>
          </cell>
        </row>
        <row r="1106">
          <cell r="A1106" t="str">
            <v>CRN 1100 012</v>
          </cell>
          <cell r="B1106" t="str">
            <v>Ø1100Dirsek 30ºDüz</v>
          </cell>
          <cell r="C1106" t="str">
            <v>AD</v>
          </cell>
          <cell r="D1106">
            <v>294.4713571800001</v>
          </cell>
        </row>
        <row r="1107">
          <cell r="A1107" t="str">
            <v>CRN 1100 013</v>
          </cell>
          <cell r="B1107" t="str">
            <v>Ø1100Dirsek 30ºİzoleli</v>
          </cell>
          <cell r="C1107" t="str">
            <v>AD</v>
          </cell>
          <cell r="D1107">
            <v>395.07209359475007</v>
          </cell>
        </row>
        <row r="1108">
          <cell r="A1108" t="str">
            <v>CRN 1100 014</v>
          </cell>
          <cell r="B1108" t="str">
            <v>Ø1100Dirsek 45o Düz</v>
          </cell>
          <cell r="C1108" t="str">
            <v>AD</v>
          </cell>
          <cell r="D1108">
            <v>294.4713571800001</v>
          </cell>
        </row>
        <row r="1109">
          <cell r="A1109" t="str">
            <v>CRN 1100 015</v>
          </cell>
          <cell r="B1109" t="str">
            <v>Ø1100Dirsek 45o İzoleli</v>
          </cell>
          <cell r="C1109" t="str">
            <v>AD</v>
          </cell>
          <cell r="D1109">
            <v>395.07209359475007</v>
          </cell>
        </row>
        <row r="1110">
          <cell r="A1110" t="str">
            <v>CRN 1100 016</v>
          </cell>
          <cell r="B1110" t="str">
            <v>Ø1100Dirsek 60o Düz</v>
          </cell>
          <cell r="C1110" t="str">
            <v>AD</v>
          </cell>
          <cell r="D1110">
            <v>294.4713571800001</v>
          </cell>
        </row>
        <row r="1111">
          <cell r="A1111" t="str">
            <v>CRN 1100 017</v>
          </cell>
          <cell r="B1111" t="str">
            <v>Ø1100Dirsek 60o İzoleli</v>
          </cell>
          <cell r="C1111" t="str">
            <v>AD</v>
          </cell>
          <cell r="D1111">
            <v>395.07209359475007</v>
          </cell>
        </row>
        <row r="1112">
          <cell r="A1112" t="str">
            <v>CRN 1100 018</v>
          </cell>
          <cell r="B1112" t="str">
            <v>Ø11000Dirsek 90o Düz</v>
          </cell>
          <cell r="C1112" t="str">
            <v>AD</v>
          </cell>
          <cell r="D1112">
            <v>294.4713571800001</v>
          </cell>
        </row>
        <row r="1113">
          <cell r="A1113" t="str">
            <v>CRN 1100 019</v>
          </cell>
          <cell r="B1113" t="str">
            <v>Ø1100Dirsek 90o İzoleli</v>
          </cell>
          <cell r="C1113" t="str">
            <v>AD</v>
          </cell>
          <cell r="D1113">
            <v>395.07209359475007</v>
          </cell>
        </row>
        <row r="1114">
          <cell r="A1114" t="str">
            <v>CRN 1100 020</v>
          </cell>
          <cell r="B1114" t="str">
            <v>Ø1100Kaskad TE İzoleli</v>
          </cell>
          <cell r="C1114" t="str">
            <v>AD</v>
          </cell>
          <cell r="D1114">
            <v>430.98773846699999</v>
          </cell>
        </row>
        <row r="1115">
          <cell r="A1115" t="str">
            <v>CRN 1100 021</v>
          </cell>
          <cell r="B1115" t="str">
            <v>Ø1100Kaskad TE İzolesiz</v>
          </cell>
          <cell r="C1115" t="str">
            <v>AD</v>
          </cell>
          <cell r="D1115">
            <v>321.24148056000007</v>
          </cell>
        </row>
        <row r="1116">
          <cell r="A1116" t="str">
            <v>CRN 1100 022</v>
          </cell>
          <cell r="B1116" t="str">
            <v>Ø1100Rediksiyon İzoleli</v>
          </cell>
          <cell r="C1116" t="str">
            <v>AD</v>
          </cell>
          <cell r="D1116">
            <v>430.98773846699999</v>
          </cell>
        </row>
        <row r="1117">
          <cell r="A1117" t="str">
            <v>CRN 1100 023</v>
          </cell>
          <cell r="B1117" t="str">
            <v>Ø1100Rediksiyon İzolesiz</v>
          </cell>
          <cell r="C1117" t="str">
            <v>AD</v>
          </cell>
          <cell r="D1117">
            <v>321.24148056000007</v>
          </cell>
        </row>
        <row r="1118">
          <cell r="A1118" t="str">
            <v>CRN 1100 024</v>
          </cell>
          <cell r="B1118" t="str">
            <v>Ø1100Son kapama Düz</v>
          </cell>
          <cell r="C1118" t="str">
            <v>AD</v>
          </cell>
          <cell r="D1118">
            <v>160.62074028000004</v>
          </cell>
        </row>
        <row r="1119">
          <cell r="A1119" t="str">
            <v>CRN 1100 025</v>
          </cell>
          <cell r="B1119" t="str">
            <v>Ø1100Son kapama İzoleli</v>
          </cell>
          <cell r="C1119" t="str">
            <v>AD</v>
          </cell>
          <cell r="D1119">
            <v>215.49386923349999</v>
          </cell>
        </row>
        <row r="1120">
          <cell r="A1120" t="str">
            <v>CRN 1100 026</v>
          </cell>
          <cell r="B1120" t="str">
            <v>Ø1100T Modül 45 Düz  90 Düz</v>
          </cell>
          <cell r="C1120" t="str">
            <v>AD</v>
          </cell>
          <cell r="D1120">
            <v>294.4713571800001</v>
          </cell>
        </row>
        <row r="1121">
          <cell r="A1121" t="str">
            <v>CRN 1100 027</v>
          </cell>
          <cell r="B1121" t="str">
            <v>Ø1100T Modül 45 İzoleli 90 İzoleli</v>
          </cell>
          <cell r="C1121" t="str">
            <v>AD</v>
          </cell>
          <cell r="D1121">
            <v>395.07209359475007</v>
          </cell>
        </row>
        <row r="1122">
          <cell r="A1122" t="str">
            <v>CRN 1100 028</v>
          </cell>
          <cell r="B1122" t="str">
            <v>Ø1100Yağmur Korumalı Şapka</v>
          </cell>
          <cell r="C1122" t="str">
            <v>AD</v>
          </cell>
          <cell r="D1122">
            <v>321.24148056000007</v>
          </cell>
        </row>
        <row r="1123">
          <cell r="A1123" t="str">
            <v>CRN 1100 029</v>
          </cell>
          <cell r="B1123" t="str">
            <v>Ø1100Rüzgar Çıkışlı Şapka</v>
          </cell>
          <cell r="C1123" t="str">
            <v>AD</v>
          </cell>
          <cell r="D1123">
            <v>321.24148056000007</v>
          </cell>
        </row>
        <row r="1124">
          <cell r="A1124" t="str">
            <v>CRN 1100 030</v>
          </cell>
          <cell r="B1124" t="str">
            <v>Ø1100Teleskopik Sehpa</v>
          </cell>
          <cell r="C1124" t="str">
            <v>AD</v>
          </cell>
          <cell r="D1124">
            <v>70.340400000000002</v>
          </cell>
        </row>
        <row r="1125">
          <cell r="A1125" t="str">
            <v>CRN 1100 031</v>
          </cell>
          <cell r="B1125" t="str">
            <v>Ø1100Duvar Tipi Sehpa</v>
          </cell>
          <cell r="C1125" t="str">
            <v>AD</v>
          </cell>
          <cell r="D1125">
            <v>56.272320000000008</v>
          </cell>
        </row>
        <row r="1126">
          <cell r="A1126" t="str">
            <v>CRN 1100 032</v>
          </cell>
          <cell r="B1126" t="str">
            <v>Ø1100Sehpa</v>
          </cell>
          <cell r="C1126" t="str">
            <v>AD</v>
          </cell>
          <cell r="D1126">
            <v>56.272320000000008</v>
          </cell>
        </row>
        <row r="1127">
          <cell r="A1127" t="str">
            <v>CRN 1100 033</v>
          </cell>
          <cell r="B1127" t="str">
            <v>Ø1100Bağlantı Kelepçesi</v>
          </cell>
          <cell r="C1127" t="str">
            <v>AD</v>
          </cell>
          <cell r="D1127">
            <v>8.6984131844155836</v>
          </cell>
        </row>
        <row r="1128">
          <cell r="A1128" t="str">
            <v>CRN 1100 034</v>
          </cell>
          <cell r="B1128" t="str">
            <v>Ø1100Askı Duvar Kelepçesi</v>
          </cell>
          <cell r="C1128" t="str">
            <v>AD</v>
          </cell>
          <cell r="D1128">
            <v>17.602467999999998</v>
          </cell>
        </row>
        <row r="1129">
          <cell r="A1129" t="str">
            <v>CRN 1100 035</v>
          </cell>
          <cell r="B1129" t="str">
            <v>Ø1100Duvar Kelepçesi izoleli</v>
          </cell>
          <cell r="C1129" t="str">
            <v>AD</v>
          </cell>
          <cell r="D1129">
            <v>18.284162000000002</v>
          </cell>
        </row>
        <row r="1130">
          <cell r="A1130" t="str">
            <v>CRN 1100 036</v>
          </cell>
          <cell r="B1130" t="str">
            <v>Ø1100Duvar Kelepçesi izolesiz</v>
          </cell>
          <cell r="C1130" t="str">
            <v>AD</v>
          </cell>
          <cell r="D1130">
            <v>17.602467999999998</v>
          </cell>
        </row>
        <row r="1131">
          <cell r="A1131" t="str">
            <v>CRN 1100 037</v>
          </cell>
          <cell r="B1131" t="str">
            <v>Ø1100Boru Contası</v>
          </cell>
          <cell r="C1131" t="str">
            <v>AD</v>
          </cell>
          <cell r="D1131">
            <v>9.0509424657534243</v>
          </cell>
        </row>
        <row r="1132">
          <cell r="A1132" t="str">
            <v>CRN 1100 038</v>
          </cell>
          <cell r="B1132" t="str">
            <v>Ø1100Kapaklı  Te Modül Düz ( TEMİZLEME )</v>
          </cell>
          <cell r="C1132" t="str">
            <v>AD</v>
          </cell>
          <cell r="D1132">
            <v>341.24420616000009</v>
          </cell>
        </row>
        <row r="1133">
          <cell r="A1133" t="str">
            <v>CRN 1100 039</v>
          </cell>
          <cell r="B1133" t="str">
            <v>Ø1100Kapaklı  Te  Modül İzoleli  ( TEMİZLEME )</v>
          </cell>
          <cell r="C1133" t="str">
            <v>AD</v>
          </cell>
          <cell r="D1133">
            <v>450.990464067</v>
          </cell>
        </row>
        <row r="1134">
          <cell r="A1134" t="str">
            <v>CRN 1100 040</v>
          </cell>
          <cell r="B1134" t="str">
            <v>Ø1100Kondens T Modül Düz</v>
          </cell>
          <cell r="C1134" t="str">
            <v>AD</v>
          </cell>
          <cell r="D1134">
            <v>294.4713571800001</v>
          </cell>
        </row>
        <row r="1135">
          <cell r="A1135" t="str">
            <v>CRN 1100 041</v>
          </cell>
          <cell r="B1135" t="str">
            <v>Ø1100Kondens T Modül İzoleli</v>
          </cell>
          <cell r="C1135" t="str">
            <v>AD</v>
          </cell>
          <cell r="D1135">
            <v>395.07209359475007</v>
          </cell>
        </row>
        <row r="1136">
          <cell r="A1136">
            <v>0</v>
          </cell>
          <cell r="B1136" t="str">
            <v>Ø 1200</v>
          </cell>
          <cell r="C1136">
            <v>0</v>
          </cell>
          <cell r="D1136">
            <v>0</v>
          </cell>
        </row>
        <row r="1137">
          <cell r="A1137" t="str">
            <v>CRN 1200 001</v>
          </cell>
          <cell r="B1137" t="str">
            <v>Ø1200Standart Düz Modül 1000mm</v>
          </cell>
          <cell r="C1137" t="str">
            <v>AD</v>
          </cell>
          <cell r="D1137">
            <v>322.51624834000006</v>
          </cell>
        </row>
        <row r="1138">
          <cell r="A1138" t="str">
            <v>CRN 1200 002</v>
          </cell>
          <cell r="B1138" t="str">
            <v>Ø1200Standart İzoleli Modül 1000mm</v>
          </cell>
          <cell r="C1138" t="str">
            <v>AD</v>
          </cell>
          <cell r="D1138">
            <v>431.73666453775013</v>
          </cell>
        </row>
        <row r="1139">
          <cell r="A1139" t="str">
            <v>CRN 1200 003</v>
          </cell>
          <cell r="B1139" t="str">
            <v>Ø1200Standart Düz Modül 500mm</v>
          </cell>
          <cell r="C1139" t="str">
            <v>AD</v>
          </cell>
          <cell r="D1139">
            <v>175.91795364000001</v>
          </cell>
        </row>
        <row r="1140">
          <cell r="A1140" t="str">
            <v>CRN 1200 004</v>
          </cell>
          <cell r="B1140" t="str">
            <v>Ø1200Standart İzoleli Modül 500mm</v>
          </cell>
          <cell r="C1140" t="str">
            <v>AD</v>
          </cell>
          <cell r="D1140">
            <v>235.49272611150008</v>
          </cell>
        </row>
        <row r="1141">
          <cell r="A1141" t="str">
            <v>CRN 1200 005</v>
          </cell>
          <cell r="B1141" t="str">
            <v>Ø1200Standart Düz Modül 250 mm</v>
          </cell>
          <cell r="C1141" t="str">
            <v>AD</v>
          </cell>
          <cell r="D1141">
            <v>87.958976820000004</v>
          </cell>
        </row>
        <row r="1142">
          <cell r="A1142" t="str">
            <v>CRN 1200 006</v>
          </cell>
          <cell r="B1142" t="str">
            <v>Ø1200Standart İzoleli Modül 250 mm</v>
          </cell>
          <cell r="C1142" t="str">
            <v>AD</v>
          </cell>
          <cell r="D1142">
            <v>117.74636305575004</v>
          </cell>
        </row>
        <row r="1143">
          <cell r="A1143" t="str">
            <v>CRN 1200 007</v>
          </cell>
          <cell r="B1143" t="str">
            <v xml:space="preserve">Ø1200Ölçüm Düz Modül </v>
          </cell>
          <cell r="C1143" t="str">
            <v>AD</v>
          </cell>
          <cell r="D1143">
            <v>91.942327620000015</v>
          </cell>
        </row>
        <row r="1144">
          <cell r="A1144" t="str">
            <v>CRN 1200 008</v>
          </cell>
          <cell r="B1144" t="str">
            <v>Ø1200Ölçüm İzoleli Modül</v>
          </cell>
          <cell r="C1144" t="str">
            <v>AD</v>
          </cell>
          <cell r="D1144">
            <v>121.72971385575001</v>
          </cell>
        </row>
        <row r="1145">
          <cell r="A1145" t="str">
            <v>CRN 1200 009</v>
          </cell>
          <cell r="B1145" t="str">
            <v>Ø1200Emisyon Ölçüm  Modül</v>
          </cell>
          <cell r="C1145" t="str">
            <v>AD</v>
          </cell>
          <cell r="D1145">
            <v>91.942327620000015</v>
          </cell>
        </row>
        <row r="1146">
          <cell r="A1146" t="str">
            <v>CRN 1200 010</v>
          </cell>
          <cell r="B1146" t="str">
            <v>Ø1200Dirsek 15ºDüz</v>
          </cell>
          <cell r="C1146" t="str">
            <v>AD</v>
          </cell>
          <cell r="D1146">
            <v>322.51624834000006</v>
          </cell>
        </row>
        <row r="1147">
          <cell r="A1147" t="str">
            <v>CRN 1200 011</v>
          </cell>
          <cell r="B1147" t="str">
            <v xml:space="preserve">Ø1200Dirsek 15ºİzoleli </v>
          </cell>
          <cell r="C1147" t="str">
            <v>AD</v>
          </cell>
          <cell r="D1147">
            <v>431.73666453775013</v>
          </cell>
        </row>
        <row r="1148">
          <cell r="A1148" t="str">
            <v>CRN 1200 012</v>
          </cell>
          <cell r="B1148" t="str">
            <v>Ø1200Dirsek 30ºDüz</v>
          </cell>
          <cell r="C1148" t="str">
            <v>AD</v>
          </cell>
          <cell r="D1148">
            <v>322.51624834000006</v>
          </cell>
        </row>
        <row r="1149">
          <cell r="A1149" t="str">
            <v>CRN 1200 013</v>
          </cell>
          <cell r="B1149" t="str">
            <v>Ø1200Dirsek 30ºİzoleli</v>
          </cell>
          <cell r="C1149" t="str">
            <v>AD</v>
          </cell>
          <cell r="D1149">
            <v>431.73666453775013</v>
          </cell>
        </row>
        <row r="1150">
          <cell r="A1150" t="str">
            <v>CRN 1200 014</v>
          </cell>
          <cell r="B1150" t="str">
            <v>Ø1200Dirsek 45o Düz</v>
          </cell>
          <cell r="C1150" t="str">
            <v>AD</v>
          </cell>
          <cell r="D1150">
            <v>322.51624834000006</v>
          </cell>
        </row>
        <row r="1151">
          <cell r="A1151" t="str">
            <v>CRN 1200 015</v>
          </cell>
          <cell r="B1151" t="str">
            <v>Ø1200Dirsek 45o İzoleli</v>
          </cell>
          <cell r="C1151" t="str">
            <v>AD</v>
          </cell>
          <cell r="D1151">
            <v>431.73666453775013</v>
          </cell>
        </row>
        <row r="1152">
          <cell r="A1152" t="str">
            <v>CRN 1200 016</v>
          </cell>
          <cell r="B1152" t="str">
            <v>Ø1200Dirsek 60o Düz</v>
          </cell>
          <cell r="C1152" t="str">
            <v>AD</v>
          </cell>
          <cell r="D1152">
            <v>322.51624834000006</v>
          </cell>
        </row>
        <row r="1153">
          <cell r="A1153" t="str">
            <v>CRN 1200 017</v>
          </cell>
          <cell r="B1153" t="str">
            <v>Ø1200Dirsek 60o İzoleli</v>
          </cell>
          <cell r="C1153" t="str">
            <v>AD</v>
          </cell>
          <cell r="D1153">
            <v>431.73666453775013</v>
          </cell>
        </row>
        <row r="1154">
          <cell r="A1154" t="str">
            <v>CRN 1200 018</v>
          </cell>
          <cell r="B1154" t="str">
            <v>Ø1200Dirsek 90o Düz</v>
          </cell>
          <cell r="C1154" t="str">
            <v>AD</v>
          </cell>
          <cell r="D1154">
            <v>322.51624834000006</v>
          </cell>
        </row>
        <row r="1155">
          <cell r="A1155" t="str">
            <v>CRN 1200 019</v>
          </cell>
          <cell r="B1155" t="str">
            <v>Ø1200Dirsek 90o İzoleli</v>
          </cell>
          <cell r="C1155" t="str">
            <v>AD</v>
          </cell>
          <cell r="D1155">
            <v>431.73666453775013</v>
          </cell>
        </row>
        <row r="1156">
          <cell r="A1156" t="str">
            <v>CRN 1200 020</v>
          </cell>
          <cell r="B1156" t="str">
            <v>Ø1200Kaskad TE İzoleli</v>
          </cell>
          <cell r="C1156" t="str">
            <v>AD</v>
          </cell>
          <cell r="D1156">
            <v>470.98545222300015</v>
          </cell>
        </row>
        <row r="1157">
          <cell r="A1157" t="str">
            <v>CRN 1200 021</v>
          </cell>
          <cell r="B1157" t="str">
            <v>Ø1200Kaskad TE İzolesiz</v>
          </cell>
          <cell r="C1157" t="str">
            <v>AD</v>
          </cell>
          <cell r="D1157">
            <v>351.83590728000001</v>
          </cell>
        </row>
        <row r="1158">
          <cell r="A1158" t="str">
            <v>CRN 1200 022</v>
          </cell>
          <cell r="B1158" t="str">
            <v>Ø1200Rediksiyon İzoleli</v>
          </cell>
          <cell r="C1158" t="str">
            <v>AD</v>
          </cell>
          <cell r="D1158">
            <v>470.98545222300015</v>
          </cell>
        </row>
        <row r="1159">
          <cell r="A1159" t="str">
            <v>CRN 1200 023</v>
          </cell>
          <cell r="B1159" t="str">
            <v>Ø1200Rediksiyon İzolesiz</v>
          </cell>
          <cell r="C1159" t="str">
            <v>AD</v>
          </cell>
          <cell r="D1159">
            <v>351.83590728000001</v>
          </cell>
        </row>
        <row r="1160">
          <cell r="A1160" t="str">
            <v>CRN 1200 024</v>
          </cell>
          <cell r="B1160" t="str">
            <v>Ø1200Son kapama Düz</v>
          </cell>
          <cell r="C1160" t="str">
            <v>AD</v>
          </cell>
          <cell r="D1160">
            <v>175.91795364000001</v>
          </cell>
        </row>
        <row r="1161">
          <cell r="A1161" t="str">
            <v>CRN 1200 025</v>
          </cell>
          <cell r="B1161" t="str">
            <v>Ø1200Son kapama İzoleli</v>
          </cell>
          <cell r="C1161" t="str">
            <v>AD</v>
          </cell>
          <cell r="D1161">
            <v>235.49272611150008</v>
          </cell>
        </row>
        <row r="1162">
          <cell r="A1162" t="str">
            <v>CRN 1200 026</v>
          </cell>
          <cell r="B1162" t="str">
            <v>Ø1200T Modül 45 Düz  90 Düz</v>
          </cell>
          <cell r="C1162" t="str">
            <v>AD</v>
          </cell>
          <cell r="D1162">
            <v>291.15154318893502</v>
          </cell>
        </row>
        <row r="1163">
          <cell r="A1163" t="str">
            <v>CRN 1200 027</v>
          </cell>
          <cell r="B1163" t="str">
            <v>Ø1200T Modül 45 İzoleli 90 İzoleli</v>
          </cell>
          <cell r="C1163" t="str">
            <v>AD</v>
          </cell>
          <cell r="D1163">
            <v>431.73666453775013</v>
          </cell>
        </row>
        <row r="1164">
          <cell r="A1164" t="str">
            <v>CRN 1200 028</v>
          </cell>
          <cell r="B1164" t="str">
            <v>Ø1200Yağmur Korumalı Şapka</v>
          </cell>
          <cell r="C1164" t="str">
            <v>AD</v>
          </cell>
          <cell r="D1164">
            <v>351.83590728000001</v>
          </cell>
        </row>
        <row r="1165">
          <cell r="A1165" t="str">
            <v>CRN 1200 029</v>
          </cell>
          <cell r="B1165" t="str">
            <v>Ø1200Rüzgar Çıkışlı Şapka</v>
          </cell>
          <cell r="C1165" t="str">
            <v>AD</v>
          </cell>
          <cell r="D1165">
            <v>351.83590728000001</v>
          </cell>
        </row>
        <row r="1166">
          <cell r="A1166" t="str">
            <v>CRN 1200 030</v>
          </cell>
          <cell r="B1166" t="str">
            <v>Ø1200Teleskopik Sehpa</v>
          </cell>
          <cell r="C1166" t="str">
            <v>AD</v>
          </cell>
          <cell r="D1166">
            <v>73.045800000000014</v>
          </cell>
        </row>
        <row r="1167">
          <cell r="A1167" t="str">
            <v>CRN 1200 031</v>
          </cell>
          <cell r="B1167" t="str">
            <v>Ø1200Duvar Tipi Sehpa</v>
          </cell>
          <cell r="C1167" t="str">
            <v>AD</v>
          </cell>
          <cell r="D1167">
            <v>9.0445039844155843</v>
          </cell>
        </row>
        <row r="1168">
          <cell r="A1168" t="str">
            <v>CRN 1200 032</v>
          </cell>
          <cell r="B1168" t="str">
            <v>Ø1200Sehpa</v>
          </cell>
          <cell r="C1168" t="str">
            <v>AD</v>
          </cell>
          <cell r="D1168">
            <v>58.436640000000004</v>
          </cell>
        </row>
        <row r="1169">
          <cell r="A1169" t="str">
            <v>CRN 1200 033</v>
          </cell>
          <cell r="B1169" t="str">
            <v>Ø1200Bağlantı Kelepçesi</v>
          </cell>
          <cell r="C1169" t="str">
            <v>AD</v>
          </cell>
          <cell r="D1169">
            <v>9.0445039844155843</v>
          </cell>
        </row>
        <row r="1170">
          <cell r="A1170" t="str">
            <v>CRN 1200 034</v>
          </cell>
          <cell r="B1170" t="str">
            <v>Ø1200Askı Duvar Kelepçesi</v>
          </cell>
          <cell r="C1170" t="str">
            <v>AD</v>
          </cell>
          <cell r="D1170">
            <v>18.284162000000002</v>
          </cell>
        </row>
        <row r="1171">
          <cell r="A1171" t="str">
            <v>CRN 1200 035</v>
          </cell>
          <cell r="B1171" t="str">
            <v>Ø1200Duvar Kelepçesi izoleli</v>
          </cell>
          <cell r="C1171" t="str">
            <v>AD</v>
          </cell>
          <cell r="D1171">
            <v>18.965856000000002</v>
          </cell>
        </row>
        <row r="1172">
          <cell r="A1172" t="str">
            <v>CRN 1200 036</v>
          </cell>
          <cell r="B1172" t="str">
            <v>Ø1200Duvar Kelepçesi izolesiz</v>
          </cell>
          <cell r="C1172" t="str">
            <v>AD</v>
          </cell>
          <cell r="D1172">
            <v>18.284162000000002</v>
          </cell>
        </row>
        <row r="1173">
          <cell r="A1173" t="str">
            <v>CRN 1200 037</v>
          </cell>
          <cell r="B1173" t="str">
            <v>Ø1200Boru Contası</v>
          </cell>
          <cell r="C1173" t="str">
            <v>AD</v>
          </cell>
          <cell r="D1173">
            <v>9.481939726027397</v>
          </cell>
        </row>
        <row r="1174">
          <cell r="A1174" t="str">
            <v>CRN 1200 038</v>
          </cell>
          <cell r="B1174" t="str">
            <v>Ø1200Kapaklı  Te Modül Düz ( TEMİZLEME )</v>
          </cell>
          <cell r="C1174" t="str">
            <v>AD</v>
          </cell>
          <cell r="D1174">
            <v>339.34202289702006</v>
          </cell>
        </row>
        <row r="1175">
          <cell r="A1175" t="str">
            <v>CRN 1200 039</v>
          </cell>
          <cell r="B1175" t="str">
            <v>Ø1200Kapaklı  Te  Modül İzoleli  ( TEMİZLEME )</v>
          </cell>
          <cell r="C1175" t="str">
            <v>AD</v>
          </cell>
          <cell r="D1175">
            <v>492.7076098230001</v>
          </cell>
        </row>
        <row r="1176">
          <cell r="A1176" t="str">
            <v>CRN 1200 040</v>
          </cell>
          <cell r="B1176" t="str">
            <v>Ø1200Kondens T Modül Düz</v>
          </cell>
          <cell r="C1176" t="str">
            <v>AD</v>
          </cell>
          <cell r="D1176">
            <v>291.15154318893502</v>
          </cell>
        </row>
        <row r="1177">
          <cell r="A1177" t="str">
            <v>CRN 1200 041</v>
          </cell>
          <cell r="B1177" t="str">
            <v>Ø1200Kondens T Modül İzoleli</v>
          </cell>
          <cell r="C1177" t="str">
            <v>AD</v>
          </cell>
          <cell r="D1177">
            <v>431.73666453775013</v>
          </cell>
        </row>
        <row r="1178">
          <cell r="A1178">
            <v>0</v>
          </cell>
          <cell r="B1178" t="str">
            <v>Ø 1300</v>
          </cell>
          <cell r="C1178">
            <v>0</v>
          </cell>
          <cell r="D1178">
            <v>0</v>
          </cell>
        </row>
        <row r="1179">
          <cell r="A1179" t="str">
            <v>CRN 1300 001</v>
          </cell>
          <cell r="B1179" t="str">
            <v>Ø1300Standart Düz Modül 1000mm</v>
          </cell>
          <cell r="C1179" t="str">
            <v>AD</v>
          </cell>
          <cell r="D1179">
            <v>350.56113950000002</v>
          </cell>
        </row>
        <row r="1180">
          <cell r="A1180" t="str">
            <v>CRN 1300 002</v>
          </cell>
          <cell r="B1180" t="str">
            <v>Ø1300Standart İzoleli Modül 1000mm</v>
          </cell>
          <cell r="C1180" t="str">
            <v>AD</v>
          </cell>
          <cell r="D1180">
            <v>468.40123548075019</v>
          </cell>
        </row>
        <row r="1181">
          <cell r="A1181" t="str">
            <v>CRN 1300 003</v>
          </cell>
          <cell r="B1181" t="str">
            <v>Ø1300Standart Düz Modül 500mm</v>
          </cell>
          <cell r="C1181" t="str">
            <v>AD</v>
          </cell>
          <cell r="D1181">
            <v>191.21516700000001</v>
          </cell>
        </row>
        <row r="1182">
          <cell r="A1182" t="str">
            <v>CRN 1300 004</v>
          </cell>
          <cell r="B1182" t="str">
            <v>Ø1300Standart İzoleli Modül 500mm</v>
          </cell>
          <cell r="C1182" t="str">
            <v>AD</v>
          </cell>
          <cell r="D1182">
            <v>255.49158298950005</v>
          </cell>
        </row>
        <row r="1183">
          <cell r="A1183" t="str">
            <v>CRN 1300 005</v>
          </cell>
          <cell r="B1183" t="str">
            <v>Ø1300Standart Düz Modül 250 mm</v>
          </cell>
          <cell r="C1183" t="str">
            <v>AD</v>
          </cell>
          <cell r="D1183">
            <v>95.607583500000004</v>
          </cell>
        </row>
        <row r="1184">
          <cell r="A1184" t="str">
            <v>CRN 1300 006</v>
          </cell>
          <cell r="B1184" t="str">
            <v>Ø1300Standart İzoleli Modül 250 mm</v>
          </cell>
          <cell r="C1184" t="str">
            <v>AD</v>
          </cell>
          <cell r="D1184">
            <v>127.74579149475002</v>
          </cell>
        </row>
        <row r="1185">
          <cell r="A1185" t="str">
            <v>CRN 1300 007</v>
          </cell>
          <cell r="B1185" t="str">
            <v xml:space="preserve">Ø1300Ölçüm Düz Modül </v>
          </cell>
          <cell r="C1185" t="str">
            <v>AD</v>
          </cell>
          <cell r="D1185">
            <v>99.590934299999986</v>
          </cell>
        </row>
        <row r="1186">
          <cell r="A1186" t="str">
            <v>CRN 1300 008</v>
          </cell>
          <cell r="B1186" t="str">
            <v>Ø1300Ölçüm İzoleli Modül</v>
          </cell>
          <cell r="C1186" t="str">
            <v>AD</v>
          </cell>
          <cell r="D1186">
            <v>131.72914229475003</v>
          </cell>
        </row>
        <row r="1187">
          <cell r="A1187" t="str">
            <v>CRN 1300 009</v>
          </cell>
          <cell r="B1187" t="str">
            <v>Ø1300Emisyon Ölçüm  Modül</v>
          </cell>
          <cell r="C1187" t="str">
            <v>AD</v>
          </cell>
          <cell r="D1187">
            <v>99.590934299999986</v>
          </cell>
        </row>
        <row r="1188">
          <cell r="A1188" t="str">
            <v>CRN 1300 010</v>
          </cell>
          <cell r="B1188" t="str">
            <v>Ø1300Dirsek 15ºDüz</v>
          </cell>
          <cell r="C1188" t="str">
            <v>AD</v>
          </cell>
          <cell r="D1188">
            <v>350.56113950000002</v>
          </cell>
        </row>
        <row r="1189">
          <cell r="A1189" t="str">
            <v>CRN 1300 011</v>
          </cell>
          <cell r="B1189" t="str">
            <v xml:space="preserve">Ø1300Dirsek 15ºİzoleli </v>
          </cell>
          <cell r="C1189" t="str">
            <v>AD</v>
          </cell>
          <cell r="D1189">
            <v>468.40123548075019</v>
          </cell>
        </row>
        <row r="1190">
          <cell r="A1190" t="str">
            <v>CRN 1300 012</v>
          </cell>
          <cell r="B1190" t="str">
            <v>Ø1300Dirsek 30ºDüz</v>
          </cell>
          <cell r="C1190" t="str">
            <v>AD</v>
          </cell>
          <cell r="D1190">
            <v>350.56113950000002</v>
          </cell>
        </row>
        <row r="1191">
          <cell r="A1191" t="str">
            <v>CRN 1300 013</v>
          </cell>
          <cell r="B1191" t="str">
            <v>Ø1300Dirsek 30ºİzoleli</v>
          </cell>
          <cell r="C1191" t="str">
            <v>AD</v>
          </cell>
          <cell r="D1191">
            <v>468.40123548075019</v>
          </cell>
        </row>
        <row r="1192">
          <cell r="A1192" t="str">
            <v>CRN 1300 014</v>
          </cell>
          <cell r="B1192" t="str">
            <v>Ø1300Dirsek 45o Düz</v>
          </cell>
          <cell r="C1192" t="str">
            <v>AD</v>
          </cell>
          <cell r="D1192">
            <v>350.56113950000002</v>
          </cell>
        </row>
        <row r="1193">
          <cell r="A1193" t="str">
            <v>CRN 1300 015</v>
          </cell>
          <cell r="B1193" t="str">
            <v>Ø1300Dirsek 45o İzoleli</v>
          </cell>
          <cell r="C1193" t="str">
            <v>AD</v>
          </cell>
          <cell r="D1193">
            <v>468.40123548075019</v>
          </cell>
        </row>
        <row r="1194">
          <cell r="A1194" t="str">
            <v>CRN 1300 016</v>
          </cell>
          <cell r="B1194" t="str">
            <v>Ø1300Dirsek 60o Düz</v>
          </cell>
          <cell r="C1194" t="str">
            <v>AD</v>
          </cell>
          <cell r="D1194">
            <v>350.56113950000002</v>
          </cell>
        </row>
        <row r="1195">
          <cell r="A1195" t="str">
            <v>CRN 1300 017</v>
          </cell>
          <cell r="B1195" t="str">
            <v>Ø1300Dirsek 60o İzoleli</v>
          </cell>
          <cell r="C1195" t="str">
            <v>AD</v>
          </cell>
          <cell r="D1195">
            <v>468.40123548075019</v>
          </cell>
        </row>
        <row r="1196">
          <cell r="A1196" t="str">
            <v>CRN 1300 018</v>
          </cell>
          <cell r="B1196" t="str">
            <v>Ø13000Dirsek 90o Düz</v>
          </cell>
          <cell r="C1196" t="str">
            <v>AD</v>
          </cell>
          <cell r="D1196">
            <v>350.56113950000002</v>
          </cell>
        </row>
        <row r="1197">
          <cell r="A1197" t="str">
            <v>CRN 1300 019</v>
          </cell>
          <cell r="B1197" t="str">
            <v>Ø1300Dirsek 90o İzoleli</v>
          </cell>
          <cell r="C1197" t="str">
            <v>AD</v>
          </cell>
          <cell r="D1197">
            <v>468.40123548075019</v>
          </cell>
        </row>
        <row r="1198">
          <cell r="A1198" t="str">
            <v>CRN 1300 020</v>
          </cell>
          <cell r="B1198" t="str">
            <v>Ø1300Kaskad TE İzoleli</v>
          </cell>
          <cell r="C1198" t="str">
            <v>AD</v>
          </cell>
          <cell r="D1198">
            <v>510.98316597900009</v>
          </cell>
        </row>
        <row r="1199">
          <cell r="A1199" t="str">
            <v>CRN 1300 021</v>
          </cell>
          <cell r="B1199" t="str">
            <v>Ø1300Kaskad TE İzolesiz</v>
          </cell>
          <cell r="C1199" t="str">
            <v>AD</v>
          </cell>
          <cell r="D1199">
            <v>382.43033400000002</v>
          </cell>
        </row>
        <row r="1200">
          <cell r="A1200" t="str">
            <v>CRN 1300 022</v>
          </cell>
          <cell r="B1200" t="str">
            <v>Ø1300Rediksiyon İzoleli</v>
          </cell>
          <cell r="C1200" t="str">
            <v>AD</v>
          </cell>
          <cell r="D1200">
            <v>510.98316597900009</v>
          </cell>
        </row>
        <row r="1201">
          <cell r="A1201" t="str">
            <v>CRN 1300 023</v>
          </cell>
          <cell r="B1201" t="str">
            <v>Ø1300Rediksiyon İzolesiz</v>
          </cell>
          <cell r="C1201" t="str">
            <v>AD</v>
          </cell>
          <cell r="D1201">
            <v>382.43033400000002</v>
          </cell>
        </row>
        <row r="1202">
          <cell r="A1202" t="str">
            <v>CRN 1300 024</v>
          </cell>
          <cell r="B1202" t="str">
            <v>Ø1300Son kapama Düz</v>
          </cell>
          <cell r="C1202" t="str">
            <v>AD</v>
          </cell>
          <cell r="D1202">
            <v>191.21516700000001</v>
          </cell>
        </row>
        <row r="1203">
          <cell r="A1203" t="str">
            <v>CRN 1300 025</v>
          </cell>
          <cell r="B1203" t="str">
            <v>Ø1300Son kapama İzoleli</v>
          </cell>
          <cell r="C1203" t="str">
            <v>AD</v>
          </cell>
          <cell r="D1203">
            <v>255.49158298950005</v>
          </cell>
        </row>
        <row r="1204">
          <cell r="A1204" t="str">
            <v>CRN 1300 026</v>
          </cell>
          <cell r="B1204" t="str">
            <v>Ø130T Modül 45 Düz  90 Düz</v>
          </cell>
          <cell r="C1204" t="str">
            <v>AD</v>
          </cell>
          <cell r="D1204">
            <v>350.56113950000002</v>
          </cell>
        </row>
        <row r="1205">
          <cell r="A1205" t="str">
            <v>CRN 1300 027</v>
          </cell>
          <cell r="B1205" t="str">
            <v>Ø1300T Modül 45 İzoleli 90 İzoleli</v>
          </cell>
          <cell r="C1205" t="str">
            <v>AD</v>
          </cell>
          <cell r="D1205">
            <v>468.40123548075019</v>
          </cell>
        </row>
        <row r="1206">
          <cell r="A1206" t="str">
            <v>CRN 1300 028</v>
          </cell>
          <cell r="B1206" t="str">
            <v>Ø1300Yağmur Korumalı Şapka</v>
          </cell>
          <cell r="C1206" t="str">
            <v>AD</v>
          </cell>
          <cell r="D1206">
            <v>382.43033400000002</v>
          </cell>
        </row>
        <row r="1207">
          <cell r="A1207" t="str">
            <v>CRN 1300 029</v>
          </cell>
          <cell r="B1207" t="str">
            <v>Ø1300Rüzgar Çıkışlı Şapka</v>
          </cell>
          <cell r="C1207" t="str">
            <v>AD</v>
          </cell>
          <cell r="D1207">
            <v>382.43033400000002</v>
          </cell>
        </row>
        <row r="1208">
          <cell r="A1208" t="str">
            <v>CRN 1300 030</v>
          </cell>
          <cell r="B1208" t="str">
            <v>Ø1300Teleskopik Sehpa</v>
          </cell>
          <cell r="C1208" t="str">
            <v>AD</v>
          </cell>
          <cell r="D1208">
            <v>75.751199999999997</v>
          </cell>
        </row>
        <row r="1209">
          <cell r="A1209" t="str">
            <v>CRN 1300 031</v>
          </cell>
          <cell r="B1209" t="str">
            <v>Ø1300Duvar Tipi Sehpa</v>
          </cell>
          <cell r="C1209" t="str">
            <v>AD</v>
          </cell>
          <cell r="D1209">
            <v>60.600959999999993</v>
          </cell>
        </row>
        <row r="1210">
          <cell r="A1210" t="str">
            <v>CRN 1300 032</v>
          </cell>
          <cell r="B1210" t="str">
            <v>Ø1300Sehpa</v>
          </cell>
          <cell r="C1210" t="str">
            <v>AD</v>
          </cell>
          <cell r="D1210">
            <v>60.600959999999993</v>
          </cell>
        </row>
        <row r="1211">
          <cell r="A1211" t="str">
            <v>CRN 1300 033</v>
          </cell>
          <cell r="B1211" t="str">
            <v>Ø1300Bağlantı Kelepçesi</v>
          </cell>
          <cell r="C1211" t="str">
            <v>AD</v>
          </cell>
          <cell r="D1211">
            <v>10.082776384415585</v>
          </cell>
        </row>
        <row r="1212">
          <cell r="A1212" t="str">
            <v>CRN 1300 034</v>
          </cell>
          <cell r="B1212" t="str">
            <v>Ø1300Askı Duvar Kelepçesi</v>
          </cell>
          <cell r="C1212" t="str">
            <v>AD</v>
          </cell>
          <cell r="D1212">
            <v>18.965856000000002</v>
          </cell>
        </row>
        <row r="1213">
          <cell r="A1213" t="str">
            <v>CRN 1300 035</v>
          </cell>
          <cell r="B1213" t="str">
            <v>Ø1300Duvar Kelepçesi izoleli</v>
          </cell>
          <cell r="C1213" t="str">
            <v>AD</v>
          </cell>
          <cell r="D1213">
            <v>19.647549999999999</v>
          </cell>
        </row>
        <row r="1214">
          <cell r="A1214" t="str">
            <v>CRN 1300 036</v>
          </cell>
          <cell r="B1214" t="str">
            <v>Ø1300Duvar Kelepçesi izolesiz</v>
          </cell>
          <cell r="C1214" t="str">
            <v>AD</v>
          </cell>
          <cell r="D1214">
            <v>18.965856000000002</v>
          </cell>
        </row>
        <row r="1215">
          <cell r="A1215" t="str">
            <v>CRN 1300 037</v>
          </cell>
          <cell r="B1215" t="str">
            <v>Ø1300Boru Contası</v>
          </cell>
          <cell r="C1215" t="str">
            <v>AD</v>
          </cell>
          <cell r="D1215">
            <v>9.9129369863013714</v>
          </cell>
        </row>
        <row r="1216">
          <cell r="A1216" t="str">
            <v>CRN 1300 038</v>
          </cell>
          <cell r="B1216" t="str">
            <v>Ø1300Kapaklı  Te Modül Düz ( TEMİZLEME )</v>
          </cell>
          <cell r="C1216" t="str">
            <v>AD</v>
          </cell>
          <cell r="D1216">
            <v>405.87192360000006</v>
          </cell>
        </row>
        <row r="1217">
          <cell r="A1217" t="str">
            <v>CRN 1300 039</v>
          </cell>
          <cell r="B1217" t="str">
            <v>Ø1300Kapaklı  Te  Modül İzoleli  ( TEMİZLEME )</v>
          </cell>
          <cell r="C1217" t="str">
            <v>AD</v>
          </cell>
          <cell r="D1217">
            <v>534.42475557900002</v>
          </cell>
        </row>
        <row r="1218">
          <cell r="A1218" t="str">
            <v>CRN 1300 040</v>
          </cell>
          <cell r="B1218" t="str">
            <v>Ø1300Kondens T Modül Düz</v>
          </cell>
          <cell r="C1218" t="str">
            <v>AD</v>
          </cell>
          <cell r="D1218">
            <v>262.920854625</v>
          </cell>
        </row>
        <row r="1219">
          <cell r="A1219" t="str">
            <v>CRN 1300 041</v>
          </cell>
          <cell r="B1219" t="str">
            <v>Ø1300Kondens T Modül İzoleli</v>
          </cell>
          <cell r="C1219" t="str">
            <v>AD</v>
          </cell>
          <cell r="D1219">
            <v>351.30092661056256</v>
          </cell>
        </row>
      </sheetData>
      <sheetData sheetId="15"/>
      <sheetData sheetId="16"/>
      <sheetData sheetId="17"/>
      <sheetData sheetId="18"/>
      <sheetData sheetId="19" refreshError="1"/>
    </sheetDataSet>
  </externalBook>
</externalLink>
</file>

<file path=xl/queryTables/queryTable1.xml><?xml version="1.0" encoding="utf-8"?>
<queryTable xmlns="http://schemas.openxmlformats.org/spreadsheetml/2006/main" name="Guncel" connectionId="1" autoFormatId="16" applyNumberFormats="0" applyBorderFormats="0" applyFontFormats="1" applyPatternFormats="1" applyAlignmentFormats="0" applyWidthHeightFormats="0"/>
</file>

<file path=xl/tables/table1.xml><?xml version="1.0" encoding="utf-8"?>
<table xmlns="http://schemas.openxmlformats.org/spreadsheetml/2006/main" id="3" name="Tablo24" displayName="Tablo24" ref="B2:L301" totalsRowShown="0" headerRowDxfId="21" dataDxfId="19" headerRowBorderDxfId="20" tableBorderDxfId="18" totalsRowBorderDxfId="17">
  <autoFilter ref="B2:L301"/>
  <tableColumns count="11">
    <tableColumn id="1" name="Sütun1" dataDxfId="16"/>
    <tableColumn id="2" name="Sütun2" dataDxfId="15"/>
    <tableColumn id="3" name="Sütun3" dataDxfId="14"/>
    <tableColumn id="4" name="Sütun4" dataDxfId="13"/>
    <tableColumn id="5" name="Sütun5" dataDxfId="12"/>
    <tableColumn id="6" name="Sütun6" dataDxfId="11"/>
    <tableColumn id="7" name="Sütun7" dataDxfId="10"/>
    <tableColumn id="8" name="Sütun8" dataDxfId="9"/>
    <tableColumn id="9" name="Sütun9" dataDxfId="8"/>
    <tableColumn id="10" name="Sütun10" dataDxfId="7"/>
    <tableColumn id="11" name="Sütun11" dataDxfId="6"/>
  </tableColumns>
  <tableStyleInfo name="TableStyleLight9 2" showFirstColumn="0" showLastColumn="0" showRowStripes="1" showColumnStripes="0"/>
</table>
</file>

<file path=xl/tables/table2.xml><?xml version="1.0" encoding="utf-8"?>
<table xmlns="http://schemas.openxmlformats.org/spreadsheetml/2006/main" id="1" name="Tablo1" displayName="Tablo1" ref="A2:F22" totalsRowShown="0" headerRowDxfId="5" headerRowBorderDxfId="4">
  <autoFilter ref="A2:F22"/>
  <tableColumns count="6">
    <tableColumn id="1" name="SİPARİŞ NO"/>
    <tableColumn id="2" name="HAKAN BEY" dataDxfId="3" dataCellStyle="Köprü"/>
    <tableColumn id="6" name="TARİH" dataDxfId="2" dataCellStyle="Köprü"/>
    <tableColumn id="3" name="FERHAT BEY" dataDxfId="1" dataCellStyle="Köprü"/>
    <tableColumn id="5" name="TARİH2" dataDxfId="0" dataCellStyle="Köprü"/>
    <tableColumn id="4" name="ALİ BEY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Ofis Teması">
  <a:themeElements>
    <a:clrScheme name="Ofis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is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i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hyperlink" Target="mailto:teklif@crnbaca.com.tr" TargetMode="External"/><Relationship Id="rId2" Type="http://schemas.openxmlformats.org/officeDocument/2006/relationships/hyperlink" Target="mailto:ali.sumengen@crnbaca.com.tr" TargetMode="External"/><Relationship Id="rId1" Type="http://schemas.openxmlformats.org/officeDocument/2006/relationships/hyperlink" Target="mailto:mehmet.bas@crnbaca.com.tr" TargetMode="External"/><Relationship Id="rId4" Type="http://schemas.openxmlformats.org/officeDocument/2006/relationships/printerSettings" Target="../printerSettings/printerSettings4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6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9.bin"/><Relationship Id="rId2" Type="http://schemas.openxmlformats.org/officeDocument/2006/relationships/hyperlink" Target="mailto:info@crnbaca.com.tr" TargetMode="External"/><Relationship Id="rId1" Type="http://schemas.openxmlformats.org/officeDocument/2006/relationships/hyperlink" Target="http://www.crnbaca.com/" TargetMode="External"/><Relationship Id="rId4" Type="http://schemas.openxmlformats.org/officeDocument/2006/relationships/drawing" Target="../drawings/drawing1.xml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0.bin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hyperlink" Target="mailto:ahmet@gmail.com" TargetMode="External"/><Relationship Id="rId2" Type="http://schemas.openxmlformats.org/officeDocument/2006/relationships/hyperlink" Target="mailto:ahmet@gmail.com" TargetMode="External"/><Relationship Id="rId1" Type="http://schemas.openxmlformats.org/officeDocument/2006/relationships/hyperlink" Target="mailto:mehmet.bas@crnbaca.com.tr" TargetMode="External"/><Relationship Id="rId5" Type="http://schemas.openxmlformats.org/officeDocument/2006/relationships/table" Target="../tables/table1.xml"/><Relationship Id="rId4" Type="http://schemas.openxmlformats.org/officeDocument/2006/relationships/printerSettings" Target="../printerSettings/printerSettings11.bin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2.bin"/><Relationship Id="rId2" Type="http://schemas.openxmlformats.org/officeDocument/2006/relationships/hyperlink" Target="file:///\\192.168.1.111\AppData\Roaming\Microsoft\AppData\Roaming\Microsoft\Excel\AL&#304;%20BEY-%20S&#304;VAS%20KIT-SU%20&#350;EHR&#304;%20KUBU&#350;%20300.000%20SICAK%20HAVA%20KAZANI-22.01.2021%20-%20S-2.pdf" TargetMode="External"/><Relationship Id="rId1" Type="http://schemas.openxmlformats.org/officeDocument/2006/relationships/hyperlink" Target="file:///\\192.168.1.111\AppData\Roaming\Microsoft\AppData\Roaming\Microsoft\Excel\AL&#304;%20BEY-%20NURETT&#304;N%20KURT%20NEV&#350;EH&#304;R%20G&#220;L&#350;EH&#304;R-%20GASSERO%20430%20KW-%2022.01.2021%20-%20S-1.pdf" TargetMode="External"/><Relationship Id="rId4" Type="http://schemas.openxmlformats.org/officeDocument/2006/relationships/table" Target="../tables/table2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ayfa4"/>
  <dimension ref="A1:CU43"/>
  <sheetViews>
    <sheetView zoomScale="120" zoomScaleNormal="120" workbookViewId="0">
      <selection activeCell="C3" sqref="C3"/>
    </sheetView>
  </sheetViews>
  <sheetFormatPr defaultRowHeight="12.75" x14ac:dyDescent="0.35"/>
  <cols>
    <col min="5" max="5" width="9.6640625" customWidth="1"/>
    <col min="9" max="11" width="10" customWidth="1"/>
    <col min="16" max="16" width="11.33203125" bestFit="1" customWidth="1"/>
    <col min="17" max="17" width="13.33203125" bestFit="1" customWidth="1"/>
    <col min="21" max="21" width="10.86328125" customWidth="1"/>
    <col min="26" max="27" width="11.53125" customWidth="1"/>
    <col min="31" max="31" width="11.6640625" customWidth="1"/>
    <col min="39" max="39" width="11.86328125" style="43" customWidth="1"/>
    <col min="40" max="40" width="13.33203125" style="43" customWidth="1"/>
    <col min="47" max="47" width="0" hidden="1" customWidth="1"/>
    <col min="53" max="53" width="11.33203125" customWidth="1"/>
    <col min="57" max="57" width="10.6640625" customWidth="1"/>
    <col min="58" max="59" width="10.53125" customWidth="1"/>
    <col min="60" max="60" width="9" style="43"/>
    <col min="64" max="64" width="11.53125" hidden="1" customWidth="1"/>
    <col min="65" max="71" width="9" hidden="1" customWidth="1"/>
    <col min="72" max="72" width="10.86328125" customWidth="1"/>
    <col min="73" max="74" width="9" customWidth="1"/>
    <col min="75" max="75" width="12" style="43" customWidth="1"/>
    <col min="76" max="78" width="9" customWidth="1"/>
    <col min="79" max="85" width="11.6640625" customWidth="1"/>
    <col min="86" max="86" width="22" bestFit="1" customWidth="1"/>
    <col min="87" max="87" width="11.6640625" customWidth="1"/>
    <col min="88" max="88" width="25.53125" bestFit="1" customWidth="1"/>
    <col min="89" max="89" width="11.6640625" customWidth="1"/>
    <col min="96" max="96" width="7.33203125" bestFit="1" customWidth="1"/>
    <col min="97" max="97" width="6.33203125" customWidth="1"/>
    <col min="98" max="98" width="12.33203125" customWidth="1"/>
    <col min="99" max="99" width="15" bestFit="1" customWidth="1"/>
    <col min="101" max="101" width="11.33203125" bestFit="1" customWidth="1"/>
    <col min="102" max="102" width="11.33203125" customWidth="1"/>
  </cols>
  <sheetData>
    <row r="1" spans="1:99" ht="47.25" customHeight="1" x14ac:dyDescent="0.35">
      <c r="C1" s="61" t="s">
        <v>1101</v>
      </c>
      <c r="D1" s="61" t="s">
        <v>1102</v>
      </c>
      <c r="E1" s="61" t="s">
        <v>1103</v>
      </c>
      <c r="F1" s="61" t="s">
        <v>1104</v>
      </c>
      <c r="G1" s="62" t="s">
        <v>1105</v>
      </c>
      <c r="H1" s="62" t="s">
        <v>1106</v>
      </c>
      <c r="I1" s="63" t="s">
        <v>1107</v>
      </c>
      <c r="J1" s="63" t="s">
        <v>1108</v>
      </c>
      <c r="K1" s="63" t="s">
        <v>1109</v>
      </c>
      <c r="M1" s="64" t="s">
        <v>1110</v>
      </c>
      <c r="N1" t="s">
        <v>1105</v>
      </c>
      <c r="O1" t="s">
        <v>1111</v>
      </c>
      <c r="P1" t="s">
        <v>1112</v>
      </c>
      <c r="Q1" t="s">
        <v>1113</v>
      </c>
      <c r="R1" s="64" t="s">
        <v>1110</v>
      </c>
      <c r="S1" t="s">
        <v>1105</v>
      </c>
      <c r="T1" t="s">
        <v>1111</v>
      </c>
      <c r="U1" t="s">
        <v>1112</v>
      </c>
      <c r="V1" s="65" t="s">
        <v>1113</v>
      </c>
      <c r="W1" s="61" t="s">
        <v>1110</v>
      </c>
      <c r="X1" s="65" t="s">
        <v>1105</v>
      </c>
      <c r="Y1" s="65" t="s">
        <v>1111</v>
      </c>
      <c r="Z1" s="65" t="s">
        <v>1112</v>
      </c>
      <c r="AA1" s="65" t="s">
        <v>1113</v>
      </c>
      <c r="AB1" s="65" t="s">
        <v>1110</v>
      </c>
      <c r="AC1" s="65" t="s">
        <v>1105</v>
      </c>
      <c r="AD1" s="65" t="s">
        <v>1111</v>
      </c>
      <c r="AE1" s="65" t="s">
        <v>1112</v>
      </c>
      <c r="AF1" s="65" t="s">
        <v>1113</v>
      </c>
      <c r="AG1" s="65" t="s">
        <v>1110</v>
      </c>
      <c r="AH1" s="65" t="s">
        <v>1105</v>
      </c>
      <c r="AI1" s="65" t="s">
        <v>1111</v>
      </c>
      <c r="AJ1" s="65" t="s">
        <v>1112</v>
      </c>
      <c r="AK1" s="65" t="s">
        <v>1113</v>
      </c>
      <c r="AL1" s="65"/>
      <c r="AM1" s="43" t="s">
        <v>1114</v>
      </c>
      <c r="AN1" s="62" t="s">
        <v>1115</v>
      </c>
      <c r="AO1" s="43" t="s">
        <v>1105</v>
      </c>
      <c r="AP1" s="43" t="s">
        <v>1116</v>
      </c>
      <c r="AQ1" s="65" t="s">
        <v>1117</v>
      </c>
      <c r="AR1" s="43" t="s">
        <v>1118</v>
      </c>
      <c r="AS1" s="43" t="s">
        <v>1116</v>
      </c>
      <c r="AT1" s="62" t="s">
        <v>1119</v>
      </c>
      <c r="AU1" s="62"/>
      <c r="AV1" s="62" t="s">
        <v>1105</v>
      </c>
      <c r="AW1" s="62" t="s">
        <v>1120</v>
      </c>
      <c r="AX1" s="62" t="s">
        <v>1121</v>
      </c>
      <c r="AY1" s="43" t="s">
        <v>1122</v>
      </c>
      <c r="AZ1" s="43" t="s">
        <v>1118</v>
      </c>
      <c r="BA1" s="62" t="s">
        <v>1123</v>
      </c>
      <c r="BB1" s="62" t="s">
        <v>1124</v>
      </c>
      <c r="BC1" s="62" t="s">
        <v>17</v>
      </c>
      <c r="BE1" s="62" t="s">
        <v>1125</v>
      </c>
      <c r="BF1" s="62" t="s">
        <v>1110</v>
      </c>
      <c r="BG1" s="62" t="s">
        <v>1105</v>
      </c>
      <c r="BH1" s="62" t="s">
        <v>1126</v>
      </c>
      <c r="BJ1" s="62" t="s">
        <v>1127</v>
      </c>
      <c r="BK1" s="43" t="s">
        <v>1118</v>
      </c>
      <c r="BL1" s="66" t="s">
        <v>1128</v>
      </c>
      <c r="BM1" s="66" t="s">
        <v>1129</v>
      </c>
      <c r="BN1" s="67" t="s">
        <v>1130</v>
      </c>
      <c r="BO1" s="67"/>
      <c r="BP1" s="67" t="s">
        <v>1105</v>
      </c>
      <c r="BQ1" s="67"/>
      <c r="BR1" s="66" t="s">
        <v>1126</v>
      </c>
      <c r="BS1" s="66"/>
      <c r="BT1" s="66" t="s">
        <v>1131</v>
      </c>
      <c r="BU1" s="66"/>
      <c r="BV1" s="66"/>
      <c r="BW1" s="66" t="s">
        <v>1132</v>
      </c>
      <c r="BX1" s="66"/>
      <c r="BY1" s="66" t="s">
        <v>1133</v>
      </c>
      <c r="BZ1" s="66" t="s">
        <v>1134</v>
      </c>
      <c r="CA1" s="68" t="s">
        <v>1135</v>
      </c>
      <c r="CB1" s="68" t="s">
        <v>1136</v>
      </c>
      <c r="CC1" s="68" t="s">
        <v>1134</v>
      </c>
      <c r="CD1" s="68" t="s">
        <v>1137</v>
      </c>
      <c r="CE1" s="68"/>
      <c r="CF1" s="68" t="s">
        <v>1138</v>
      </c>
      <c r="CG1" s="68" t="s">
        <v>17</v>
      </c>
      <c r="CH1" s="68"/>
      <c r="CI1" s="68"/>
      <c r="CJ1" s="68" t="s">
        <v>1139</v>
      </c>
      <c r="CK1" s="68"/>
      <c r="CL1" s="62" t="s">
        <v>1140</v>
      </c>
      <c r="CM1" s="62" t="s">
        <v>1110</v>
      </c>
      <c r="CN1" s="43" t="s">
        <v>1105</v>
      </c>
      <c r="CO1" s="43"/>
      <c r="CP1" s="62" t="s">
        <v>1141</v>
      </c>
      <c r="CQ1" s="43"/>
      <c r="CR1" t="s">
        <v>1142</v>
      </c>
      <c r="CS1" s="62" t="s">
        <v>1143</v>
      </c>
      <c r="CT1" s="65" t="s">
        <v>1144</v>
      </c>
    </row>
    <row r="2" spans="1:99" x14ac:dyDescent="0.35">
      <c r="B2">
        <v>1000</v>
      </c>
      <c r="C2" s="69">
        <v>6.5</v>
      </c>
      <c r="D2" s="69">
        <v>1.39</v>
      </c>
      <c r="E2" s="69">
        <v>0.5</v>
      </c>
      <c r="F2">
        <v>100</v>
      </c>
      <c r="G2" s="70">
        <v>3.14</v>
      </c>
      <c r="H2" s="70">
        <v>0.25</v>
      </c>
      <c r="I2" s="71">
        <f>G2*F2*H2/1000</f>
        <v>7.85E-2</v>
      </c>
      <c r="J2" s="71">
        <f>BC2</f>
        <v>4.5789050000000007</v>
      </c>
      <c r="K2" s="71">
        <f>H2*J2</f>
        <v>1.1447262500000002</v>
      </c>
      <c r="L2">
        <v>100</v>
      </c>
      <c r="M2" s="71">
        <v>100</v>
      </c>
      <c r="N2" s="71">
        <v>3.14</v>
      </c>
      <c r="O2" s="71">
        <v>0.4</v>
      </c>
      <c r="P2" s="71">
        <v>0.8</v>
      </c>
      <c r="Q2" s="72">
        <f>M2*N2*O2*P2/100</f>
        <v>1.0048000000000001</v>
      </c>
      <c r="R2" s="71">
        <v>100</v>
      </c>
      <c r="S2" s="71">
        <v>3.14</v>
      </c>
      <c r="T2" s="71">
        <v>0.5</v>
      </c>
      <c r="U2" s="71">
        <v>0.8</v>
      </c>
      <c r="V2" s="72">
        <f>R2*S2*T2*U2/100</f>
        <v>1.256</v>
      </c>
      <c r="W2" s="72">
        <v>100</v>
      </c>
      <c r="X2" s="72">
        <v>3.14</v>
      </c>
      <c r="Y2" s="71">
        <v>0.6</v>
      </c>
      <c r="Z2" s="72">
        <v>0.8</v>
      </c>
      <c r="AA2" s="72">
        <f>W2*X2*Y2*Z2/100</f>
        <v>1.5072000000000001</v>
      </c>
      <c r="AB2" s="72">
        <v>100</v>
      </c>
      <c r="AC2" s="72">
        <v>3.14</v>
      </c>
      <c r="AD2" s="72">
        <v>0.8</v>
      </c>
      <c r="AE2" s="72">
        <v>0.8</v>
      </c>
      <c r="AF2" s="72">
        <f t="shared" ref="AF2:AF35" si="0">AB2*AC2*AD2*AE2/100</f>
        <v>2.0096000000000003</v>
      </c>
      <c r="AG2" s="72">
        <v>100</v>
      </c>
      <c r="AH2" s="72">
        <v>3.14</v>
      </c>
      <c r="AI2" s="72">
        <v>1</v>
      </c>
      <c r="AJ2" s="72">
        <v>0.8</v>
      </c>
      <c r="AK2" s="72">
        <f t="shared" ref="AK2:AK35" si="1">AG2*AH2*AI2*AJ2/100</f>
        <v>2.512</v>
      </c>
      <c r="AL2" s="72"/>
      <c r="AM2" s="43">
        <v>100</v>
      </c>
      <c r="AN2" s="70">
        <f>R2+25</f>
        <v>125</v>
      </c>
      <c r="AO2">
        <v>3.14</v>
      </c>
      <c r="AP2">
        <f>AN2*AO2/1000</f>
        <v>0.39250000000000002</v>
      </c>
      <c r="AQ2">
        <v>2.4500000000000002</v>
      </c>
      <c r="AR2">
        <f>AP2*AQ2</f>
        <v>0.96162500000000006</v>
      </c>
      <c r="AS2">
        <v>55</v>
      </c>
      <c r="AT2" s="71">
        <f>AN2+AS2</f>
        <v>180</v>
      </c>
      <c r="AU2" s="71">
        <f>AT2-AM2</f>
        <v>80</v>
      </c>
      <c r="AV2" s="71">
        <v>3.14</v>
      </c>
      <c r="AW2" s="71">
        <v>0.4</v>
      </c>
      <c r="AX2" s="71">
        <v>0.8</v>
      </c>
      <c r="AY2">
        <v>2</v>
      </c>
      <c r="AZ2">
        <f>AT2*AV2*AY2*AW2*AX2/100</f>
        <v>3.6172800000000005</v>
      </c>
      <c r="BA2">
        <f t="shared" ref="BA2:BA35" si="2">AZ2+AR2</f>
        <v>4.5789050000000007</v>
      </c>
      <c r="BB2">
        <v>0</v>
      </c>
      <c r="BC2">
        <f>BA2+BB2</f>
        <v>4.5789050000000007</v>
      </c>
      <c r="BE2" s="43">
        <v>100</v>
      </c>
      <c r="BF2">
        <v>100</v>
      </c>
      <c r="BG2">
        <v>3.14</v>
      </c>
      <c r="BH2" s="43">
        <v>0.66</v>
      </c>
      <c r="BI2">
        <f>BG2*BF2*BH2/1000</f>
        <v>0.20724000000000001</v>
      </c>
      <c r="BJ2">
        <f>2.5/7.7</f>
        <v>0.32467532467532467</v>
      </c>
      <c r="BK2">
        <f>BI2+BJ2</f>
        <v>0.53191532467532465</v>
      </c>
      <c r="BL2" s="67">
        <v>100</v>
      </c>
      <c r="BM2" s="64">
        <v>100</v>
      </c>
      <c r="BN2" s="64">
        <v>50</v>
      </c>
      <c r="BO2" s="64">
        <f>BM2+BN2</f>
        <v>150</v>
      </c>
      <c r="BP2" s="64">
        <v>3.14</v>
      </c>
      <c r="BQ2" s="64">
        <f>BO2*BP2/1000</f>
        <v>0.47099999999999997</v>
      </c>
      <c r="BR2" s="64">
        <v>0.66</v>
      </c>
      <c r="BS2" s="64">
        <f>BQ2*BR2</f>
        <v>0.31086000000000003</v>
      </c>
      <c r="BT2" s="64">
        <v>100</v>
      </c>
      <c r="BU2" s="64">
        <v>100</v>
      </c>
      <c r="BV2" s="64">
        <v>3.14</v>
      </c>
      <c r="BW2" s="67">
        <v>1.3</v>
      </c>
      <c r="BX2" s="64">
        <f>BV2*BU2*BW2/1000</f>
        <v>0.40820000000000001</v>
      </c>
      <c r="BY2" s="64">
        <v>0.78</v>
      </c>
      <c r="BZ2" s="64">
        <f>BX2+BY2</f>
        <v>1.1882000000000001</v>
      </c>
      <c r="CA2" s="73">
        <v>100</v>
      </c>
      <c r="CB2" s="73">
        <f>CA2+50</f>
        <v>150</v>
      </c>
      <c r="CC2" s="73">
        <f t="shared" ref="CC2:CC7" si="3">BZ5</f>
        <v>1.3923000000000001</v>
      </c>
      <c r="CD2" s="73">
        <v>100</v>
      </c>
      <c r="CE2" s="73">
        <v>0.56999999999999995</v>
      </c>
      <c r="CF2" s="73">
        <v>0.68</v>
      </c>
      <c r="CG2" s="73">
        <f>CE2+CF2</f>
        <v>1.25</v>
      </c>
      <c r="CH2" s="73" t="s">
        <v>431</v>
      </c>
      <c r="CI2" s="73">
        <v>1.0049999999999999</v>
      </c>
      <c r="CJ2" s="74" t="s">
        <v>51</v>
      </c>
      <c r="CK2" s="75">
        <v>1.0049999999999999</v>
      </c>
      <c r="CL2">
        <v>100</v>
      </c>
      <c r="CM2">
        <v>100</v>
      </c>
      <c r="CN2">
        <v>3.14</v>
      </c>
      <c r="CO2">
        <f>6/7.3</f>
        <v>0.82191780821917815</v>
      </c>
      <c r="CP2">
        <f>CM2*CN2*CO2/1000</f>
        <v>0.25808219178082192</v>
      </c>
      <c r="CQ2" s="64">
        <v>8</v>
      </c>
      <c r="CR2">
        <v>100</v>
      </c>
      <c r="CS2">
        <f>$CQ$2*CR2/1000</f>
        <v>0.8</v>
      </c>
      <c r="CT2">
        <v>2</v>
      </c>
      <c r="CU2">
        <f>CS2+CT2</f>
        <v>2.8</v>
      </c>
    </row>
    <row r="3" spans="1:99" x14ac:dyDescent="0.35">
      <c r="C3" s="69"/>
      <c r="D3" s="69"/>
      <c r="E3" s="69"/>
      <c r="F3">
        <v>130</v>
      </c>
      <c r="G3" s="70">
        <v>3.14</v>
      </c>
      <c r="H3" s="70">
        <v>0.25</v>
      </c>
      <c r="I3" s="71">
        <f>G3*F3*H3/1000</f>
        <v>0.10205</v>
      </c>
      <c r="J3" s="71">
        <f t="shared" ref="J3:J35" si="4">BC3</f>
        <v>5.4125750000000004</v>
      </c>
      <c r="K3" s="71">
        <f>H3*J3</f>
        <v>1.3531437500000001</v>
      </c>
      <c r="L3">
        <v>130</v>
      </c>
      <c r="M3">
        <v>130</v>
      </c>
      <c r="N3" s="71">
        <v>3.14</v>
      </c>
      <c r="O3" s="71">
        <v>0.4</v>
      </c>
      <c r="P3" s="71">
        <v>0.8</v>
      </c>
      <c r="Q3" s="72">
        <f>M3*N3*O3*P3/100</f>
        <v>1.3062399999999998</v>
      </c>
      <c r="R3" s="71">
        <v>130</v>
      </c>
      <c r="S3" s="71">
        <v>3.14</v>
      </c>
      <c r="T3" s="71">
        <v>0.5</v>
      </c>
      <c r="U3" s="71">
        <v>0.8</v>
      </c>
      <c r="V3" s="72">
        <f>R3*S3*T3*U3/100</f>
        <v>1.6328</v>
      </c>
      <c r="W3" s="72">
        <v>130</v>
      </c>
      <c r="X3" s="72">
        <v>3.14</v>
      </c>
      <c r="Y3" s="71">
        <v>0.6</v>
      </c>
      <c r="Z3" s="72">
        <v>0.8</v>
      </c>
      <c r="AA3" s="72">
        <f>W3*X3*Y3*Z3/100</f>
        <v>1.95936</v>
      </c>
      <c r="AB3" s="72">
        <v>130</v>
      </c>
      <c r="AC3" s="72">
        <v>3.14</v>
      </c>
      <c r="AD3" s="72">
        <v>0.8</v>
      </c>
      <c r="AE3" s="72">
        <v>0.8</v>
      </c>
      <c r="AF3" s="72">
        <f t="shared" si="0"/>
        <v>2.6124799999999997</v>
      </c>
      <c r="AG3" s="72">
        <v>130</v>
      </c>
      <c r="AH3" s="72">
        <v>3.14</v>
      </c>
      <c r="AI3" s="72">
        <v>1</v>
      </c>
      <c r="AJ3" s="72">
        <v>0.8</v>
      </c>
      <c r="AK3" s="72">
        <f t="shared" si="1"/>
        <v>3.2656000000000001</v>
      </c>
      <c r="AL3" s="72"/>
      <c r="AM3" s="43">
        <v>130</v>
      </c>
      <c r="AN3" s="70">
        <v>155</v>
      </c>
      <c r="AO3">
        <v>3.14</v>
      </c>
      <c r="AP3">
        <f>AN3*AO3/1000</f>
        <v>0.48670000000000002</v>
      </c>
      <c r="AQ3">
        <v>2.4500000000000002</v>
      </c>
      <c r="AR3">
        <f>AP3*AQ3</f>
        <v>1.1924150000000002</v>
      </c>
      <c r="AS3">
        <v>55</v>
      </c>
      <c r="AT3" s="71">
        <f>AN3+AS3</f>
        <v>210</v>
      </c>
      <c r="AU3" s="71">
        <f t="shared" ref="AU3:AU35" si="5">AT3-AM3</f>
        <v>80</v>
      </c>
      <c r="AV3" s="71">
        <v>3.14</v>
      </c>
      <c r="AW3" s="71">
        <v>0.4</v>
      </c>
      <c r="AX3" s="71">
        <v>0.8</v>
      </c>
      <c r="AY3">
        <v>2</v>
      </c>
      <c r="AZ3">
        <f t="shared" ref="AZ3:AZ35" si="6">AT3*AV3*AY3*AW3*AX3/100</f>
        <v>4.2201599999999999</v>
      </c>
      <c r="BA3">
        <f t="shared" si="2"/>
        <v>5.4125750000000004</v>
      </c>
      <c r="BB3">
        <v>0</v>
      </c>
      <c r="BC3">
        <f>BA3+BB3</f>
        <v>5.4125750000000004</v>
      </c>
      <c r="BE3" s="43">
        <v>130</v>
      </c>
      <c r="BF3">
        <v>130</v>
      </c>
      <c r="BG3">
        <v>3.14</v>
      </c>
      <c r="BH3" s="43">
        <v>0.66</v>
      </c>
      <c r="BI3">
        <f>BG3*BF3*BH3/1000</f>
        <v>0.26941199999999998</v>
      </c>
      <c r="BJ3">
        <f>2.5/7.7</f>
        <v>0.32467532467532467</v>
      </c>
      <c r="BK3">
        <f>BI3+BJ3</f>
        <v>0.59408732467532466</v>
      </c>
      <c r="BL3" s="67"/>
      <c r="BM3" s="64"/>
      <c r="BN3" s="64"/>
      <c r="BO3" s="64"/>
      <c r="BP3" s="64"/>
      <c r="BQ3" s="64"/>
      <c r="BR3" s="64"/>
      <c r="BS3" s="64"/>
      <c r="BT3" s="64">
        <v>130</v>
      </c>
      <c r="BU3" s="64">
        <v>130</v>
      </c>
      <c r="BV3" s="64">
        <v>3.14</v>
      </c>
      <c r="BW3" s="67">
        <v>1.3</v>
      </c>
      <c r="BX3" s="64">
        <f>BV3*BU3*BW3/1000</f>
        <v>0.53066000000000002</v>
      </c>
      <c r="BY3" s="64">
        <v>0.78</v>
      </c>
      <c r="BZ3" s="64">
        <f>BX3+BY3</f>
        <v>1.3106599999999999</v>
      </c>
      <c r="CA3" s="73">
        <v>130</v>
      </c>
      <c r="CB3" s="73">
        <v>180</v>
      </c>
      <c r="CC3" s="73">
        <f t="shared" si="3"/>
        <v>1.5147600000000001</v>
      </c>
      <c r="CD3" s="73">
        <v>130</v>
      </c>
      <c r="CE3" s="73">
        <v>0.56999999999999995</v>
      </c>
      <c r="CF3" s="73">
        <v>0.68</v>
      </c>
      <c r="CG3" s="73">
        <f>CE3+CF3</f>
        <v>1.25</v>
      </c>
      <c r="CH3" s="73" t="s">
        <v>1145</v>
      </c>
      <c r="CI3" s="73">
        <v>1.3062400000000001</v>
      </c>
      <c r="CJ3" s="74" t="s">
        <v>1146</v>
      </c>
      <c r="CK3" s="75">
        <v>1.3062400000000001</v>
      </c>
      <c r="CL3">
        <v>130</v>
      </c>
      <c r="CM3">
        <v>130</v>
      </c>
      <c r="CN3">
        <v>3.14</v>
      </c>
      <c r="CO3">
        <f t="shared" ref="CO3:CO35" si="7">6/7.3</f>
        <v>0.82191780821917815</v>
      </c>
      <c r="CP3">
        <f>CM3*CN3*CO3/1000</f>
        <v>0.33550684931506852</v>
      </c>
      <c r="CQ3" s="64"/>
      <c r="CR3">
        <v>130</v>
      </c>
      <c r="CS3">
        <f>$CQ$2*CR3/1000</f>
        <v>1.04</v>
      </c>
      <c r="CT3">
        <v>2</v>
      </c>
      <c r="CU3">
        <f>CS3+CT3</f>
        <v>3.04</v>
      </c>
    </row>
    <row r="4" spans="1:99" x14ac:dyDescent="0.35">
      <c r="B4">
        <v>500</v>
      </c>
      <c r="C4" s="69">
        <f>C2/2</f>
        <v>3.25</v>
      </c>
      <c r="D4" s="69"/>
      <c r="E4" s="69"/>
      <c r="F4">
        <v>140</v>
      </c>
      <c r="G4" s="43">
        <v>3.14</v>
      </c>
      <c r="H4" s="70">
        <v>0.25</v>
      </c>
      <c r="I4" s="71">
        <f t="shared" ref="I4:I35" si="8">G4*F4*H4/1000</f>
        <v>0.10990000000000001</v>
      </c>
      <c r="J4" s="71">
        <f t="shared" si="4"/>
        <v>5.6904650000000014</v>
      </c>
      <c r="K4" s="71">
        <f t="shared" ref="K4:K35" si="9">H4*J4</f>
        <v>1.4226162500000004</v>
      </c>
      <c r="L4">
        <v>140</v>
      </c>
      <c r="M4" s="71">
        <v>140</v>
      </c>
      <c r="N4" s="71">
        <v>3.14</v>
      </c>
      <c r="O4" s="71">
        <v>0.4</v>
      </c>
      <c r="P4" s="71">
        <v>0.8</v>
      </c>
      <c r="Q4" s="72">
        <f t="shared" ref="Q4:Q32" si="10">M4*N4*O4*P4/100</f>
        <v>1.4067200000000002</v>
      </c>
      <c r="R4" s="71">
        <v>140</v>
      </c>
      <c r="S4" s="71">
        <v>3.14</v>
      </c>
      <c r="T4" s="71">
        <v>0.5</v>
      </c>
      <c r="U4" s="71">
        <v>0.8</v>
      </c>
      <c r="V4" s="72">
        <f t="shared" ref="V4:V35" si="11">R4*S4*T4*U4/100</f>
        <v>1.7584000000000004</v>
      </c>
      <c r="W4" s="72">
        <v>140</v>
      </c>
      <c r="X4" s="72">
        <v>3.14</v>
      </c>
      <c r="Y4" s="71">
        <v>0.6</v>
      </c>
      <c r="Z4" s="72">
        <v>0.8</v>
      </c>
      <c r="AA4" s="72">
        <f t="shared" ref="AA4:AA35" si="12">W4*X4*Y4*Z4/100</f>
        <v>2.11008</v>
      </c>
      <c r="AB4" s="72">
        <v>140</v>
      </c>
      <c r="AC4" s="72">
        <v>3.14</v>
      </c>
      <c r="AD4" s="72">
        <v>0.8</v>
      </c>
      <c r="AE4" s="72">
        <v>0.8</v>
      </c>
      <c r="AF4" s="72">
        <f t="shared" si="0"/>
        <v>2.8134400000000004</v>
      </c>
      <c r="AG4" s="72">
        <v>140</v>
      </c>
      <c r="AH4" s="72">
        <v>3.14</v>
      </c>
      <c r="AI4" s="72">
        <v>1</v>
      </c>
      <c r="AJ4" s="72">
        <v>0.8</v>
      </c>
      <c r="AK4" s="72">
        <f t="shared" si="1"/>
        <v>3.5168000000000008</v>
      </c>
      <c r="AL4" s="72"/>
      <c r="AM4" s="67">
        <v>140</v>
      </c>
      <c r="AN4" s="76">
        <f t="shared" ref="AN4:AN35" si="13">R4+25</f>
        <v>165</v>
      </c>
      <c r="AO4" s="64">
        <v>3.14</v>
      </c>
      <c r="AP4" s="64">
        <f t="shared" ref="AP4:AP35" si="14">AN4*AO4/1000</f>
        <v>0.5181</v>
      </c>
      <c r="AQ4">
        <v>2.4500000000000002</v>
      </c>
      <c r="AR4" s="64">
        <f t="shared" ref="AR4:AR35" si="15">AP4*AQ4</f>
        <v>1.2693450000000002</v>
      </c>
      <c r="AS4">
        <v>55</v>
      </c>
      <c r="AT4" s="77">
        <f t="shared" ref="AT4:AT35" si="16">AN4+AS4</f>
        <v>220</v>
      </c>
      <c r="AU4" s="71">
        <f t="shared" si="5"/>
        <v>80</v>
      </c>
      <c r="AV4" s="77">
        <v>3.14</v>
      </c>
      <c r="AW4" s="71">
        <v>0.4</v>
      </c>
      <c r="AX4" s="71">
        <v>0.8</v>
      </c>
      <c r="AY4" s="64">
        <v>2</v>
      </c>
      <c r="AZ4">
        <f t="shared" si="6"/>
        <v>4.421120000000001</v>
      </c>
      <c r="BA4" s="64">
        <f t="shared" si="2"/>
        <v>5.6904650000000014</v>
      </c>
      <c r="BB4" s="64">
        <v>0</v>
      </c>
      <c r="BC4" s="64">
        <f t="shared" ref="BC4:BC35" si="17">BA4+BB4</f>
        <v>5.6904650000000014</v>
      </c>
      <c r="BE4" s="43">
        <v>140</v>
      </c>
      <c r="BF4">
        <v>140</v>
      </c>
      <c r="BG4">
        <v>3.14</v>
      </c>
      <c r="BH4" s="43">
        <v>0.66</v>
      </c>
      <c r="BI4">
        <f t="shared" ref="BI4:BI35" si="18">BG4*BF4*BH4/1000</f>
        <v>0.29013600000000001</v>
      </c>
      <c r="BJ4">
        <f t="shared" ref="BJ4:BJ35" si="19">2.5/7.7</f>
        <v>0.32467532467532467</v>
      </c>
      <c r="BK4">
        <f t="shared" ref="BK4:BK35" si="20">BI4+BJ4</f>
        <v>0.61481132467532462</v>
      </c>
      <c r="BL4" s="67">
        <v>140</v>
      </c>
      <c r="BM4" s="64">
        <v>140</v>
      </c>
      <c r="BN4" s="64">
        <v>50</v>
      </c>
      <c r="BO4" s="64">
        <f t="shared" ref="BO4:BO35" si="21">BM4+BN4</f>
        <v>190</v>
      </c>
      <c r="BP4" s="64">
        <v>3.14</v>
      </c>
      <c r="BQ4" s="64">
        <f t="shared" ref="BQ4:BQ35" si="22">BO4*BP4/1000</f>
        <v>0.59660000000000002</v>
      </c>
      <c r="BR4" s="64">
        <v>0.66</v>
      </c>
      <c r="BS4" s="64">
        <f t="shared" ref="BS4:BS35" si="23">BQ4*BR4</f>
        <v>0.39375600000000005</v>
      </c>
      <c r="BT4" s="64">
        <v>140</v>
      </c>
      <c r="BU4" s="64">
        <v>140</v>
      </c>
      <c r="BV4" s="64">
        <v>3.14</v>
      </c>
      <c r="BW4" s="67">
        <v>1.3</v>
      </c>
      <c r="BX4" s="64">
        <f t="shared" ref="BX4:BX35" si="24">BV4*BU4*BW4/1000</f>
        <v>0.57147999999999999</v>
      </c>
      <c r="BY4" s="64">
        <v>0.78</v>
      </c>
      <c r="BZ4" s="64">
        <f t="shared" ref="BZ4:BZ35" si="25">BX4+BY4</f>
        <v>1.35148</v>
      </c>
      <c r="CA4" s="73">
        <v>140</v>
      </c>
      <c r="CB4" s="73">
        <f t="shared" ref="CB4:CB35" si="26">CA4+50</f>
        <v>190</v>
      </c>
      <c r="CC4" s="73">
        <f t="shared" si="3"/>
        <v>1.5964</v>
      </c>
      <c r="CD4" s="73">
        <v>140</v>
      </c>
      <c r="CE4" s="73">
        <v>0.56999999999999995</v>
      </c>
      <c r="CF4" s="73">
        <v>0.68</v>
      </c>
      <c r="CG4" s="73">
        <f t="shared" ref="CG4:CG16" si="27">CE4+CF4</f>
        <v>1.25</v>
      </c>
      <c r="CH4" s="73" t="s">
        <v>753</v>
      </c>
      <c r="CI4" s="73">
        <v>1.407</v>
      </c>
      <c r="CJ4" s="78" t="s">
        <v>752</v>
      </c>
      <c r="CK4" s="75">
        <v>1.407</v>
      </c>
      <c r="CL4">
        <v>140</v>
      </c>
      <c r="CM4">
        <v>140</v>
      </c>
      <c r="CN4">
        <v>3.14</v>
      </c>
      <c r="CO4">
        <f t="shared" si="7"/>
        <v>0.82191780821917815</v>
      </c>
      <c r="CP4">
        <f t="shared" ref="CP4:CP35" si="28">CM4*CN4*CO4/1000</f>
        <v>0.3613150684931507</v>
      </c>
      <c r="CR4">
        <v>140</v>
      </c>
      <c r="CS4">
        <f t="shared" ref="CS4:CS35" si="29">$CQ$2*CR4/1000</f>
        <v>1.1200000000000001</v>
      </c>
      <c r="CT4">
        <v>2</v>
      </c>
      <c r="CU4">
        <f t="shared" ref="CU4:CU35" si="30">CS4+CT4</f>
        <v>3.12</v>
      </c>
    </row>
    <row r="5" spans="1:99" x14ac:dyDescent="0.35">
      <c r="B5">
        <v>250</v>
      </c>
      <c r="C5" s="69">
        <f>C2/4</f>
        <v>1.625</v>
      </c>
      <c r="D5" s="69"/>
      <c r="E5" s="69"/>
      <c r="F5">
        <v>150</v>
      </c>
      <c r="G5" s="43">
        <v>3.14</v>
      </c>
      <c r="H5" s="70">
        <v>0.25</v>
      </c>
      <c r="I5" s="71">
        <f t="shared" si="8"/>
        <v>0.11774999999999999</v>
      </c>
      <c r="J5" s="71">
        <f t="shared" si="4"/>
        <v>5.9683550000000007</v>
      </c>
      <c r="K5" s="71">
        <f t="shared" si="9"/>
        <v>1.4920887500000002</v>
      </c>
      <c r="L5">
        <v>150</v>
      </c>
      <c r="M5" s="71">
        <v>150</v>
      </c>
      <c r="N5" s="71">
        <v>3.14</v>
      </c>
      <c r="O5" s="71">
        <v>0.4</v>
      </c>
      <c r="P5" s="71">
        <v>0.8</v>
      </c>
      <c r="Q5" s="72">
        <f t="shared" si="10"/>
        <v>1.5072000000000001</v>
      </c>
      <c r="R5" s="71">
        <v>150</v>
      </c>
      <c r="S5" s="71">
        <v>3.14</v>
      </c>
      <c r="T5" s="71">
        <v>0.5</v>
      </c>
      <c r="U5" s="71">
        <v>0.8</v>
      </c>
      <c r="V5" s="72">
        <f t="shared" si="11"/>
        <v>1.8840000000000001</v>
      </c>
      <c r="W5" s="72">
        <v>150</v>
      </c>
      <c r="X5" s="72">
        <v>3.14</v>
      </c>
      <c r="Y5" s="71">
        <v>0.6</v>
      </c>
      <c r="Z5" s="72">
        <v>0.8</v>
      </c>
      <c r="AA5" s="72">
        <f t="shared" si="12"/>
        <v>2.2607999999999997</v>
      </c>
      <c r="AB5" s="72">
        <v>150</v>
      </c>
      <c r="AC5" s="72">
        <v>3.14</v>
      </c>
      <c r="AD5" s="72">
        <v>0.8</v>
      </c>
      <c r="AE5" s="72">
        <v>0.8</v>
      </c>
      <c r="AF5" s="72">
        <f t="shared" si="0"/>
        <v>3.0144000000000002</v>
      </c>
      <c r="AG5" s="72">
        <v>150</v>
      </c>
      <c r="AH5" s="72">
        <v>3.14</v>
      </c>
      <c r="AI5" s="72">
        <v>1</v>
      </c>
      <c r="AJ5" s="72">
        <v>0.8</v>
      </c>
      <c r="AK5" s="72">
        <f t="shared" si="1"/>
        <v>3.7680000000000002</v>
      </c>
      <c r="AL5" s="72"/>
      <c r="AM5" s="79">
        <v>150</v>
      </c>
      <c r="AN5" s="80">
        <f t="shared" si="13"/>
        <v>175</v>
      </c>
      <c r="AO5" s="73">
        <v>3.14</v>
      </c>
      <c r="AP5" s="73">
        <f t="shared" si="14"/>
        <v>0.54949999999999999</v>
      </c>
      <c r="AQ5">
        <v>2.4500000000000002</v>
      </c>
      <c r="AR5" s="73">
        <f t="shared" si="15"/>
        <v>1.3462750000000001</v>
      </c>
      <c r="AS5">
        <v>55</v>
      </c>
      <c r="AT5" s="77">
        <f t="shared" si="16"/>
        <v>230</v>
      </c>
      <c r="AU5" s="71">
        <f t="shared" si="5"/>
        <v>80</v>
      </c>
      <c r="AV5" s="81">
        <v>3.14</v>
      </c>
      <c r="AW5" s="71">
        <v>0.4</v>
      </c>
      <c r="AX5" s="71">
        <v>0.8</v>
      </c>
      <c r="AY5" s="73">
        <v>2</v>
      </c>
      <c r="AZ5">
        <f t="shared" si="6"/>
        <v>4.6220800000000004</v>
      </c>
      <c r="BA5" s="73">
        <f t="shared" si="2"/>
        <v>5.9683550000000007</v>
      </c>
      <c r="BB5" s="73">
        <v>0</v>
      </c>
      <c r="BC5" s="73">
        <f t="shared" si="17"/>
        <v>5.9683550000000007</v>
      </c>
      <c r="BE5" s="43">
        <v>150</v>
      </c>
      <c r="BF5">
        <v>150</v>
      </c>
      <c r="BG5">
        <v>3.14</v>
      </c>
      <c r="BH5" s="43">
        <v>0.66</v>
      </c>
      <c r="BI5">
        <f t="shared" si="18"/>
        <v>0.31086000000000003</v>
      </c>
      <c r="BJ5">
        <f t="shared" si="19"/>
        <v>0.32467532467532467</v>
      </c>
      <c r="BK5">
        <f t="shared" si="20"/>
        <v>0.6355353246753247</v>
      </c>
      <c r="BL5" s="67">
        <v>150</v>
      </c>
      <c r="BM5" s="64">
        <v>150</v>
      </c>
      <c r="BN5" s="64">
        <v>50</v>
      </c>
      <c r="BO5" s="64">
        <f t="shared" si="21"/>
        <v>200</v>
      </c>
      <c r="BP5" s="64">
        <v>3.14</v>
      </c>
      <c r="BQ5" s="64">
        <f t="shared" si="22"/>
        <v>0.628</v>
      </c>
      <c r="BR5" s="64">
        <v>0.66</v>
      </c>
      <c r="BS5" s="64">
        <f t="shared" si="23"/>
        <v>0.41448000000000002</v>
      </c>
      <c r="BT5" s="64">
        <v>150</v>
      </c>
      <c r="BU5" s="64">
        <v>150</v>
      </c>
      <c r="BV5" s="64">
        <v>3.14</v>
      </c>
      <c r="BW5" s="67">
        <v>1.3</v>
      </c>
      <c r="BX5" s="64">
        <f t="shared" si="24"/>
        <v>0.61230000000000007</v>
      </c>
      <c r="BY5" s="64">
        <v>0.78</v>
      </c>
      <c r="BZ5" s="64">
        <f t="shared" si="25"/>
        <v>1.3923000000000001</v>
      </c>
      <c r="CA5" s="73">
        <v>150</v>
      </c>
      <c r="CB5" s="73">
        <f t="shared" si="26"/>
        <v>200</v>
      </c>
      <c r="CC5" s="73">
        <f t="shared" si="3"/>
        <v>1.6984500000000002</v>
      </c>
      <c r="CD5" s="73">
        <v>150</v>
      </c>
      <c r="CE5" s="73">
        <v>0.64</v>
      </c>
      <c r="CF5" s="73">
        <v>0.68</v>
      </c>
      <c r="CG5" s="73">
        <f t="shared" si="27"/>
        <v>1.32</v>
      </c>
      <c r="CH5" s="73" t="s">
        <v>433</v>
      </c>
      <c r="CI5" s="73">
        <v>1.5069999999999999</v>
      </c>
      <c r="CJ5" s="78" t="s">
        <v>78</v>
      </c>
      <c r="CK5" s="75">
        <v>1.5069999999999999</v>
      </c>
      <c r="CL5">
        <v>150</v>
      </c>
      <c r="CM5">
        <v>150</v>
      </c>
      <c r="CN5">
        <v>3.14</v>
      </c>
      <c r="CO5">
        <f t="shared" si="7"/>
        <v>0.82191780821917815</v>
      </c>
      <c r="CP5">
        <f t="shared" si="28"/>
        <v>0.38712328767123289</v>
      </c>
      <c r="CR5">
        <v>150</v>
      </c>
      <c r="CS5">
        <f t="shared" si="29"/>
        <v>1.2</v>
      </c>
      <c r="CT5">
        <v>2</v>
      </c>
      <c r="CU5">
        <f t="shared" si="30"/>
        <v>3.2</v>
      </c>
    </row>
    <row r="6" spans="1:99" x14ac:dyDescent="0.35">
      <c r="B6" t="s">
        <v>1147</v>
      </c>
      <c r="C6" s="69"/>
      <c r="D6" s="69"/>
      <c r="E6" s="69"/>
      <c r="F6">
        <v>180</v>
      </c>
      <c r="G6" s="43">
        <v>3.14</v>
      </c>
      <c r="H6" s="70">
        <v>0.25</v>
      </c>
      <c r="I6" s="71">
        <f t="shared" si="8"/>
        <v>0.14130000000000001</v>
      </c>
      <c r="J6" s="71">
        <f t="shared" si="4"/>
        <v>6.8020249999999995</v>
      </c>
      <c r="K6" s="71">
        <f t="shared" si="9"/>
        <v>1.7005062499999999</v>
      </c>
      <c r="L6">
        <v>180</v>
      </c>
      <c r="M6" s="71">
        <v>180</v>
      </c>
      <c r="N6" s="71">
        <v>3.14</v>
      </c>
      <c r="O6" s="71">
        <v>0.4</v>
      </c>
      <c r="P6" s="71">
        <v>0.8</v>
      </c>
      <c r="Q6" s="72">
        <f t="shared" si="10"/>
        <v>1.8086400000000002</v>
      </c>
      <c r="R6" s="71">
        <v>180</v>
      </c>
      <c r="S6" s="71">
        <v>3.14</v>
      </c>
      <c r="T6" s="71">
        <v>0.5</v>
      </c>
      <c r="U6" s="71">
        <v>0.8</v>
      </c>
      <c r="V6" s="72">
        <f t="shared" si="11"/>
        <v>2.2608000000000006</v>
      </c>
      <c r="W6" s="72">
        <v>180</v>
      </c>
      <c r="X6" s="72">
        <v>3.14</v>
      </c>
      <c r="Y6" s="71">
        <v>0.6</v>
      </c>
      <c r="Z6" s="72">
        <v>0.8</v>
      </c>
      <c r="AA6" s="72">
        <f t="shared" si="12"/>
        <v>2.7129599999999998</v>
      </c>
      <c r="AB6" s="72">
        <v>180</v>
      </c>
      <c r="AC6" s="72">
        <v>3.14</v>
      </c>
      <c r="AD6" s="72">
        <v>0.8</v>
      </c>
      <c r="AE6" s="72">
        <v>0.8</v>
      </c>
      <c r="AF6" s="72">
        <f t="shared" si="0"/>
        <v>3.6172800000000005</v>
      </c>
      <c r="AG6" s="72">
        <v>180</v>
      </c>
      <c r="AH6" s="72">
        <v>3.14</v>
      </c>
      <c r="AI6" s="72">
        <v>1</v>
      </c>
      <c r="AJ6" s="72">
        <v>0.8</v>
      </c>
      <c r="AK6" s="72">
        <f t="shared" si="1"/>
        <v>4.5216000000000012</v>
      </c>
      <c r="AL6" s="72"/>
      <c r="AM6" s="67">
        <v>180</v>
      </c>
      <c r="AN6" s="76">
        <f t="shared" si="13"/>
        <v>205</v>
      </c>
      <c r="AO6" s="64">
        <v>3.14</v>
      </c>
      <c r="AP6" s="64">
        <f t="shared" si="14"/>
        <v>0.64370000000000005</v>
      </c>
      <c r="AQ6">
        <v>2.4500000000000002</v>
      </c>
      <c r="AR6" s="64">
        <f t="shared" si="15"/>
        <v>1.5770650000000002</v>
      </c>
      <c r="AS6">
        <v>55</v>
      </c>
      <c r="AT6" s="77">
        <f t="shared" si="16"/>
        <v>260</v>
      </c>
      <c r="AU6" s="71">
        <f t="shared" si="5"/>
        <v>80</v>
      </c>
      <c r="AV6" s="77">
        <v>3.14</v>
      </c>
      <c r="AW6" s="71">
        <v>0.4</v>
      </c>
      <c r="AX6" s="71">
        <v>0.8</v>
      </c>
      <c r="AY6" s="64">
        <v>2</v>
      </c>
      <c r="AZ6">
        <f t="shared" si="6"/>
        <v>5.2249599999999994</v>
      </c>
      <c r="BA6" s="64">
        <f t="shared" si="2"/>
        <v>6.8020249999999995</v>
      </c>
      <c r="BB6" s="64">
        <v>0</v>
      </c>
      <c r="BC6" s="64">
        <f t="shared" si="17"/>
        <v>6.8020249999999995</v>
      </c>
      <c r="BE6" s="43">
        <v>180</v>
      </c>
      <c r="BF6">
        <v>180</v>
      </c>
      <c r="BG6">
        <v>3.14</v>
      </c>
      <c r="BH6" s="43">
        <v>0.66</v>
      </c>
      <c r="BI6">
        <f t="shared" si="18"/>
        <v>0.37303200000000003</v>
      </c>
      <c r="BJ6">
        <f t="shared" si="19"/>
        <v>0.32467532467532467</v>
      </c>
      <c r="BK6">
        <f t="shared" si="20"/>
        <v>0.6977073246753247</v>
      </c>
      <c r="BL6" s="67">
        <v>180</v>
      </c>
      <c r="BM6" s="64">
        <v>180</v>
      </c>
      <c r="BN6" s="64">
        <v>50</v>
      </c>
      <c r="BO6" s="64">
        <f t="shared" si="21"/>
        <v>230</v>
      </c>
      <c r="BP6" s="64">
        <v>3.14</v>
      </c>
      <c r="BQ6" s="64">
        <f t="shared" si="22"/>
        <v>0.72220000000000006</v>
      </c>
      <c r="BR6" s="64">
        <v>0.66</v>
      </c>
      <c r="BS6" s="64">
        <f t="shared" si="23"/>
        <v>0.47665200000000008</v>
      </c>
      <c r="BT6" s="64">
        <v>180</v>
      </c>
      <c r="BU6" s="64">
        <v>180</v>
      </c>
      <c r="BV6" s="64">
        <v>3.14</v>
      </c>
      <c r="BW6" s="67">
        <v>1.3</v>
      </c>
      <c r="BX6" s="64">
        <f t="shared" si="24"/>
        <v>0.73476000000000008</v>
      </c>
      <c r="BY6" s="64">
        <v>0.78</v>
      </c>
      <c r="BZ6" s="64">
        <f t="shared" si="25"/>
        <v>1.5147600000000001</v>
      </c>
      <c r="CA6" s="73">
        <v>180</v>
      </c>
      <c r="CB6" s="73">
        <f t="shared" si="26"/>
        <v>230</v>
      </c>
      <c r="CC6" s="73">
        <f t="shared" si="3"/>
        <v>1.7596800000000001</v>
      </c>
      <c r="CD6" s="73">
        <v>180</v>
      </c>
      <c r="CE6" s="73">
        <v>0.8</v>
      </c>
      <c r="CF6" s="73">
        <v>0.68</v>
      </c>
      <c r="CG6" s="73">
        <f t="shared" si="27"/>
        <v>1.48</v>
      </c>
      <c r="CH6" s="73" t="s">
        <v>435</v>
      </c>
      <c r="CI6" s="73">
        <v>1.8089999999999999</v>
      </c>
      <c r="CJ6" s="78" t="s">
        <v>104</v>
      </c>
      <c r="CK6" s="75">
        <v>1.8089999999999999</v>
      </c>
      <c r="CL6">
        <v>180</v>
      </c>
      <c r="CM6">
        <v>180</v>
      </c>
      <c r="CN6">
        <v>3.14</v>
      </c>
      <c r="CO6">
        <f t="shared" si="7"/>
        <v>0.82191780821917815</v>
      </c>
      <c r="CP6">
        <f t="shared" si="28"/>
        <v>0.46454794520547954</v>
      </c>
      <c r="CR6">
        <v>180</v>
      </c>
      <c r="CS6">
        <f t="shared" si="29"/>
        <v>1.44</v>
      </c>
      <c r="CT6">
        <v>2</v>
      </c>
      <c r="CU6">
        <f t="shared" si="30"/>
        <v>3.44</v>
      </c>
    </row>
    <row r="7" spans="1:99" x14ac:dyDescent="0.35">
      <c r="A7">
        <v>15</v>
      </c>
      <c r="B7" s="64">
        <v>1</v>
      </c>
      <c r="C7" s="69">
        <f>C2*B7</f>
        <v>6.5</v>
      </c>
      <c r="D7" s="69"/>
      <c r="E7" s="69"/>
      <c r="F7">
        <v>200</v>
      </c>
      <c r="G7" s="43">
        <v>3.14</v>
      </c>
      <c r="H7" s="70">
        <v>0.25</v>
      </c>
      <c r="I7" s="71">
        <f t="shared" si="8"/>
        <v>0.157</v>
      </c>
      <c r="J7" s="71">
        <f t="shared" si="4"/>
        <v>7.3578050000000008</v>
      </c>
      <c r="K7" s="71">
        <f t="shared" si="9"/>
        <v>1.8394512500000002</v>
      </c>
      <c r="L7">
        <v>200</v>
      </c>
      <c r="M7" s="71">
        <v>200</v>
      </c>
      <c r="N7" s="71">
        <v>3.14</v>
      </c>
      <c r="O7" s="71">
        <v>0.4</v>
      </c>
      <c r="P7" s="71">
        <v>0.8</v>
      </c>
      <c r="Q7" s="72">
        <f t="shared" si="10"/>
        <v>2.0096000000000003</v>
      </c>
      <c r="R7" s="71">
        <v>200</v>
      </c>
      <c r="S7" s="71">
        <v>3.14</v>
      </c>
      <c r="T7" s="71">
        <v>0.5</v>
      </c>
      <c r="U7" s="71">
        <v>0.8</v>
      </c>
      <c r="V7" s="72">
        <f t="shared" si="11"/>
        <v>2.512</v>
      </c>
      <c r="W7" s="72">
        <v>200</v>
      </c>
      <c r="X7" s="72">
        <v>3.14</v>
      </c>
      <c r="Y7" s="71">
        <v>0.6</v>
      </c>
      <c r="Z7" s="72">
        <v>0.8</v>
      </c>
      <c r="AA7" s="72">
        <f t="shared" si="12"/>
        <v>3.0144000000000002</v>
      </c>
      <c r="AB7" s="72">
        <v>200</v>
      </c>
      <c r="AC7" s="72">
        <v>3.14</v>
      </c>
      <c r="AD7" s="72">
        <v>0.8</v>
      </c>
      <c r="AE7" s="72">
        <v>0.8</v>
      </c>
      <c r="AF7" s="72">
        <f t="shared" si="0"/>
        <v>4.0192000000000005</v>
      </c>
      <c r="AG7" s="72">
        <v>200</v>
      </c>
      <c r="AH7" s="72">
        <v>3.14</v>
      </c>
      <c r="AI7" s="72">
        <v>1</v>
      </c>
      <c r="AJ7" s="72">
        <v>0.8</v>
      </c>
      <c r="AK7" s="72">
        <f t="shared" si="1"/>
        <v>5.024</v>
      </c>
      <c r="AL7" s="72"/>
      <c r="AM7" s="79">
        <v>200</v>
      </c>
      <c r="AN7" s="80">
        <f t="shared" si="13"/>
        <v>225</v>
      </c>
      <c r="AO7" s="73">
        <v>3.14</v>
      </c>
      <c r="AP7" s="73">
        <f t="shared" si="14"/>
        <v>0.70650000000000002</v>
      </c>
      <c r="AQ7">
        <v>2.4500000000000002</v>
      </c>
      <c r="AR7" s="73">
        <f t="shared" si="15"/>
        <v>1.7309250000000003</v>
      </c>
      <c r="AS7">
        <v>55</v>
      </c>
      <c r="AT7" s="77">
        <f t="shared" si="16"/>
        <v>280</v>
      </c>
      <c r="AU7" s="71">
        <f t="shared" si="5"/>
        <v>80</v>
      </c>
      <c r="AV7" s="81">
        <v>3.14</v>
      </c>
      <c r="AW7" s="71">
        <v>0.4</v>
      </c>
      <c r="AX7" s="71">
        <v>0.8</v>
      </c>
      <c r="AY7" s="73">
        <v>2</v>
      </c>
      <c r="AZ7">
        <f t="shared" si="6"/>
        <v>5.6268800000000008</v>
      </c>
      <c r="BA7" s="73">
        <f t="shared" si="2"/>
        <v>7.3578050000000008</v>
      </c>
      <c r="BB7" s="73">
        <v>0</v>
      </c>
      <c r="BC7" s="73">
        <f t="shared" si="17"/>
        <v>7.3578050000000008</v>
      </c>
      <c r="BE7" s="43">
        <v>200</v>
      </c>
      <c r="BF7">
        <v>200</v>
      </c>
      <c r="BG7">
        <v>3.14</v>
      </c>
      <c r="BH7" s="43">
        <v>0.66</v>
      </c>
      <c r="BI7">
        <f t="shared" si="18"/>
        <v>0.41448000000000002</v>
      </c>
      <c r="BJ7">
        <f t="shared" si="19"/>
        <v>0.32467532467532467</v>
      </c>
      <c r="BK7">
        <f t="shared" si="20"/>
        <v>0.73915532467532463</v>
      </c>
      <c r="BL7" s="67">
        <v>200</v>
      </c>
      <c r="BM7" s="64">
        <v>200</v>
      </c>
      <c r="BN7" s="64">
        <v>50</v>
      </c>
      <c r="BO7" s="64">
        <f t="shared" si="21"/>
        <v>250</v>
      </c>
      <c r="BP7" s="64">
        <v>3.14</v>
      </c>
      <c r="BQ7" s="64">
        <f t="shared" si="22"/>
        <v>0.78500000000000003</v>
      </c>
      <c r="BR7" s="64">
        <v>0.66</v>
      </c>
      <c r="BS7" s="64">
        <f t="shared" si="23"/>
        <v>0.5181</v>
      </c>
      <c r="BT7" s="64">
        <v>200</v>
      </c>
      <c r="BU7" s="64">
        <v>200</v>
      </c>
      <c r="BV7" s="64">
        <v>3.14</v>
      </c>
      <c r="BW7" s="67">
        <v>1.3</v>
      </c>
      <c r="BX7" s="64">
        <f t="shared" si="24"/>
        <v>0.81640000000000001</v>
      </c>
      <c r="BY7" s="64">
        <v>0.78</v>
      </c>
      <c r="BZ7" s="64">
        <f t="shared" si="25"/>
        <v>1.5964</v>
      </c>
      <c r="CA7" s="73">
        <v>200</v>
      </c>
      <c r="CB7" s="73">
        <f t="shared" si="26"/>
        <v>250</v>
      </c>
      <c r="CC7" s="73">
        <f t="shared" si="3"/>
        <v>1.8005</v>
      </c>
      <c r="CD7" s="73">
        <v>200</v>
      </c>
      <c r="CE7" s="73">
        <v>0.8</v>
      </c>
      <c r="CF7" s="73">
        <v>0.68</v>
      </c>
      <c r="CG7" s="73">
        <f t="shared" si="27"/>
        <v>1.48</v>
      </c>
      <c r="CH7" s="73" t="s">
        <v>484</v>
      </c>
      <c r="CI7" s="73">
        <v>2.0099999999999998</v>
      </c>
      <c r="CJ7" s="78" t="s">
        <v>130</v>
      </c>
      <c r="CK7" s="75">
        <v>2.2610000000000001</v>
      </c>
      <c r="CL7">
        <v>200</v>
      </c>
      <c r="CM7">
        <v>200</v>
      </c>
      <c r="CN7">
        <v>3.14</v>
      </c>
      <c r="CO7">
        <f t="shared" si="7"/>
        <v>0.82191780821917815</v>
      </c>
      <c r="CP7">
        <f t="shared" si="28"/>
        <v>0.51616438356164385</v>
      </c>
      <c r="CR7">
        <v>200</v>
      </c>
      <c r="CS7">
        <f t="shared" si="29"/>
        <v>1.6</v>
      </c>
      <c r="CT7">
        <v>2</v>
      </c>
      <c r="CU7">
        <f t="shared" si="30"/>
        <v>3.6</v>
      </c>
    </row>
    <row r="8" spans="1:99" x14ac:dyDescent="0.35">
      <c r="A8">
        <v>30</v>
      </c>
      <c r="B8" s="64">
        <v>1</v>
      </c>
      <c r="C8" s="69">
        <f>C2*B8</f>
        <v>6.5</v>
      </c>
      <c r="D8" s="69"/>
      <c r="F8">
        <v>225</v>
      </c>
      <c r="G8" s="43">
        <v>3.14</v>
      </c>
      <c r="H8" s="70">
        <v>0.25</v>
      </c>
      <c r="I8" s="71">
        <f t="shared" si="8"/>
        <v>0.176625</v>
      </c>
      <c r="J8" s="71">
        <f t="shared" si="4"/>
        <v>7.6356950000000001</v>
      </c>
      <c r="K8" s="71">
        <f t="shared" si="9"/>
        <v>1.90892375</v>
      </c>
      <c r="L8">
        <v>225</v>
      </c>
      <c r="M8" s="71">
        <v>225</v>
      </c>
      <c r="N8" s="71">
        <v>3.14</v>
      </c>
      <c r="O8" s="71">
        <v>0.4</v>
      </c>
      <c r="P8" s="71">
        <v>0.8</v>
      </c>
      <c r="Q8" s="72">
        <f t="shared" si="10"/>
        <v>2.2608000000000006</v>
      </c>
      <c r="R8" s="71">
        <v>210</v>
      </c>
      <c r="S8" s="71">
        <v>3.14</v>
      </c>
      <c r="T8" s="71">
        <v>0.5</v>
      </c>
      <c r="U8" s="71">
        <v>0.8</v>
      </c>
      <c r="V8" s="72">
        <f t="shared" si="11"/>
        <v>2.6375999999999999</v>
      </c>
      <c r="W8" s="72">
        <v>210</v>
      </c>
      <c r="X8" s="72">
        <v>3.14</v>
      </c>
      <c r="Y8" s="71">
        <v>0.6</v>
      </c>
      <c r="Z8" s="72">
        <v>0.8</v>
      </c>
      <c r="AA8" s="72">
        <f t="shared" si="12"/>
        <v>3.1651199999999999</v>
      </c>
      <c r="AB8" s="72">
        <v>210</v>
      </c>
      <c r="AC8" s="72">
        <v>3.14</v>
      </c>
      <c r="AD8" s="72">
        <v>0.8</v>
      </c>
      <c r="AE8" s="72">
        <v>0.8</v>
      </c>
      <c r="AF8" s="72">
        <f t="shared" si="0"/>
        <v>4.2201599999999999</v>
      </c>
      <c r="AG8" s="72">
        <v>210</v>
      </c>
      <c r="AH8" s="72">
        <v>3.14</v>
      </c>
      <c r="AI8" s="72">
        <v>1</v>
      </c>
      <c r="AJ8" s="72">
        <v>0.8</v>
      </c>
      <c r="AK8" s="72">
        <f t="shared" si="1"/>
        <v>5.2751999999999999</v>
      </c>
      <c r="AL8" s="72"/>
      <c r="AM8" s="67">
        <v>225</v>
      </c>
      <c r="AN8" s="80">
        <f t="shared" si="13"/>
        <v>235</v>
      </c>
      <c r="AO8" s="64">
        <v>3.14</v>
      </c>
      <c r="AP8" s="64">
        <f t="shared" si="14"/>
        <v>0.7379</v>
      </c>
      <c r="AQ8">
        <v>2.4500000000000002</v>
      </c>
      <c r="AR8" s="64">
        <f t="shared" si="15"/>
        <v>1.8078550000000002</v>
      </c>
      <c r="AS8">
        <v>55</v>
      </c>
      <c r="AT8" s="77">
        <f>AN8+AS8</f>
        <v>290</v>
      </c>
      <c r="AU8" s="71">
        <f t="shared" si="5"/>
        <v>65</v>
      </c>
      <c r="AV8" s="77">
        <v>3.14</v>
      </c>
      <c r="AW8" s="71">
        <v>0.4</v>
      </c>
      <c r="AX8" s="71">
        <v>0.8</v>
      </c>
      <c r="AY8" s="64">
        <v>2</v>
      </c>
      <c r="AZ8">
        <f t="shared" si="6"/>
        <v>5.8278400000000001</v>
      </c>
      <c r="BA8" s="64">
        <f t="shared" si="2"/>
        <v>7.6356950000000001</v>
      </c>
      <c r="BB8" s="64">
        <v>0</v>
      </c>
      <c r="BC8" s="64">
        <f t="shared" si="17"/>
        <v>7.6356950000000001</v>
      </c>
      <c r="BE8" s="43">
        <v>225</v>
      </c>
      <c r="BF8">
        <v>225</v>
      </c>
      <c r="BG8">
        <v>3.14</v>
      </c>
      <c r="BH8" s="43">
        <v>0.66</v>
      </c>
      <c r="BI8">
        <f t="shared" si="18"/>
        <v>0.46629000000000004</v>
      </c>
      <c r="BJ8">
        <f t="shared" si="19"/>
        <v>0.32467532467532467</v>
      </c>
      <c r="BK8">
        <f t="shared" si="20"/>
        <v>0.79096532467532477</v>
      </c>
      <c r="BL8" s="67">
        <v>225</v>
      </c>
      <c r="BM8" s="64">
        <v>225</v>
      </c>
      <c r="BN8" s="64">
        <v>50</v>
      </c>
      <c r="BO8" s="64">
        <f t="shared" si="21"/>
        <v>275</v>
      </c>
      <c r="BP8" s="64">
        <v>3.14</v>
      </c>
      <c r="BQ8" s="64">
        <f t="shared" si="22"/>
        <v>0.86350000000000005</v>
      </c>
      <c r="BR8" s="64">
        <v>0.66</v>
      </c>
      <c r="BS8" s="64">
        <f t="shared" si="23"/>
        <v>0.56991000000000003</v>
      </c>
      <c r="BT8" s="64">
        <v>225</v>
      </c>
      <c r="BU8" s="64">
        <v>225</v>
      </c>
      <c r="BV8" s="64">
        <v>3.14</v>
      </c>
      <c r="BW8" s="67">
        <v>1.3</v>
      </c>
      <c r="BX8" s="64">
        <f t="shared" si="24"/>
        <v>0.9184500000000001</v>
      </c>
      <c r="BY8" s="64">
        <v>0.78</v>
      </c>
      <c r="BZ8" s="64">
        <f t="shared" si="25"/>
        <v>1.6984500000000002</v>
      </c>
      <c r="CA8" s="73">
        <v>225</v>
      </c>
      <c r="CB8" s="73">
        <f t="shared" si="26"/>
        <v>275</v>
      </c>
      <c r="CC8" s="73">
        <f>BZ12</f>
        <v>1.92296</v>
      </c>
      <c r="CD8" s="73">
        <v>225</v>
      </c>
      <c r="CE8" s="73">
        <v>0.96</v>
      </c>
      <c r="CF8" s="73">
        <v>0.68</v>
      </c>
      <c r="CG8" s="73">
        <f t="shared" si="27"/>
        <v>1.6400000000000001</v>
      </c>
      <c r="CH8" s="73" t="s">
        <v>483</v>
      </c>
      <c r="CI8" s="73">
        <v>2.2610000000000001</v>
      </c>
      <c r="CJ8" s="78" t="s">
        <v>156</v>
      </c>
      <c r="CK8" s="75">
        <v>2.4119999999999999</v>
      </c>
      <c r="CL8">
        <v>225</v>
      </c>
      <c r="CM8">
        <v>225</v>
      </c>
      <c r="CN8">
        <v>3.14</v>
      </c>
      <c r="CO8">
        <f t="shared" si="7"/>
        <v>0.82191780821917815</v>
      </c>
      <c r="CP8">
        <f t="shared" si="28"/>
        <v>0.5806849315068493</v>
      </c>
      <c r="CR8">
        <v>225</v>
      </c>
      <c r="CS8">
        <f t="shared" si="29"/>
        <v>1.8</v>
      </c>
      <c r="CT8">
        <v>2</v>
      </c>
      <c r="CU8">
        <f t="shared" si="30"/>
        <v>3.8</v>
      </c>
    </row>
    <row r="9" spans="1:99" x14ac:dyDescent="0.35">
      <c r="A9">
        <v>45</v>
      </c>
      <c r="B9" s="64">
        <v>1</v>
      </c>
      <c r="C9" s="69">
        <f>C2*B9</f>
        <v>6.5</v>
      </c>
      <c r="D9" s="69"/>
      <c r="F9">
        <v>240</v>
      </c>
      <c r="G9" s="43">
        <v>3.14</v>
      </c>
      <c r="H9" s="70">
        <v>0.25</v>
      </c>
      <c r="I9" s="71">
        <f t="shared" si="8"/>
        <v>0.18840000000000001</v>
      </c>
      <c r="J9" s="71">
        <f t="shared" si="4"/>
        <v>8.4693650000000016</v>
      </c>
      <c r="K9" s="71">
        <f t="shared" si="9"/>
        <v>2.1173412500000004</v>
      </c>
      <c r="L9">
        <v>240</v>
      </c>
      <c r="M9" s="71">
        <v>240</v>
      </c>
      <c r="N9" s="71">
        <v>3.14</v>
      </c>
      <c r="O9" s="71">
        <v>0.4</v>
      </c>
      <c r="P9" s="71">
        <v>0.8</v>
      </c>
      <c r="Q9" s="72">
        <f t="shared" si="10"/>
        <v>2.4115200000000003</v>
      </c>
      <c r="R9" s="71">
        <v>240</v>
      </c>
      <c r="S9" s="71">
        <v>3.14</v>
      </c>
      <c r="T9" s="71">
        <v>0.5</v>
      </c>
      <c r="U9" s="71">
        <v>0.8</v>
      </c>
      <c r="V9" s="72">
        <f t="shared" si="11"/>
        <v>3.0144000000000002</v>
      </c>
      <c r="W9" s="72">
        <v>240</v>
      </c>
      <c r="X9" s="72">
        <v>3.14</v>
      </c>
      <c r="Y9" s="71">
        <v>0.6</v>
      </c>
      <c r="Z9" s="72">
        <v>0.8</v>
      </c>
      <c r="AA9" s="72">
        <f t="shared" si="12"/>
        <v>3.6172800000000005</v>
      </c>
      <c r="AB9" s="72">
        <v>240</v>
      </c>
      <c r="AC9" s="72">
        <v>3.14</v>
      </c>
      <c r="AD9" s="72">
        <v>0.8</v>
      </c>
      <c r="AE9" s="72">
        <v>0.8</v>
      </c>
      <c r="AF9" s="72">
        <f t="shared" si="0"/>
        <v>4.8230400000000007</v>
      </c>
      <c r="AG9" s="72">
        <v>240</v>
      </c>
      <c r="AH9" s="72">
        <v>3.14</v>
      </c>
      <c r="AI9" s="72">
        <v>1</v>
      </c>
      <c r="AJ9" s="72">
        <v>0.8</v>
      </c>
      <c r="AK9" s="72">
        <f t="shared" si="1"/>
        <v>6.0288000000000004</v>
      </c>
      <c r="AL9" s="72"/>
      <c r="AM9" s="79">
        <v>240</v>
      </c>
      <c r="AN9" s="80">
        <f t="shared" si="13"/>
        <v>265</v>
      </c>
      <c r="AO9" s="73">
        <v>3.14</v>
      </c>
      <c r="AP9" s="73">
        <f>AN9*AO9/1000</f>
        <v>0.83210000000000006</v>
      </c>
      <c r="AQ9">
        <v>2.4500000000000002</v>
      </c>
      <c r="AR9" s="73">
        <f t="shared" si="15"/>
        <v>2.0386450000000003</v>
      </c>
      <c r="AS9">
        <v>55</v>
      </c>
      <c r="AT9" s="77">
        <f t="shared" si="16"/>
        <v>320</v>
      </c>
      <c r="AU9" s="71">
        <f t="shared" si="5"/>
        <v>80</v>
      </c>
      <c r="AV9" s="81">
        <v>3.14</v>
      </c>
      <c r="AW9" s="71">
        <v>0.4</v>
      </c>
      <c r="AX9" s="71">
        <v>0.8</v>
      </c>
      <c r="AY9" s="73">
        <v>2</v>
      </c>
      <c r="AZ9">
        <f t="shared" si="6"/>
        <v>6.4307200000000009</v>
      </c>
      <c r="BA9" s="73">
        <f t="shared" si="2"/>
        <v>8.4693650000000016</v>
      </c>
      <c r="BB9" s="73">
        <v>0</v>
      </c>
      <c r="BC9" s="73">
        <f t="shared" si="17"/>
        <v>8.4693650000000016</v>
      </c>
      <c r="BE9" s="43">
        <v>240</v>
      </c>
      <c r="BF9">
        <v>240</v>
      </c>
      <c r="BG9">
        <v>3.14</v>
      </c>
      <c r="BH9" s="43">
        <v>0.66</v>
      </c>
      <c r="BI9">
        <f t="shared" si="18"/>
        <v>0.49737600000000004</v>
      </c>
      <c r="BJ9">
        <f t="shared" si="19"/>
        <v>0.32467532467532467</v>
      </c>
      <c r="BK9">
        <f>BI9+BJ9</f>
        <v>0.82205132467532471</v>
      </c>
      <c r="BL9" s="67">
        <v>240</v>
      </c>
      <c r="BM9" s="64">
        <v>240</v>
      </c>
      <c r="BN9" s="64">
        <v>50</v>
      </c>
      <c r="BO9" s="64">
        <f t="shared" si="21"/>
        <v>290</v>
      </c>
      <c r="BP9" s="64">
        <v>3.14</v>
      </c>
      <c r="BQ9" s="64">
        <f t="shared" si="22"/>
        <v>0.91060000000000008</v>
      </c>
      <c r="BR9" s="64">
        <v>0.66</v>
      </c>
      <c r="BS9" s="64">
        <f t="shared" si="23"/>
        <v>0.60099600000000009</v>
      </c>
      <c r="BT9" s="64">
        <v>240</v>
      </c>
      <c r="BU9" s="64">
        <v>240</v>
      </c>
      <c r="BV9" s="64">
        <v>3.14</v>
      </c>
      <c r="BW9" s="67">
        <v>1.3</v>
      </c>
      <c r="BX9" s="64">
        <f t="shared" si="24"/>
        <v>0.97968000000000011</v>
      </c>
      <c r="BY9" s="64">
        <v>0.78</v>
      </c>
      <c r="BZ9" s="64">
        <f t="shared" si="25"/>
        <v>1.7596800000000001</v>
      </c>
      <c r="CA9" s="73">
        <v>240</v>
      </c>
      <c r="CB9" s="73">
        <f t="shared" si="26"/>
        <v>290</v>
      </c>
      <c r="CC9" s="73">
        <f>BZ13</f>
        <v>2.0045999999999999</v>
      </c>
      <c r="CD9" s="64">
        <v>240</v>
      </c>
      <c r="CE9" s="73">
        <v>0.96</v>
      </c>
      <c r="CF9" s="73">
        <v>0.68</v>
      </c>
      <c r="CG9" s="73">
        <f t="shared" si="27"/>
        <v>1.6400000000000001</v>
      </c>
      <c r="CH9" s="73" t="s">
        <v>715</v>
      </c>
      <c r="CI9" s="73">
        <v>2.4119999999999999</v>
      </c>
      <c r="CJ9" s="78" t="s">
        <v>714</v>
      </c>
      <c r="CK9" s="75">
        <v>2.512</v>
      </c>
      <c r="CL9">
        <v>240</v>
      </c>
      <c r="CM9">
        <v>240</v>
      </c>
      <c r="CN9">
        <v>3.14</v>
      </c>
      <c r="CO9">
        <f t="shared" si="7"/>
        <v>0.82191780821917815</v>
      </c>
      <c r="CP9">
        <f t="shared" si="28"/>
        <v>0.61939726027397257</v>
      </c>
      <c r="CR9">
        <v>240</v>
      </c>
      <c r="CS9">
        <f t="shared" si="29"/>
        <v>1.92</v>
      </c>
      <c r="CT9">
        <v>2</v>
      </c>
      <c r="CU9">
        <f t="shared" si="30"/>
        <v>3.92</v>
      </c>
    </row>
    <row r="10" spans="1:99" x14ac:dyDescent="0.35">
      <c r="A10">
        <v>60</v>
      </c>
      <c r="B10" s="64">
        <v>1</v>
      </c>
      <c r="C10" s="69">
        <f>B10*C2</f>
        <v>6.5</v>
      </c>
      <c r="D10" s="69"/>
      <c r="F10">
        <v>250</v>
      </c>
      <c r="G10" s="43">
        <v>3.14</v>
      </c>
      <c r="H10" s="70">
        <v>0.25</v>
      </c>
      <c r="I10" s="71">
        <f>G10*F10*H10/1000</f>
        <v>0.19625000000000001</v>
      </c>
      <c r="J10" s="71">
        <f t="shared" si="4"/>
        <v>8.7472550000000009</v>
      </c>
      <c r="K10" s="71">
        <f t="shared" si="9"/>
        <v>2.1868137500000002</v>
      </c>
      <c r="L10">
        <v>250</v>
      </c>
      <c r="M10" s="71">
        <v>250</v>
      </c>
      <c r="N10" s="71">
        <v>3.14</v>
      </c>
      <c r="O10" s="71">
        <v>0.4</v>
      </c>
      <c r="P10" s="71">
        <v>0.8</v>
      </c>
      <c r="Q10" s="72">
        <f t="shared" si="10"/>
        <v>2.512</v>
      </c>
      <c r="R10" s="71">
        <v>250</v>
      </c>
      <c r="S10" s="71">
        <v>3.14</v>
      </c>
      <c r="T10" s="71">
        <v>0.5</v>
      </c>
      <c r="U10" s="71">
        <v>0.8</v>
      </c>
      <c r="V10" s="72">
        <f t="shared" si="11"/>
        <v>3.14</v>
      </c>
      <c r="W10" s="72">
        <v>250</v>
      </c>
      <c r="X10" s="72">
        <v>3.14</v>
      </c>
      <c r="Y10" s="71">
        <v>0.6</v>
      </c>
      <c r="Z10" s="72">
        <v>0.8</v>
      </c>
      <c r="AA10" s="72">
        <f t="shared" si="12"/>
        <v>3.7680000000000002</v>
      </c>
      <c r="AB10" s="72">
        <v>250</v>
      </c>
      <c r="AC10" s="72">
        <v>3.14</v>
      </c>
      <c r="AD10" s="72">
        <v>0.8</v>
      </c>
      <c r="AE10" s="72">
        <v>0.8</v>
      </c>
      <c r="AF10" s="72">
        <f t="shared" si="0"/>
        <v>5.024</v>
      </c>
      <c r="AG10" s="72">
        <v>250</v>
      </c>
      <c r="AH10" s="72">
        <v>3.14</v>
      </c>
      <c r="AI10" s="72">
        <v>1</v>
      </c>
      <c r="AJ10" s="72">
        <v>0.8</v>
      </c>
      <c r="AK10" s="72">
        <f t="shared" si="1"/>
        <v>6.28</v>
      </c>
      <c r="AL10" s="72"/>
      <c r="AM10" s="67">
        <v>250</v>
      </c>
      <c r="AN10" s="76">
        <f t="shared" si="13"/>
        <v>275</v>
      </c>
      <c r="AO10" s="64">
        <v>3.14</v>
      </c>
      <c r="AP10" s="64">
        <f t="shared" si="14"/>
        <v>0.86350000000000005</v>
      </c>
      <c r="AQ10">
        <v>2.4500000000000002</v>
      </c>
      <c r="AR10" s="64">
        <f t="shared" si="15"/>
        <v>2.1155750000000002</v>
      </c>
      <c r="AS10">
        <v>55</v>
      </c>
      <c r="AT10" s="77">
        <f t="shared" si="16"/>
        <v>330</v>
      </c>
      <c r="AU10" s="71">
        <f t="shared" si="5"/>
        <v>80</v>
      </c>
      <c r="AV10" s="77">
        <v>3.14</v>
      </c>
      <c r="AW10" s="71">
        <v>0.4</v>
      </c>
      <c r="AX10" s="71">
        <v>0.8</v>
      </c>
      <c r="AY10" s="64">
        <v>2</v>
      </c>
      <c r="AZ10">
        <f t="shared" si="6"/>
        <v>6.6316800000000011</v>
      </c>
      <c r="BA10" s="64">
        <f t="shared" si="2"/>
        <v>8.7472550000000009</v>
      </c>
      <c r="BB10" s="73">
        <v>0</v>
      </c>
      <c r="BC10" s="73">
        <f t="shared" si="17"/>
        <v>8.7472550000000009</v>
      </c>
      <c r="BE10" s="43">
        <v>250</v>
      </c>
      <c r="BF10">
        <v>250</v>
      </c>
      <c r="BG10">
        <v>3.14</v>
      </c>
      <c r="BH10" s="43">
        <v>0.66</v>
      </c>
      <c r="BI10">
        <f t="shared" si="18"/>
        <v>0.5181</v>
      </c>
      <c r="BJ10">
        <f t="shared" si="19"/>
        <v>0.32467532467532467</v>
      </c>
      <c r="BK10">
        <f t="shared" si="20"/>
        <v>0.84277532467532468</v>
      </c>
      <c r="BL10" s="67">
        <v>250</v>
      </c>
      <c r="BM10" s="64">
        <v>250</v>
      </c>
      <c r="BN10" s="64">
        <v>50</v>
      </c>
      <c r="BO10" s="64">
        <f t="shared" si="21"/>
        <v>300</v>
      </c>
      <c r="BP10" s="64">
        <v>3.14</v>
      </c>
      <c r="BQ10" s="64">
        <f t="shared" si="22"/>
        <v>0.94199999999999995</v>
      </c>
      <c r="BR10" s="64">
        <v>0.66</v>
      </c>
      <c r="BS10" s="64">
        <f t="shared" si="23"/>
        <v>0.62172000000000005</v>
      </c>
      <c r="BT10" s="64">
        <v>250</v>
      </c>
      <c r="BU10" s="64">
        <v>250</v>
      </c>
      <c r="BV10" s="64">
        <v>3.14</v>
      </c>
      <c r="BW10" s="67">
        <v>1.3</v>
      </c>
      <c r="BX10" s="64">
        <f t="shared" si="24"/>
        <v>1.0205</v>
      </c>
      <c r="BY10" s="64">
        <v>0.78</v>
      </c>
      <c r="BZ10" s="64">
        <f t="shared" si="25"/>
        <v>1.8005</v>
      </c>
      <c r="CA10" s="73">
        <v>250</v>
      </c>
      <c r="CB10" s="73">
        <f t="shared" si="26"/>
        <v>300</v>
      </c>
      <c r="CC10" s="73">
        <f>BZ13</f>
        <v>2.0045999999999999</v>
      </c>
      <c r="CD10" s="73">
        <v>250</v>
      </c>
      <c r="CE10" s="73">
        <v>1</v>
      </c>
      <c r="CF10" s="73">
        <v>0.68</v>
      </c>
      <c r="CG10" s="73">
        <f t="shared" si="27"/>
        <v>1.6800000000000002</v>
      </c>
      <c r="CH10" s="73" t="s">
        <v>951</v>
      </c>
      <c r="CI10" s="73">
        <v>2.512</v>
      </c>
      <c r="CJ10" s="78" t="s">
        <v>923</v>
      </c>
      <c r="CK10" s="75">
        <v>2.512</v>
      </c>
      <c r="CL10">
        <v>250</v>
      </c>
      <c r="CM10">
        <v>250</v>
      </c>
      <c r="CN10">
        <v>3.14</v>
      </c>
      <c r="CO10">
        <f t="shared" si="7"/>
        <v>0.82191780821917815</v>
      </c>
      <c r="CP10">
        <f t="shared" si="28"/>
        <v>0.64520547945205486</v>
      </c>
      <c r="CR10">
        <v>250</v>
      </c>
      <c r="CS10">
        <f t="shared" si="29"/>
        <v>2</v>
      </c>
      <c r="CT10">
        <v>2</v>
      </c>
      <c r="CU10">
        <f t="shared" si="30"/>
        <v>4</v>
      </c>
    </row>
    <row r="11" spans="1:99" x14ac:dyDescent="0.35">
      <c r="A11">
        <v>90</v>
      </c>
      <c r="B11" s="64">
        <v>1</v>
      </c>
      <c r="C11" s="69">
        <f>B11*C2</f>
        <v>6.5</v>
      </c>
      <c r="D11" s="69"/>
      <c r="F11">
        <v>260</v>
      </c>
      <c r="G11" s="43">
        <v>3.14</v>
      </c>
      <c r="H11" s="70">
        <v>0.25</v>
      </c>
      <c r="I11" s="71">
        <f t="shared" si="8"/>
        <v>0.2041</v>
      </c>
      <c r="J11" s="71">
        <f t="shared" si="4"/>
        <v>9.025145000000002</v>
      </c>
      <c r="K11" s="71">
        <f t="shared" si="9"/>
        <v>2.2562862500000005</v>
      </c>
      <c r="L11">
        <v>260</v>
      </c>
      <c r="M11" s="71">
        <v>260</v>
      </c>
      <c r="N11" s="71">
        <v>3.14</v>
      </c>
      <c r="O11" s="71">
        <v>0.4</v>
      </c>
      <c r="P11" s="71">
        <v>0.8</v>
      </c>
      <c r="Q11" s="72">
        <f t="shared" si="10"/>
        <v>2.6124799999999997</v>
      </c>
      <c r="R11" s="71">
        <v>260</v>
      </c>
      <c r="S11" s="71">
        <v>3.14</v>
      </c>
      <c r="T11" s="71">
        <v>0.5</v>
      </c>
      <c r="U11" s="71">
        <v>0.8</v>
      </c>
      <c r="V11" s="72">
        <f t="shared" si="11"/>
        <v>3.2656000000000001</v>
      </c>
      <c r="W11" s="72">
        <v>260</v>
      </c>
      <c r="X11" s="72">
        <v>3.14</v>
      </c>
      <c r="Y11" s="71">
        <v>0.6</v>
      </c>
      <c r="Z11" s="72">
        <v>0.8</v>
      </c>
      <c r="AA11" s="72">
        <f t="shared" si="12"/>
        <v>3.91872</v>
      </c>
      <c r="AB11" s="72">
        <v>260</v>
      </c>
      <c r="AC11" s="72">
        <v>3.14</v>
      </c>
      <c r="AD11" s="72">
        <v>0.8</v>
      </c>
      <c r="AE11" s="72">
        <v>0.8</v>
      </c>
      <c r="AF11" s="72">
        <f t="shared" si="0"/>
        <v>5.2249599999999994</v>
      </c>
      <c r="AG11" s="72">
        <v>260</v>
      </c>
      <c r="AH11" s="72">
        <v>3.14</v>
      </c>
      <c r="AI11" s="72">
        <v>1</v>
      </c>
      <c r="AJ11" s="72">
        <v>0.8</v>
      </c>
      <c r="AK11" s="72">
        <f t="shared" si="1"/>
        <v>6.5312000000000001</v>
      </c>
      <c r="AL11" s="72"/>
      <c r="AM11" s="43">
        <v>260</v>
      </c>
      <c r="AN11" s="70">
        <f t="shared" si="13"/>
        <v>285</v>
      </c>
      <c r="AO11">
        <v>3.14</v>
      </c>
      <c r="AP11">
        <f t="shared" si="14"/>
        <v>0.89490000000000014</v>
      </c>
      <c r="AQ11">
        <v>2.4500000000000002</v>
      </c>
      <c r="AR11">
        <f t="shared" si="15"/>
        <v>2.1925050000000006</v>
      </c>
      <c r="AS11">
        <v>55</v>
      </c>
      <c r="AT11" s="71">
        <f t="shared" si="16"/>
        <v>340</v>
      </c>
      <c r="AU11" s="71">
        <f t="shared" si="5"/>
        <v>80</v>
      </c>
      <c r="AV11" s="71">
        <v>3.14</v>
      </c>
      <c r="AW11" s="71">
        <v>0.4</v>
      </c>
      <c r="AX11" s="71">
        <v>0.8</v>
      </c>
      <c r="AY11">
        <v>2</v>
      </c>
      <c r="AZ11">
        <f t="shared" si="6"/>
        <v>6.8326400000000014</v>
      </c>
      <c r="BA11">
        <f t="shared" si="2"/>
        <v>9.025145000000002</v>
      </c>
      <c r="BB11">
        <v>0</v>
      </c>
      <c r="BC11">
        <f t="shared" si="17"/>
        <v>9.025145000000002</v>
      </c>
      <c r="BE11" s="43">
        <v>260</v>
      </c>
      <c r="BF11">
        <v>260</v>
      </c>
      <c r="BG11">
        <v>3.14</v>
      </c>
      <c r="BH11" s="43">
        <v>0.66</v>
      </c>
      <c r="BI11">
        <f t="shared" si="18"/>
        <v>0.53882399999999997</v>
      </c>
      <c r="BJ11">
        <f t="shared" si="19"/>
        <v>0.32467532467532467</v>
      </c>
      <c r="BK11">
        <f t="shared" si="20"/>
        <v>0.86349932467532464</v>
      </c>
      <c r="BL11" s="67">
        <v>260</v>
      </c>
      <c r="BM11" s="64">
        <v>260</v>
      </c>
      <c r="BN11" s="64">
        <v>50</v>
      </c>
      <c r="BO11" s="64">
        <f t="shared" si="21"/>
        <v>310</v>
      </c>
      <c r="BP11" s="64">
        <v>3.14</v>
      </c>
      <c r="BQ11" s="64">
        <f t="shared" si="22"/>
        <v>0.97340000000000004</v>
      </c>
      <c r="BR11" s="64">
        <v>0.66</v>
      </c>
      <c r="BS11" s="64">
        <f t="shared" si="23"/>
        <v>0.64244400000000002</v>
      </c>
      <c r="BT11" s="64">
        <v>260</v>
      </c>
      <c r="BU11" s="64">
        <v>260</v>
      </c>
      <c r="BV11" s="64">
        <v>3.14</v>
      </c>
      <c r="BW11" s="67">
        <v>1.3</v>
      </c>
      <c r="BX11" s="64">
        <f t="shared" si="24"/>
        <v>1.06132</v>
      </c>
      <c r="BY11" s="64">
        <v>0.78</v>
      </c>
      <c r="BZ11" s="64">
        <f t="shared" si="25"/>
        <v>1.8413200000000001</v>
      </c>
      <c r="CA11" s="73">
        <v>260</v>
      </c>
      <c r="CB11" s="73">
        <f t="shared" si="26"/>
        <v>310</v>
      </c>
      <c r="CC11" s="73">
        <f>BZ14</f>
        <v>2.0862400000000001</v>
      </c>
      <c r="CD11" s="64">
        <v>260</v>
      </c>
      <c r="CE11" s="73">
        <v>1.1200000000000001</v>
      </c>
      <c r="CF11" s="73">
        <v>0.68</v>
      </c>
      <c r="CG11" s="73">
        <f t="shared" si="27"/>
        <v>1.8000000000000003</v>
      </c>
      <c r="CH11" s="73" t="s">
        <v>740</v>
      </c>
      <c r="CI11" s="73">
        <v>2.512</v>
      </c>
      <c r="CJ11" s="78" t="s">
        <v>721</v>
      </c>
      <c r="CK11" s="75">
        <v>2.8130000000000002</v>
      </c>
      <c r="CL11">
        <v>260</v>
      </c>
      <c r="CM11">
        <v>260</v>
      </c>
      <c r="CN11">
        <v>3.14</v>
      </c>
      <c r="CO11">
        <f t="shared" si="7"/>
        <v>0.82191780821917815</v>
      </c>
      <c r="CP11">
        <f t="shared" si="28"/>
        <v>0.67101369863013705</v>
      </c>
      <c r="CR11">
        <v>260</v>
      </c>
      <c r="CS11">
        <f t="shared" si="29"/>
        <v>2.08</v>
      </c>
      <c r="CT11">
        <v>2</v>
      </c>
      <c r="CU11">
        <f t="shared" si="30"/>
        <v>4.08</v>
      </c>
    </row>
    <row r="12" spans="1:99" x14ac:dyDescent="0.35">
      <c r="D12" s="69"/>
      <c r="F12">
        <v>280</v>
      </c>
      <c r="G12" s="43">
        <v>3.14</v>
      </c>
      <c r="H12" s="70">
        <v>0.25</v>
      </c>
      <c r="I12" s="71">
        <f t="shared" si="8"/>
        <v>0.21980000000000002</v>
      </c>
      <c r="J12" s="71">
        <f t="shared" si="4"/>
        <v>9.5809250000000006</v>
      </c>
      <c r="K12" s="71">
        <f t="shared" si="9"/>
        <v>2.3952312500000001</v>
      </c>
      <c r="L12">
        <v>280</v>
      </c>
      <c r="M12" s="71">
        <v>280</v>
      </c>
      <c r="N12" s="71">
        <v>3.14</v>
      </c>
      <c r="O12" s="71">
        <v>0.4</v>
      </c>
      <c r="P12" s="71">
        <v>0.8</v>
      </c>
      <c r="Q12" s="72">
        <f t="shared" si="10"/>
        <v>2.8134400000000004</v>
      </c>
      <c r="R12" s="71">
        <v>280</v>
      </c>
      <c r="S12" s="71">
        <v>3.14</v>
      </c>
      <c r="T12" s="71">
        <v>0.5</v>
      </c>
      <c r="U12" s="71">
        <v>0.8</v>
      </c>
      <c r="V12" s="72">
        <f t="shared" si="11"/>
        <v>3.5168000000000008</v>
      </c>
      <c r="W12" s="72">
        <v>280</v>
      </c>
      <c r="X12" s="72">
        <v>3.14</v>
      </c>
      <c r="Y12" s="71">
        <v>0.6</v>
      </c>
      <c r="Z12" s="72">
        <v>0.8</v>
      </c>
      <c r="AA12" s="72">
        <f t="shared" si="12"/>
        <v>4.2201599999999999</v>
      </c>
      <c r="AB12" s="72">
        <v>280</v>
      </c>
      <c r="AC12" s="72">
        <v>3.14</v>
      </c>
      <c r="AD12" s="72">
        <v>0.8</v>
      </c>
      <c r="AE12" s="72">
        <v>0.8</v>
      </c>
      <c r="AF12" s="72">
        <f t="shared" si="0"/>
        <v>5.6268800000000008</v>
      </c>
      <c r="AG12" s="72">
        <v>280</v>
      </c>
      <c r="AH12" s="72">
        <v>3.14</v>
      </c>
      <c r="AI12" s="72">
        <v>1</v>
      </c>
      <c r="AJ12" s="72">
        <v>0.8</v>
      </c>
      <c r="AK12" s="72">
        <f t="shared" si="1"/>
        <v>7.0336000000000016</v>
      </c>
      <c r="AL12" s="72"/>
      <c r="AM12" s="43">
        <v>280</v>
      </c>
      <c r="AN12" s="70">
        <f t="shared" si="13"/>
        <v>305</v>
      </c>
      <c r="AO12">
        <v>3.14</v>
      </c>
      <c r="AP12">
        <f t="shared" si="14"/>
        <v>0.9577</v>
      </c>
      <c r="AQ12">
        <v>2.4500000000000002</v>
      </c>
      <c r="AR12">
        <f t="shared" si="15"/>
        <v>2.346365</v>
      </c>
      <c r="AS12">
        <v>55</v>
      </c>
      <c r="AT12" s="71">
        <f t="shared" si="16"/>
        <v>360</v>
      </c>
      <c r="AU12" s="71">
        <f t="shared" si="5"/>
        <v>80</v>
      </c>
      <c r="AV12" s="71">
        <v>3.14</v>
      </c>
      <c r="AW12" s="71">
        <v>0.4</v>
      </c>
      <c r="AX12" s="71">
        <v>0.8</v>
      </c>
      <c r="AY12">
        <v>2</v>
      </c>
      <c r="AZ12">
        <f t="shared" si="6"/>
        <v>7.234560000000001</v>
      </c>
      <c r="BA12">
        <f t="shared" si="2"/>
        <v>9.5809250000000006</v>
      </c>
      <c r="BB12">
        <v>0</v>
      </c>
      <c r="BC12">
        <f t="shared" si="17"/>
        <v>9.5809250000000006</v>
      </c>
      <c r="BE12" s="43">
        <v>280</v>
      </c>
      <c r="BF12">
        <v>280</v>
      </c>
      <c r="BG12">
        <v>3.14</v>
      </c>
      <c r="BH12" s="43">
        <v>0.66</v>
      </c>
      <c r="BI12">
        <f t="shared" si="18"/>
        <v>0.58027200000000001</v>
      </c>
      <c r="BJ12">
        <f t="shared" si="19"/>
        <v>0.32467532467532467</v>
      </c>
      <c r="BK12">
        <f t="shared" si="20"/>
        <v>0.90494732467532468</v>
      </c>
      <c r="BL12" s="67">
        <v>280</v>
      </c>
      <c r="BM12" s="64">
        <v>280</v>
      </c>
      <c r="BN12" s="64">
        <v>50</v>
      </c>
      <c r="BO12" s="64">
        <f t="shared" si="21"/>
        <v>330</v>
      </c>
      <c r="BP12" s="64">
        <v>3.14</v>
      </c>
      <c r="BQ12" s="64">
        <f t="shared" si="22"/>
        <v>1.0362</v>
      </c>
      <c r="BR12" s="64">
        <v>0.66</v>
      </c>
      <c r="BS12" s="64">
        <f t="shared" si="23"/>
        <v>0.68389200000000006</v>
      </c>
      <c r="BT12" s="64">
        <v>280</v>
      </c>
      <c r="BU12" s="64">
        <v>280</v>
      </c>
      <c r="BV12" s="64">
        <v>3.14</v>
      </c>
      <c r="BW12" s="67">
        <v>1.3</v>
      </c>
      <c r="BX12" s="64">
        <f t="shared" si="24"/>
        <v>1.14296</v>
      </c>
      <c r="BY12" s="64">
        <v>0.78</v>
      </c>
      <c r="BZ12" s="64">
        <f t="shared" si="25"/>
        <v>1.92296</v>
      </c>
      <c r="CA12" s="73">
        <v>280</v>
      </c>
      <c r="CB12" s="73">
        <f t="shared" si="26"/>
        <v>330</v>
      </c>
      <c r="CC12" s="73">
        <f>BZ15</f>
        <v>2.2087000000000003</v>
      </c>
      <c r="CD12" s="73">
        <v>280</v>
      </c>
      <c r="CE12" s="73">
        <v>1.1200000000000001</v>
      </c>
      <c r="CF12" s="73">
        <v>0.68</v>
      </c>
      <c r="CG12" s="73">
        <f t="shared" si="27"/>
        <v>1.8000000000000003</v>
      </c>
      <c r="CH12" s="73" t="s">
        <v>481</v>
      </c>
      <c r="CI12" s="73">
        <v>2.8130000000000002</v>
      </c>
      <c r="CJ12" s="78" t="s">
        <v>181</v>
      </c>
      <c r="CK12" s="75">
        <v>3.0139999999999998</v>
      </c>
      <c r="CL12">
        <v>280</v>
      </c>
      <c r="CM12">
        <v>280</v>
      </c>
      <c r="CN12">
        <v>3.14</v>
      </c>
      <c r="CO12">
        <f t="shared" si="7"/>
        <v>0.82191780821917815</v>
      </c>
      <c r="CP12">
        <f t="shared" si="28"/>
        <v>0.72263013698630141</v>
      </c>
      <c r="CR12">
        <v>280</v>
      </c>
      <c r="CS12">
        <f t="shared" si="29"/>
        <v>2.2400000000000002</v>
      </c>
      <c r="CT12">
        <v>2</v>
      </c>
      <c r="CU12">
        <f t="shared" si="30"/>
        <v>4.24</v>
      </c>
    </row>
    <row r="13" spans="1:99" x14ac:dyDescent="0.35">
      <c r="D13" s="69"/>
      <c r="F13">
        <v>300</v>
      </c>
      <c r="G13" s="43">
        <v>3.14</v>
      </c>
      <c r="H13" s="70">
        <v>0.25</v>
      </c>
      <c r="I13" s="71">
        <f t="shared" si="8"/>
        <v>0.23549999999999999</v>
      </c>
      <c r="J13" s="71">
        <f t="shared" si="4"/>
        <v>10.136705000000001</v>
      </c>
      <c r="K13" s="71">
        <f t="shared" si="9"/>
        <v>2.5341762500000002</v>
      </c>
      <c r="L13">
        <v>300</v>
      </c>
      <c r="M13" s="71">
        <v>300</v>
      </c>
      <c r="N13" s="71">
        <v>3.14</v>
      </c>
      <c r="O13" s="71">
        <v>0.4</v>
      </c>
      <c r="P13" s="71">
        <v>0.8</v>
      </c>
      <c r="Q13" s="72">
        <f t="shared" si="10"/>
        <v>3.0144000000000002</v>
      </c>
      <c r="R13" s="71">
        <v>300</v>
      </c>
      <c r="S13" s="71">
        <v>3.14</v>
      </c>
      <c r="T13" s="71">
        <v>0.5</v>
      </c>
      <c r="U13" s="71">
        <v>0.8</v>
      </c>
      <c r="V13" s="72">
        <f>R13*S13*T13*U13/100</f>
        <v>3.7680000000000002</v>
      </c>
      <c r="W13" s="72">
        <v>300</v>
      </c>
      <c r="X13" s="72">
        <v>3.14</v>
      </c>
      <c r="Y13" s="71">
        <v>0.6</v>
      </c>
      <c r="Z13" s="72">
        <v>0.8</v>
      </c>
      <c r="AA13" s="72">
        <f t="shared" si="12"/>
        <v>4.5215999999999994</v>
      </c>
      <c r="AB13" s="72">
        <v>300</v>
      </c>
      <c r="AC13" s="72">
        <v>3.14</v>
      </c>
      <c r="AD13" s="72">
        <v>0.8</v>
      </c>
      <c r="AE13" s="72">
        <v>0.8</v>
      </c>
      <c r="AF13" s="72">
        <f t="shared" si="0"/>
        <v>6.0288000000000004</v>
      </c>
      <c r="AG13" s="72">
        <v>300</v>
      </c>
      <c r="AH13" s="72">
        <v>3.14</v>
      </c>
      <c r="AI13" s="72">
        <v>1</v>
      </c>
      <c r="AJ13" s="72">
        <v>0.8</v>
      </c>
      <c r="AK13" s="72">
        <f t="shared" si="1"/>
        <v>7.5360000000000005</v>
      </c>
      <c r="AL13" s="72"/>
      <c r="AM13" s="67">
        <v>300</v>
      </c>
      <c r="AN13" s="76">
        <f t="shared" si="13"/>
        <v>325</v>
      </c>
      <c r="AO13" s="64">
        <v>3.14</v>
      </c>
      <c r="AP13" s="64">
        <f t="shared" si="14"/>
        <v>1.0205</v>
      </c>
      <c r="AQ13" s="64">
        <v>2.4500000000000002</v>
      </c>
      <c r="AR13" s="64">
        <f>AP13*AQ13</f>
        <v>2.5002249999999999</v>
      </c>
      <c r="AS13" s="64">
        <v>55</v>
      </c>
      <c r="AT13" s="77">
        <f t="shared" si="16"/>
        <v>380</v>
      </c>
      <c r="AU13" s="77">
        <f t="shared" si="5"/>
        <v>80</v>
      </c>
      <c r="AV13" s="77">
        <v>3.14</v>
      </c>
      <c r="AW13" s="77">
        <v>0.4</v>
      </c>
      <c r="AX13" s="77">
        <v>0.8</v>
      </c>
      <c r="AY13" s="64">
        <v>2</v>
      </c>
      <c r="AZ13" s="64">
        <f t="shared" si="6"/>
        <v>7.6364800000000015</v>
      </c>
      <c r="BA13" s="64">
        <f t="shared" si="2"/>
        <v>10.136705000000001</v>
      </c>
      <c r="BB13" s="64">
        <v>0</v>
      </c>
      <c r="BC13" s="64">
        <f t="shared" si="17"/>
        <v>10.136705000000001</v>
      </c>
      <c r="BE13" s="43">
        <v>300</v>
      </c>
      <c r="BF13">
        <v>300</v>
      </c>
      <c r="BG13">
        <v>3.14</v>
      </c>
      <c r="BH13" s="43">
        <v>0.66</v>
      </c>
      <c r="BI13">
        <f t="shared" si="18"/>
        <v>0.62172000000000005</v>
      </c>
      <c r="BJ13">
        <f t="shared" si="19"/>
        <v>0.32467532467532467</v>
      </c>
      <c r="BK13">
        <f t="shared" si="20"/>
        <v>0.94639532467532472</v>
      </c>
      <c r="BL13" s="67">
        <v>300</v>
      </c>
      <c r="BM13" s="64">
        <v>300</v>
      </c>
      <c r="BN13" s="64">
        <v>50</v>
      </c>
      <c r="BO13" s="64">
        <f t="shared" si="21"/>
        <v>350</v>
      </c>
      <c r="BP13" s="64">
        <v>3.14</v>
      </c>
      <c r="BQ13" s="64">
        <f t="shared" si="22"/>
        <v>1.099</v>
      </c>
      <c r="BR13" s="64">
        <v>0.66</v>
      </c>
      <c r="BS13" s="64">
        <f t="shared" si="23"/>
        <v>0.72533999999999998</v>
      </c>
      <c r="BT13" s="64">
        <v>300</v>
      </c>
      <c r="BU13" s="64">
        <v>300</v>
      </c>
      <c r="BV13" s="64">
        <v>3.14</v>
      </c>
      <c r="BW13" s="67">
        <v>1.3</v>
      </c>
      <c r="BX13" s="64">
        <f t="shared" si="24"/>
        <v>1.2246000000000001</v>
      </c>
      <c r="BY13" s="64">
        <v>0.78</v>
      </c>
      <c r="BZ13" s="64">
        <f t="shared" si="25"/>
        <v>2.0045999999999999</v>
      </c>
      <c r="CA13" s="73">
        <v>300</v>
      </c>
      <c r="CB13" s="73">
        <f t="shared" si="26"/>
        <v>350</v>
      </c>
      <c r="CC13" s="73">
        <f>BZ15</f>
        <v>2.2087000000000003</v>
      </c>
      <c r="CD13" s="73">
        <v>300</v>
      </c>
      <c r="CE13" s="73">
        <v>1.1200000000000001</v>
      </c>
      <c r="CF13" s="73">
        <v>0.68</v>
      </c>
      <c r="CG13" s="73">
        <f t="shared" si="27"/>
        <v>1.8000000000000003</v>
      </c>
      <c r="CH13" s="73" t="s">
        <v>479</v>
      </c>
      <c r="CI13" s="73">
        <v>3.0139999999999998</v>
      </c>
      <c r="CJ13" s="78" t="s">
        <v>207</v>
      </c>
      <c r="CK13" s="75">
        <v>3.2149999999999999</v>
      </c>
      <c r="CL13">
        <v>300</v>
      </c>
      <c r="CM13">
        <v>300</v>
      </c>
      <c r="CN13">
        <v>3.14</v>
      </c>
      <c r="CO13">
        <f t="shared" si="7"/>
        <v>0.82191780821917815</v>
      </c>
      <c r="CP13">
        <f>CM13*CN13*CO13/1000</f>
        <v>0.77424657534246577</v>
      </c>
      <c r="CR13">
        <v>300</v>
      </c>
      <c r="CS13">
        <f t="shared" si="29"/>
        <v>2.4</v>
      </c>
      <c r="CT13">
        <v>2</v>
      </c>
      <c r="CU13">
        <f t="shared" si="30"/>
        <v>4.4000000000000004</v>
      </c>
    </row>
    <row r="14" spans="1:99" x14ac:dyDescent="0.35">
      <c r="D14" s="69"/>
      <c r="F14">
        <v>320</v>
      </c>
      <c r="G14" s="43">
        <v>3.14</v>
      </c>
      <c r="H14" s="70">
        <v>0.25</v>
      </c>
      <c r="I14" s="71">
        <f t="shared" si="8"/>
        <v>0.25120000000000003</v>
      </c>
      <c r="J14" s="71">
        <f t="shared" si="4"/>
        <v>10.692485000000001</v>
      </c>
      <c r="K14" s="71">
        <f t="shared" si="9"/>
        <v>2.6731212500000003</v>
      </c>
      <c r="L14">
        <v>320</v>
      </c>
      <c r="M14" s="71">
        <v>320</v>
      </c>
      <c r="N14" s="71">
        <v>3.14</v>
      </c>
      <c r="O14" s="71">
        <v>0.4</v>
      </c>
      <c r="P14" s="71">
        <v>0.8</v>
      </c>
      <c r="Q14" s="72">
        <f t="shared" si="10"/>
        <v>3.2153600000000004</v>
      </c>
      <c r="R14" s="71">
        <v>320</v>
      </c>
      <c r="S14" s="71">
        <v>3.14</v>
      </c>
      <c r="T14" s="71">
        <v>0.5</v>
      </c>
      <c r="U14" s="71">
        <v>0.8</v>
      </c>
      <c r="V14" s="72">
        <f t="shared" si="11"/>
        <v>4.0192000000000005</v>
      </c>
      <c r="W14" s="72">
        <v>320</v>
      </c>
      <c r="X14" s="72">
        <v>3.14</v>
      </c>
      <c r="Y14" s="71">
        <v>0.6</v>
      </c>
      <c r="Z14" s="72">
        <v>0.8</v>
      </c>
      <c r="AA14" s="72">
        <f t="shared" si="12"/>
        <v>4.8230400000000007</v>
      </c>
      <c r="AB14" s="72">
        <v>320</v>
      </c>
      <c r="AC14" s="72">
        <v>3.14</v>
      </c>
      <c r="AD14" s="72">
        <v>0.8</v>
      </c>
      <c r="AE14" s="72">
        <v>0.8</v>
      </c>
      <c r="AF14" s="72">
        <f t="shared" si="0"/>
        <v>6.4307200000000009</v>
      </c>
      <c r="AG14" s="72">
        <v>320</v>
      </c>
      <c r="AH14" s="72">
        <v>3.14</v>
      </c>
      <c r="AI14" s="72">
        <v>1</v>
      </c>
      <c r="AJ14" s="72">
        <v>0.8</v>
      </c>
      <c r="AK14" s="72">
        <f t="shared" si="1"/>
        <v>8.0384000000000011</v>
      </c>
      <c r="AL14" s="72"/>
      <c r="AM14" s="43">
        <v>320</v>
      </c>
      <c r="AN14" s="70">
        <f t="shared" si="13"/>
        <v>345</v>
      </c>
      <c r="AO14">
        <v>3.14</v>
      </c>
      <c r="AP14">
        <f t="shared" si="14"/>
        <v>1.0832999999999999</v>
      </c>
      <c r="AQ14">
        <v>2.4500000000000002</v>
      </c>
      <c r="AR14">
        <f t="shared" si="15"/>
        <v>2.6540849999999998</v>
      </c>
      <c r="AS14">
        <v>55</v>
      </c>
      <c r="AT14" s="71">
        <f t="shared" si="16"/>
        <v>400</v>
      </c>
      <c r="AU14" s="71">
        <f t="shared" si="5"/>
        <v>80</v>
      </c>
      <c r="AV14" s="71">
        <v>3.14</v>
      </c>
      <c r="AW14" s="71">
        <v>0.4</v>
      </c>
      <c r="AX14" s="71">
        <v>0.8</v>
      </c>
      <c r="AY14">
        <v>2</v>
      </c>
      <c r="AZ14">
        <f t="shared" si="6"/>
        <v>8.0384000000000011</v>
      </c>
      <c r="BA14">
        <f t="shared" si="2"/>
        <v>10.692485000000001</v>
      </c>
      <c r="BB14">
        <v>0</v>
      </c>
      <c r="BC14">
        <f t="shared" si="17"/>
        <v>10.692485000000001</v>
      </c>
      <c r="BE14" s="43">
        <v>320</v>
      </c>
      <c r="BF14">
        <v>320</v>
      </c>
      <c r="BG14">
        <v>3.14</v>
      </c>
      <c r="BH14" s="43">
        <v>0.66</v>
      </c>
      <c r="BI14">
        <f t="shared" si="18"/>
        <v>0.66316800000000009</v>
      </c>
      <c r="BJ14">
        <f t="shared" si="19"/>
        <v>0.32467532467532467</v>
      </c>
      <c r="BK14">
        <f t="shared" si="20"/>
        <v>0.98784332467532476</v>
      </c>
      <c r="BL14" s="67">
        <v>320</v>
      </c>
      <c r="BM14" s="64">
        <v>320</v>
      </c>
      <c r="BN14" s="64">
        <v>50</v>
      </c>
      <c r="BO14" s="64">
        <f t="shared" si="21"/>
        <v>370</v>
      </c>
      <c r="BP14" s="64">
        <v>3.14</v>
      </c>
      <c r="BQ14" s="64">
        <f t="shared" si="22"/>
        <v>1.1617999999999999</v>
      </c>
      <c r="BR14" s="64">
        <v>0.66</v>
      </c>
      <c r="BS14" s="64">
        <f t="shared" si="23"/>
        <v>0.76678800000000003</v>
      </c>
      <c r="BT14" s="64">
        <v>320</v>
      </c>
      <c r="BU14" s="64">
        <v>320</v>
      </c>
      <c r="BV14" s="64">
        <v>3.14</v>
      </c>
      <c r="BW14" s="67">
        <v>1.3</v>
      </c>
      <c r="BX14" s="64">
        <f t="shared" si="24"/>
        <v>1.3062400000000003</v>
      </c>
      <c r="BY14" s="64">
        <v>0.78</v>
      </c>
      <c r="BZ14" s="64">
        <f t="shared" si="25"/>
        <v>2.0862400000000001</v>
      </c>
      <c r="CA14" s="73">
        <v>320</v>
      </c>
      <c r="CB14" s="73">
        <f t="shared" si="26"/>
        <v>370</v>
      </c>
      <c r="CC14" s="73">
        <f>BZ16</f>
        <v>2.3719800000000002</v>
      </c>
      <c r="CD14" s="73">
        <v>320</v>
      </c>
      <c r="CE14" s="73">
        <v>1.28</v>
      </c>
      <c r="CF14" s="73">
        <v>0.68</v>
      </c>
      <c r="CG14" s="73">
        <f t="shared" si="27"/>
        <v>1.96</v>
      </c>
      <c r="CH14" s="73" t="s">
        <v>788</v>
      </c>
      <c r="CI14" s="73">
        <v>3.2149999999999999</v>
      </c>
      <c r="CJ14" s="82" t="s">
        <v>769</v>
      </c>
      <c r="CK14" s="75">
        <v>3.5169999999999999</v>
      </c>
      <c r="CL14">
        <v>320</v>
      </c>
      <c r="CM14">
        <v>320</v>
      </c>
      <c r="CN14">
        <v>3.14</v>
      </c>
      <c r="CO14">
        <f t="shared" si="7"/>
        <v>0.82191780821917815</v>
      </c>
      <c r="CP14">
        <f t="shared" si="28"/>
        <v>0.82586301369863035</v>
      </c>
      <c r="CR14">
        <v>320</v>
      </c>
      <c r="CS14">
        <f t="shared" si="29"/>
        <v>2.56</v>
      </c>
      <c r="CT14">
        <v>2</v>
      </c>
      <c r="CU14">
        <f t="shared" si="30"/>
        <v>4.5600000000000005</v>
      </c>
    </row>
    <row r="15" spans="1:99" x14ac:dyDescent="0.35">
      <c r="D15" s="69"/>
      <c r="F15">
        <v>350</v>
      </c>
      <c r="G15" s="43">
        <v>3.14</v>
      </c>
      <c r="H15" s="70">
        <v>0.25</v>
      </c>
      <c r="I15" s="71">
        <f t="shared" si="8"/>
        <v>0.27474999999999999</v>
      </c>
      <c r="J15" s="71">
        <f t="shared" si="4"/>
        <v>11.526155000000003</v>
      </c>
      <c r="K15" s="71">
        <f t="shared" si="9"/>
        <v>2.8815387500000007</v>
      </c>
      <c r="L15">
        <v>350</v>
      </c>
      <c r="M15" s="71">
        <v>350</v>
      </c>
      <c r="N15" s="71">
        <v>3.14</v>
      </c>
      <c r="O15" s="71">
        <v>0.4</v>
      </c>
      <c r="P15" s="71">
        <v>0.8</v>
      </c>
      <c r="Q15" s="72">
        <f t="shared" si="10"/>
        <v>3.5168000000000008</v>
      </c>
      <c r="R15" s="71">
        <v>350</v>
      </c>
      <c r="S15" s="71">
        <v>3.14</v>
      </c>
      <c r="T15" s="71">
        <v>0.5</v>
      </c>
      <c r="U15" s="71">
        <v>0.8</v>
      </c>
      <c r="V15" s="72">
        <f t="shared" si="11"/>
        <v>4.3959999999999999</v>
      </c>
      <c r="W15" s="72">
        <v>350</v>
      </c>
      <c r="X15" s="72">
        <v>3.14</v>
      </c>
      <c r="Y15" s="71">
        <v>0.6</v>
      </c>
      <c r="Z15" s="72">
        <v>0.8</v>
      </c>
      <c r="AA15" s="72">
        <f t="shared" si="12"/>
        <v>5.2751999999999999</v>
      </c>
      <c r="AB15" s="72">
        <v>350</v>
      </c>
      <c r="AC15" s="72">
        <v>3.14</v>
      </c>
      <c r="AD15" s="72">
        <v>0.8</v>
      </c>
      <c r="AE15" s="72">
        <v>0.8</v>
      </c>
      <c r="AF15" s="72">
        <f t="shared" si="0"/>
        <v>7.0336000000000016</v>
      </c>
      <c r="AG15" s="72">
        <v>350</v>
      </c>
      <c r="AH15" s="72">
        <v>3.14</v>
      </c>
      <c r="AI15" s="72">
        <v>1</v>
      </c>
      <c r="AJ15" s="72">
        <v>0.8</v>
      </c>
      <c r="AK15" s="72">
        <f t="shared" si="1"/>
        <v>8.7919999999999998</v>
      </c>
      <c r="AL15" s="72"/>
      <c r="AM15" s="67">
        <v>350</v>
      </c>
      <c r="AN15" s="76">
        <f t="shared" si="13"/>
        <v>375</v>
      </c>
      <c r="AO15" s="64">
        <v>3.14</v>
      </c>
      <c r="AP15" s="64">
        <f t="shared" si="14"/>
        <v>1.1775</v>
      </c>
      <c r="AQ15">
        <v>2.4500000000000002</v>
      </c>
      <c r="AR15" s="64">
        <f t="shared" si="15"/>
        <v>2.8848750000000001</v>
      </c>
      <c r="AS15">
        <v>55</v>
      </c>
      <c r="AT15" s="77">
        <f t="shared" si="16"/>
        <v>430</v>
      </c>
      <c r="AU15" s="71">
        <f t="shared" si="5"/>
        <v>80</v>
      </c>
      <c r="AV15" s="77">
        <v>3.14</v>
      </c>
      <c r="AW15" s="71">
        <v>0.4</v>
      </c>
      <c r="AX15" s="71">
        <v>0.8</v>
      </c>
      <c r="AY15" s="64">
        <v>2</v>
      </c>
      <c r="AZ15">
        <f t="shared" si="6"/>
        <v>8.6412800000000018</v>
      </c>
      <c r="BA15" s="64">
        <f t="shared" si="2"/>
        <v>11.526155000000003</v>
      </c>
      <c r="BB15" s="64">
        <v>0</v>
      </c>
      <c r="BC15" s="64">
        <f t="shared" si="17"/>
        <v>11.526155000000003</v>
      </c>
      <c r="BE15" s="43">
        <v>350</v>
      </c>
      <c r="BF15">
        <v>350</v>
      </c>
      <c r="BG15">
        <v>3.14</v>
      </c>
      <c r="BH15" s="43">
        <v>0.66</v>
      </c>
      <c r="BI15">
        <f t="shared" si="18"/>
        <v>0.72533999999999998</v>
      </c>
      <c r="BJ15">
        <f t="shared" si="19"/>
        <v>0.32467532467532467</v>
      </c>
      <c r="BK15">
        <f t="shared" si="20"/>
        <v>1.0500153246753245</v>
      </c>
      <c r="BL15" s="67">
        <v>350</v>
      </c>
      <c r="BM15" s="64">
        <v>350</v>
      </c>
      <c r="BN15" s="64">
        <v>50</v>
      </c>
      <c r="BO15" s="64">
        <f t="shared" si="21"/>
        <v>400</v>
      </c>
      <c r="BP15" s="64">
        <v>3.14</v>
      </c>
      <c r="BQ15" s="64">
        <f t="shared" si="22"/>
        <v>1.256</v>
      </c>
      <c r="BR15" s="64">
        <v>0.66</v>
      </c>
      <c r="BS15" s="64">
        <f t="shared" si="23"/>
        <v>0.82896000000000003</v>
      </c>
      <c r="BT15" s="64">
        <v>350</v>
      </c>
      <c r="BU15" s="64">
        <v>350</v>
      </c>
      <c r="BV15" s="64">
        <v>3.14</v>
      </c>
      <c r="BW15" s="67">
        <v>1.3</v>
      </c>
      <c r="BX15" s="64">
        <f t="shared" si="24"/>
        <v>1.4287000000000001</v>
      </c>
      <c r="BY15" s="64">
        <v>0.78</v>
      </c>
      <c r="BZ15" s="64">
        <f t="shared" si="25"/>
        <v>2.2087000000000003</v>
      </c>
      <c r="CA15" s="73">
        <v>350</v>
      </c>
      <c r="CB15" s="73">
        <f t="shared" si="26"/>
        <v>400</v>
      </c>
      <c r="CC15" s="73">
        <f>BZ17</f>
        <v>2.4127999999999998</v>
      </c>
      <c r="CD15" s="73">
        <v>350</v>
      </c>
      <c r="CE15" s="73">
        <v>1.28</v>
      </c>
      <c r="CF15" s="73">
        <v>0.68</v>
      </c>
      <c r="CG15" s="73">
        <f t="shared" si="27"/>
        <v>1.96</v>
      </c>
      <c r="CH15" s="73" t="s">
        <v>477</v>
      </c>
      <c r="CI15" s="73">
        <v>3.5169999999999999</v>
      </c>
      <c r="CJ15" s="82" t="s">
        <v>233</v>
      </c>
      <c r="CK15" s="75">
        <v>3.919</v>
      </c>
      <c r="CL15">
        <v>350</v>
      </c>
      <c r="CM15">
        <v>350</v>
      </c>
      <c r="CN15">
        <v>3.14</v>
      </c>
      <c r="CO15">
        <f t="shared" si="7"/>
        <v>0.82191780821917815</v>
      </c>
      <c r="CP15">
        <f t="shared" si="28"/>
        <v>0.90328767123287679</v>
      </c>
      <c r="CR15">
        <v>350</v>
      </c>
      <c r="CS15">
        <f t="shared" si="29"/>
        <v>2.8</v>
      </c>
      <c r="CT15">
        <v>2</v>
      </c>
      <c r="CU15">
        <f t="shared" si="30"/>
        <v>4.8</v>
      </c>
    </row>
    <row r="16" spans="1:99" x14ac:dyDescent="0.35">
      <c r="D16" s="69"/>
      <c r="F16">
        <v>380</v>
      </c>
      <c r="G16" s="43">
        <v>3.14</v>
      </c>
      <c r="H16" s="70">
        <v>0.25</v>
      </c>
      <c r="I16" s="71">
        <f t="shared" si="8"/>
        <v>0.29830000000000001</v>
      </c>
      <c r="J16" s="71">
        <f t="shared" si="4"/>
        <v>12.359825000000001</v>
      </c>
      <c r="K16" s="71">
        <f t="shared" si="9"/>
        <v>3.0899562500000002</v>
      </c>
      <c r="L16">
        <v>380</v>
      </c>
      <c r="M16" s="71">
        <v>380</v>
      </c>
      <c r="N16" s="71">
        <v>3.14</v>
      </c>
      <c r="O16" s="71">
        <v>0.4</v>
      </c>
      <c r="P16" s="71">
        <v>0.8</v>
      </c>
      <c r="Q16" s="72">
        <f t="shared" si="10"/>
        <v>3.8182400000000007</v>
      </c>
      <c r="R16" s="71">
        <v>380</v>
      </c>
      <c r="S16" s="71">
        <v>3.14</v>
      </c>
      <c r="T16" s="71">
        <v>0.5</v>
      </c>
      <c r="U16" s="71">
        <v>0.8</v>
      </c>
      <c r="V16" s="72">
        <f t="shared" si="11"/>
        <v>4.7728000000000002</v>
      </c>
      <c r="W16" s="72">
        <v>380</v>
      </c>
      <c r="X16" s="72">
        <v>3.14</v>
      </c>
      <c r="Y16" s="71">
        <v>0.6</v>
      </c>
      <c r="Z16" s="72">
        <v>0.8</v>
      </c>
      <c r="AA16" s="72">
        <f t="shared" si="12"/>
        <v>5.72736</v>
      </c>
      <c r="AB16" s="72">
        <v>380</v>
      </c>
      <c r="AC16" s="72">
        <v>3.14</v>
      </c>
      <c r="AD16" s="72">
        <v>0.8</v>
      </c>
      <c r="AE16" s="72">
        <v>0.8</v>
      </c>
      <c r="AF16" s="72">
        <f t="shared" si="0"/>
        <v>7.6364800000000015</v>
      </c>
      <c r="AG16" s="72">
        <v>380</v>
      </c>
      <c r="AH16" s="72">
        <v>3.14</v>
      </c>
      <c r="AI16" s="72">
        <v>1</v>
      </c>
      <c r="AJ16" s="72">
        <v>0.8</v>
      </c>
      <c r="AK16" s="72">
        <f t="shared" si="1"/>
        <v>9.5456000000000003</v>
      </c>
      <c r="AL16" s="72"/>
      <c r="AM16" s="43">
        <v>380</v>
      </c>
      <c r="AN16" s="70">
        <f t="shared" si="13"/>
        <v>405</v>
      </c>
      <c r="AO16">
        <v>3.14</v>
      </c>
      <c r="AP16">
        <f t="shared" si="14"/>
        <v>1.2717000000000001</v>
      </c>
      <c r="AQ16">
        <v>2.4500000000000002</v>
      </c>
      <c r="AR16">
        <f t="shared" si="15"/>
        <v>3.1156650000000004</v>
      </c>
      <c r="AS16">
        <v>55</v>
      </c>
      <c r="AT16" s="71">
        <f t="shared" si="16"/>
        <v>460</v>
      </c>
      <c r="AU16" s="71">
        <f t="shared" si="5"/>
        <v>80</v>
      </c>
      <c r="AV16" s="71">
        <v>3.14</v>
      </c>
      <c r="AW16" s="71">
        <v>0.4</v>
      </c>
      <c r="AX16" s="71">
        <v>0.8</v>
      </c>
      <c r="AY16">
        <v>2</v>
      </c>
      <c r="AZ16">
        <f t="shared" si="6"/>
        <v>9.2441600000000008</v>
      </c>
      <c r="BA16">
        <f t="shared" si="2"/>
        <v>12.359825000000001</v>
      </c>
      <c r="BB16">
        <v>0</v>
      </c>
      <c r="BC16">
        <f t="shared" si="17"/>
        <v>12.359825000000001</v>
      </c>
      <c r="BE16" s="43">
        <v>390</v>
      </c>
      <c r="BF16">
        <v>390</v>
      </c>
      <c r="BG16">
        <v>3.14</v>
      </c>
      <c r="BH16" s="43">
        <v>0.66</v>
      </c>
      <c r="BI16">
        <f t="shared" si="18"/>
        <v>0.80823600000000007</v>
      </c>
      <c r="BJ16">
        <f t="shared" si="19"/>
        <v>0.32467532467532467</v>
      </c>
      <c r="BK16">
        <f t="shared" si="20"/>
        <v>1.1329113246753248</v>
      </c>
      <c r="BL16" s="67">
        <v>390</v>
      </c>
      <c r="BM16" s="64">
        <v>390</v>
      </c>
      <c r="BN16" s="64">
        <v>50</v>
      </c>
      <c r="BO16" s="64">
        <f t="shared" si="21"/>
        <v>440</v>
      </c>
      <c r="BP16" s="64">
        <v>3.14</v>
      </c>
      <c r="BQ16" s="64">
        <f t="shared" si="22"/>
        <v>1.3816000000000002</v>
      </c>
      <c r="BR16" s="64">
        <v>0.66</v>
      </c>
      <c r="BS16" s="64">
        <f t="shared" si="23"/>
        <v>0.91185600000000011</v>
      </c>
      <c r="BT16" s="64">
        <v>390</v>
      </c>
      <c r="BU16" s="64">
        <v>390</v>
      </c>
      <c r="BV16" s="64">
        <v>3.14</v>
      </c>
      <c r="BW16" s="67">
        <v>1.3</v>
      </c>
      <c r="BX16" s="64">
        <f t="shared" si="24"/>
        <v>1.5919800000000002</v>
      </c>
      <c r="BY16" s="64">
        <v>0.78</v>
      </c>
      <c r="BZ16" s="64">
        <f t="shared" si="25"/>
        <v>2.3719800000000002</v>
      </c>
      <c r="CA16" s="73">
        <v>390</v>
      </c>
      <c r="CB16" s="73">
        <f t="shared" si="26"/>
        <v>440</v>
      </c>
      <c r="CC16" s="73">
        <v>2.4127999999999998</v>
      </c>
      <c r="CD16" s="64">
        <v>400</v>
      </c>
      <c r="CE16" s="73">
        <v>1.44</v>
      </c>
      <c r="CF16" s="73">
        <v>0.68</v>
      </c>
      <c r="CG16" s="73">
        <f t="shared" si="27"/>
        <v>2.12</v>
      </c>
      <c r="CH16" s="73" t="s">
        <v>1148</v>
      </c>
      <c r="CI16" s="73">
        <v>3.919</v>
      </c>
      <c r="CJ16" s="82" t="s">
        <v>894</v>
      </c>
      <c r="CK16" s="75">
        <v>4.5220000000000002</v>
      </c>
      <c r="CL16">
        <v>390</v>
      </c>
      <c r="CM16">
        <v>390</v>
      </c>
      <c r="CN16">
        <v>3.14</v>
      </c>
      <c r="CO16">
        <f t="shared" si="7"/>
        <v>0.82191780821917815</v>
      </c>
      <c r="CP16">
        <f t="shared" si="28"/>
        <v>1.0065205479452057</v>
      </c>
      <c r="CR16">
        <v>380</v>
      </c>
      <c r="CS16">
        <f t="shared" si="29"/>
        <v>3.04</v>
      </c>
      <c r="CT16">
        <v>2</v>
      </c>
      <c r="CU16">
        <f t="shared" si="30"/>
        <v>5.04</v>
      </c>
    </row>
    <row r="17" spans="4:99" x14ac:dyDescent="0.35">
      <c r="D17" s="69"/>
      <c r="F17">
        <v>400</v>
      </c>
      <c r="G17" s="43">
        <v>3.14</v>
      </c>
      <c r="H17" s="70">
        <v>0.25</v>
      </c>
      <c r="I17" s="71">
        <f t="shared" si="8"/>
        <v>0.314</v>
      </c>
      <c r="J17" s="71">
        <f t="shared" si="4"/>
        <v>12.915605000000001</v>
      </c>
      <c r="K17" s="71">
        <f t="shared" si="9"/>
        <v>3.2289012500000003</v>
      </c>
      <c r="L17">
        <v>400</v>
      </c>
      <c r="M17" s="71">
        <v>400</v>
      </c>
      <c r="N17" s="71">
        <v>3.14</v>
      </c>
      <c r="O17" s="71">
        <v>0.4</v>
      </c>
      <c r="P17" s="71">
        <v>0.8</v>
      </c>
      <c r="Q17" s="72">
        <f t="shared" si="10"/>
        <v>4.0192000000000005</v>
      </c>
      <c r="R17" s="71">
        <v>400</v>
      </c>
      <c r="S17" s="71">
        <v>3.14</v>
      </c>
      <c r="T17" s="71">
        <v>0.5</v>
      </c>
      <c r="U17" s="71">
        <v>0.8</v>
      </c>
      <c r="V17" s="72">
        <f t="shared" si="11"/>
        <v>5.024</v>
      </c>
      <c r="W17" s="72">
        <v>400</v>
      </c>
      <c r="X17" s="72">
        <v>3.14</v>
      </c>
      <c r="Y17" s="71">
        <v>0.6</v>
      </c>
      <c r="Z17" s="72">
        <v>0.8</v>
      </c>
      <c r="AA17" s="72">
        <f t="shared" si="12"/>
        <v>6.0288000000000004</v>
      </c>
      <c r="AB17" s="72">
        <v>400</v>
      </c>
      <c r="AC17" s="72">
        <v>3.14</v>
      </c>
      <c r="AD17" s="72">
        <v>0.8</v>
      </c>
      <c r="AE17" s="72">
        <v>0.8</v>
      </c>
      <c r="AF17" s="72">
        <f t="shared" si="0"/>
        <v>8.0384000000000011</v>
      </c>
      <c r="AG17" s="72">
        <v>400</v>
      </c>
      <c r="AH17" s="72">
        <v>3.14</v>
      </c>
      <c r="AI17" s="72">
        <v>1</v>
      </c>
      <c r="AJ17" s="72">
        <v>0.8</v>
      </c>
      <c r="AK17" s="72">
        <f t="shared" si="1"/>
        <v>10.048</v>
      </c>
      <c r="AL17" s="72"/>
      <c r="AM17" s="83">
        <v>400</v>
      </c>
      <c r="AN17" s="84">
        <f t="shared" si="13"/>
        <v>425</v>
      </c>
      <c r="AO17" s="85">
        <v>3.14</v>
      </c>
      <c r="AP17" s="85">
        <f t="shared" si="14"/>
        <v>1.3345</v>
      </c>
      <c r="AQ17">
        <v>2.4500000000000002</v>
      </c>
      <c r="AR17" s="85">
        <f t="shared" si="15"/>
        <v>3.2695250000000002</v>
      </c>
      <c r="AS17">
        <v>55</v>
      </c>
      <c r="AT17" s="86">
        <f t="shared" si="16"/>
        <v>480</v>
      </c>
      <c r="AU17" s="71">
        <f t="shared" si="5"/>
        <v>80</v>
      </c>
      <c r="AV17" s="86">
        <v>3.14</v>
      </c>
      <c r="AW17" s="71">
        <v>0.4</v>
      </c>
      <c r="AX17" s="71">
        <v>0.8</v>
      </c>
      <c r="AY17" s="85">
        <v>2</v>
      </c>
      <c r="AZ17">
        <f t="shared" si="6"/>
        <v>9.6460800000000013</v>
      </c>
      <c r="BA17" s="85">
        <f t="shared" si="2"/>
        <v>12.915605000000001</v>
      </c>
      <c r="BB17" s="85">
        <v>0</v>
      </c>
      <c r="BC17" s="85">
        <f t="shared" si="17"/>
        <v>12.915605000000001</v>
      </c>
      <c r="BE17" s="43">
        <v>400</v>
      </c>
      <c r="BF17">
        <v>400</v>
      </c>
      <c r="BG17">
        <v>3.14</v>
      </c>
      <c r="BH17" s="43">
        <v>0.66</v>
      </c>
      <c r="BI17">
        <f t="shared" si="18"/>
        <v>0.82896000000000003</v>
      </c>
      <c r="BJ17">
        <f t="shared" si="19"/>
        <v>0.32467532467532467</v>
      </c>
      <c r="BK17">
        <f t="shared" si="20"/>
        <v>1.1536353246753248</v>
      </c>
      <c r="BL17" s="67">
        <v>400</v>
      </c>
      <c r="BM17" s="64">
        <v>400</v>
      </c>
      <c r="BN17" s="64">
        <v>50</v>
      </c>
      <c r="BO17" s="64">
        <f t="shared" si="21"/>
        <v>450</v>
      </c>
      <c r="BP17" s="64">
        <v>3.14</v>
      </c>
      <c r="BQ17" s="64">
        <f t="shared" si="22"/>
        <v>1.413</v>
      </c>
      <c r="BR17" s="64">
        <v>0.66</v>
      </c>
      <c r="BS17" s="64">
        <f t="shared" si="23"/>
        <v>0.93258000000000008</v>
      </c>
      <c r="BT17" s="64">
        <v>400</v>
      </c>
      <c r="BU17" s="64">
        <v>400</v>
      </c>
      <c r="BV17" s="64">
        <v>3.14</v>
      </c>
      <c r="BW17" s="67">
        <v>1.3</v>
      </c>
      <c r="BX17" s="64">
        <f t="shared" si="24"/>
        <v>1.6328</v>
      </c>
      <c r="BY17" s="64">
        <v>0.78</v>
      </c>
      <c r="BZ17" s="64">
        <f t="shared" si="25"/>
        <v>2.4127999999999998</v>
      </c>
      <c r="CA17" s="73">
        <v>400</v>
      </c>
      <c r="CB17" s="73">
        <f t="shared" si="26"/>
        <v>450</v>
      </c>
      <c r="CC17" s="73">
        <f>BZ18</f>
        <v>2.6169000000000002</v>
      </c>
      <c r="CD17" s="73">
        <v>450</v>
      </c>
      <c r="CE17" s="73">
        <v>2</v>
      </c>
      <c r="CF17" s="73">
        <v>0.68</v>
      </c>
      <c r="CG17" s="73">
        <f>CE17+CF17</f>
        <v>2.68</v>
      </c>
      <c r="CH17" s="73" t="s">
        <v>475</v>
      </c>
      <c r="CI17" s="73">
        <v>4.5220000000000002</v>
      </c>
      <c r="CJ17" s="82" t="s">
        <v>259</v>
      </c>
      <c r="CK17" s="75">
        <v>5.024</v>
      </c>
      <c r="CL17">
        <v>400</v>
      </c>
      <c r="CM17">
        <v>400</v>
      </c>
      <c r="CN17">
        <v>3.14</v>
      </c>
      <c r="CO17">
        <f t="shared" si="7"/>
        <v>0.82191780821917815</v>
      </c>
      <c r="CP17">
        <f t="shared" si="28"/>
        <v>1.0323287671232877</v>
      </c>
      <c r="CR17">
        <v>400</v>
      </c>
      <c r="CS17">
        <f t="shared" si="29"/>
        <v>3.2</v>
      </c>
      <c r="CT17">
        <v>2</v>
      </c>
      <c r="CU17">
        <f t="shared" si="30"/>
        <v>5.2</v>
      </c>
    </row>
    <row r="18" spans="4:99" x14ac:dyDescent="0.35">
      <c r="D18" s="69"/>
      <c r="F18">
        <v>450</v>
      </c>
      <c r="G18" s="43">
        <v>3.14</v>
      </c>
      <c r="H18" s="70">
        <v>0.25</v>
      </c>
      <c r="I18" s="71">
        <f t="shared" si="8"/>
        <v>0.35325000000000001</v>
      </c>
      <c r="J18" s="71">
        <f t="shared" si="4"/>
        <v>14.305055000000003</v>
      </c>
      <c r="K18" s="71">
        <f t="shared" si="9"/>
        <v>3.5762637500000007</v>
      </c>
      <c r="L18">
        <v>450</v>
      </c>
      <c r="M18" s="71">
        <v>450</v>
      </c>
      <c r="N18" s="71">
        <v>3.14</v>
      </c>
      <c r="O18" s="71">
        <v>0.4</v>
      </c>
      <c r="P18" s="71">
        <v>0.8</v>
      </c>
      <c r="Q18" s="72">
        <f t="shared" si="10"/>
        <v>4.5216000000000012</v>
      </c>
      <c r="R18" s="71">
        <v>450</v>
      </c>
      <c r="S18" s="71">
        <v>3.14</v>
      </c>
      <c r="T18" s="71">
        <v>0.5</v>
      </c>
      <c r="U18" s="71">
        <v>0.8</v>
      </c>
      <c r="V18" s="72">
        <f t="shared" si="11"/>
        <v>5.6520000000000001</v>
      </c>
      <c r="W18" s="72">
        <v>450</v>
      </c>
      <c r="X18" s="72">
        <v>3.14</v>
      </c>
      <c r="Y18" s="71">
        <v>0.6</v>
      </c>
      <c r="Z18" s="72">
        <v>0.8</v>
      </c>
      <c r="AA18" s="72">
        <f t="shared" si="12"/>
        <v>6.7824</v>
      </c>
      <c r="AB18" s="72">
        <v>450</v>
      </c>
      <c r="AC18" s="72">
        <v>3.14</v>
      </c>
      <c r="AD18" s="72">
        <v>0.8</v>
      </c>
      <c r="AE18" s="72">
        <v>0.8</v>
      </c>
      <c r="AF18" s="72">
        <f t="shared" si="0"/>
        <v>9.0432000000000023</v>
      </c>
      <c r="AG18" s="72">
        <v>450</v>
      </c>
      <c r="AH18" s="72">
        <v>3.14</v>
      </c>
      <c r="AI18" s="72">
        <v>1</v>
      </c>
      <c r="AJ18" s="72">
        <v>0.8</v>
      </c>
      <c r="AK18" s="72">
        <f t="shared" si="1"/>
        <v>11.304</v>
      </c>
      <c r="AL18" s="72"/>
      <c r="AM18" s="87">
        <v>450</v>
      </c>
      <c r="AN18" s="88">
        <f t="shared" si="13"/>
        <v>475</v>
      </c>
      <c r="AO18" s="89">
        <v>3.14</v>
      </c>
      <c r="AP18" s="89">
        <f>AN18*AO18/1000</f>
        <v>1.4915</v>
      </c>
      <c r="AQ18">
        <v>2.4500000000000002</v>
      </c>
      <c r="AR18" s="89">
        <f>AP18*AQ18</f>
        <v>3.6541750000000004</v>
      </c>
      <c r="AS18">
        <v>55</v>
      </c>
      <c r="AT18" s="90">
        <f t="shared" si="16"/>
        <v>530</v>
      </c>
      <c r="AU18" s="71">
        <f t="shared" si="5"/>
        <v>80</v>
      </c>
      <c r="AV18" s="90">
        <v>3.14</v>
      </c>
      <c r="AW18" s="71">
        <v>0.4</v>
      </c>
      <c r="AX18" s="71">
        <v>0.8</v>
      </c>
      <c r="AY18" s="89">
        <v>2</v>
      </c>
      <c r="AZ18">
        <f t="shared" si="6"/>
        <v>10.650880000000003</v>
      </c>
      <c r="BA18" s="89">
        <f t="shared" si="2"/>
        <v>14.305055000000003</v>
      </c>
      <c r="BB18" s="89">
        <v>0</v>
      </c>
      <c r="BC18" s="89">
        <f t="shared" si="17"/>
        <v>14.305055000000003</v>
      </c>
      <c r="BE18" s="43">
        <v>450</v>
      </c>
      <c r="BF18">
        <v>450</v>
      </c>
      <c r="BG18">
        <v>3.14</v>
      </c>
      <c r="BH18" s="43">
        <v>0.66</v>
      </c>
      <c r="BI18">
        <f t="shared" si="18"/>
        <v>0.93258000000000008</v>
      </c>
      <c r="BJ18">
        <f t="shared" si="19"/>
        <v>0.32467532467532467</v>
      </c>
      <c r="BK18">
        <f t="shared" si="20"/>
        <v>1.2572553246753246</v>
      </c>
      <c r="BL18" s="67">
        <v>450</v>
      </c>
      <c r="BM18" s="64">
        <v>450</v>
      </c>
      <c r="BN18" s="64">
        <v>50</v>
      </c>
      <c r="BO18" s="64">
        <f t="shared" si="21"/>
        <v>500</v>
      </c>
      <c r="BP18" s="64">
        <v>3.14</v>
      </c>
      <c r="BQ18" s="64">
        <f t="shared" si="22"/>
        <v>1.57</v>
      </c>
      <c r="BR18" s="64">
        <v>0.66</v>
      </c>
      <c r="BS18" s="64">
        <f t="shared" si="23"/>
        <v>1.0362</v>
      </c>
      <c r="BT18" s="64">
        <v>450</v>
      </c>
      <c r="BU18" s="64">
        <v>450</v>
      </c>
      <c r="BV18" s="64">
        <v>3.14</v>
      </c>
      <c r="BW18" s="67">
        <v>1.3</v>
      </c>
      <c r="BX18" s="64">
        <f t="shared" si="24"/>
        <v>1.8369000000000002</v>
      </c>
      <c r="BY18" s="64">
        <v>0.78</v>
      </c>
      <c r="BZ18" s="64">
        <f t="shared" si="25"/>
        <v>2.6169000000000002</v>
      </c>
      <c r="CA18" s="73">
        <v>450</v>
      </c>
      <c r="CB18" s="73">
        <f t="shared" si="26"/>
        <v>500</v>
      </c>
      <c r="CC18" s="73">
        <f>BZ19</f>
        <v>2.8209999999999997</v>
      </c>
      <c r="CD18" s="73">
        <v>500</v>
      </c>
      <c r="CE18" s="73">
        <v>2.2000000000000002</v>
      </c>
      <c r="CF18" s="73">
        <v>0.68</v>
      </c>
      <c r="CG18" s="73">
        <f>CE18+CF18</f>
        <v>2.8800000000000003</v>
      </c>
      <c r="CH18" s="73" t="s">
        <v>473</v>
      </c>
      <c r="CI18" s="73">
        <v>5.024</v>
      </c>
      <c r="CJ18" s="82" t="s">
        <v>284</v>
      </c>
      <c r="CK18" s="75">
        <v>5.5259999999999998</v>
      </c>
      <c r="CL18">
        <v>450</v>
      </c>
      <c r="CM18">
        <v>450</v>
      </c>
      <c r="CN18">
        <v>3.14</v>
      </c>
      <c r="CO18">
        <f t="shared" si="7"/>
        <v>0.82191780821917815</v>
      </c>
      <c r="CP18">
        <f t="shared" si="28"/>
        <v>1.1613698630136986</v>
      </c>
      <c r="CR18">
        <v>450</v>
      </c>
      <c r="CS18">
        <f t="shared" si="29"/>
        <v>3.6</v>
      </c>
      <c r="CT18">
        <v>2</v>
      </c>
      <c r="CU18">
        <f t="shared" si="30"/>
        <v>5.6</v>
      </c>
    </row>
    <row r="19" spans="4:99" x14ac:dyDescent="0.35">
      <c r="D19" s="69"/>
      <c r="F19">
        <v>500</v>
      </c>
      <c r="G19" s="43">
        <v>3.14</v>
      </c>
      <c r="H19" s="70">
        <v>0.25</v>
      </c>
      <c r="I19" s="71">
        <f t="shared" si="8"/>
        <v>0.39250000000000002</v>
      </c>
      <c r="J19" s="71">
        <f t="shared" si="4"/>
        <v>18.608425</v>
      </c>
      <c r="K19" s="71">
        <f t="shared" si="9"/>
        <v>4.6521062500000001</v>
      </c>
      <c r="L19">
        <v>500</v>
      </c>
      <c r="M19" s="71">
        <v>500</v>
      </c>
      <c r="N19" s="71">
        <v>3.14</v>
      </c>
      <c r="O19" s="71">
        <v>0.4</v>
      </c>
      <c r="P19" s="71">
        <v>0.8</v>
      </c>
      <c r="Q19" s="72">
        <f t="shared" si="10"/>
        <v>5.024</v>
      </c>
      <c r="R19" s="71">
        <v>500</v>
      </c>
      <c r="S19" s="71">
        <v>3.14</v>
      </c>
      <c r="T19" s="71">
        <v>0.5</v>
      </c>
      <c r="U19" s="71">
        <v>0.8</v>
      </c>
      <c r="V19" s="72">
        <f t="shared" si="11"/>
        <v>6.28</v>
      </c>
      <c r="W19" s="72">
        <v>500</v>
      </c>
      <c r="X19" s="72">
        <v>3.14</v>
      </c>
      <c r="Y19" s="71">
        <v>0.6</v>
      </c>
      <c r="Z19" s="72">
        <v>0.8</v>
      </c>
      <c r="AA19" s="72">
        <f t="shared" si="12"/>
        <v>7.5360000000000005</v>
      </c>
      <c r="AB19" s="72">
        <v>500</v>
      </c>
      <c r="AC19" s="72">
        <v>3.14</v>
      </c>
      <c r="AD19" s="72">
        <v>0.8</v>
      </c>
      <c r="AE19" s="72">
        <v>0.8</v>
      </c>
      <c r="AF19" s="72">
        <f t="shared" si="0"/>
        <v>10.048</v>
      </c>
      <c r="AG19" s="72">
        <v>500</v>
      </c>
      <c r="AH19" s="72">
        <v>3.14</v>
      </c>
      <c r="AI19" s="72">
        <v>1</v>
      </c>
      <c r="AJ19" s="72">
        <v>0.8</v>
      </c>
      <c r="AK19" s="72">
        <f t="shared" si="1"/>
        <v>12.56</v>
      </c>
      <c r="AL19" s="72"/>
      <c r="AM19" s="43">
        <v>500</v>
      </c>
      <c r="AN19" s="70">
        <f t="shared" si="13"/>
        <v>525</v>
      </c>
      <c r="AO19">
        <v>3.14</v>
      </c>
      <c r="AP19">
        <f t="shared" si="14"/>
        <v>1.6485000000000001</v>
      </c>
      <c r="AQ19">
        <v>2.4500000000000002</v>
      </c>
      <c r="AR19">
        <f t="shared" si="15"/>
        <v>4.0388250000000001</v>
      </c>
      <c r="AS19">
        <v>55</v>
      </c>
      <c r="AT19" s="71">
        <f t="shared" si="16"/>
        <v>580</v>
      </c>
      <c r="AU19" s="71">
        <f t="shared" si="5"/>
        <v>80</v>
      </c>
      <c r="AV19" s="71">
        <v>3.14</v>
      </c>
      <c r="AW19" s="71">
        <v>0.5</v>
      </c>
      <c r="AX19" s="71">
        <v>0.8</v>
      </c>
      <c r="AY19">
        <v>2</v>
      </c>
      <c r="AZ19">
        <f t="shared" si="6"/>
        <v>14.569600000000001</v>
      </c>
      <c r="BA19" s="64">
        <f t="shared" si="2"/>
        <v>18.608425</v>
      </c>
      <c r="BB19">
        <v>0</v>
      </c>
      <c r="BC19">
        <f t="shared" si="17"/>
        <v>18.608425</v>
      </c>
      <c r="BE19" s="43">
        <v>500</v>
      </c>
      <c r="BF19">
        <v>500</v>
      </c>
      <c r="BG19">
        <v>3.14</v>
      </c>
      <c r="BH19" s="43">
        <v>0.66</v>
      </c>
      <c r="BI19">
        <f t="shared" si="18"/>
        <v>1.0362</v>
      </c>
      <c r="BJ19">
        <f t="shared" si="19"/>
        <v>0.32467532467532467</v>
      </c>
      <c r="BK19">
        <f t="shared" si="20"/>
        <v>1.3608753246753247</v>
      </c>
      <c r="BL19" s="67">
        <v>500</v>
      </c>
      <c r="BM19" s="64">
        <v>500</v>
      </c>
      <c r="BN19" s="64">
        <v>50</v>
      </c>
      <c r="BO19" s="64">
        <f t="shared" si="21"/>
        <v>550</v>
      </c>
      <c r="BP19" s="64">
        <v>3.14</v>
      </c>
      <c r="BQ19" s="64">
        <f t="shared" si="22"/>
        <v>1.7270000000000001</v>
      </c>
      <c r="BR19" s="64">
        <v>0.66</v>
      </c>
      <c r="BS19" s="64">
        <f t="shared" si="23"/>
        <v>1.1398200000000001</v>
      </c>
      <c r="BT19" s="64">
        <v>500</v>
      </c>
      <c r="BU19" s="64">
        <v>500</v>
      </c>
      <c r="BV19" s="64">
        <v>3.14</v>
      </c>
      <c r="BW19" s="67">
        <v>1.3</v>
      </c>
      <c r="BX19" s="64">
        <f t="shared" si="24"/>
        <v>2.0409999999999999</v>
      </c>
      <c r="BY19" s="64">
        <v>0.78</v>
      </c>
      <c r="BZ19" s="64">
        <f t="shared" si="25"/>
        <v>2.8209999999999997</v>
      </c>
      <c r="CA19" s="73">
        <v>500</v>
      </c>
      <c r="CB19" s="73">
        <f t="shared" si="26"/>
        <v>550</v>
      </c>
      <c r="CC19" s="73">
        <f>BZ20</f>
        <v>3.0251000000000001</v>
      </c>
      <c r="CD19" s="73">
        <v>550</v>
      </c>
      <c r="CE19" s="73">
        <v>2.5</v>
      </c>
      <c r="CF19" s="73">
        <v>0.68</v>
      </c>
      <c r="CG19" s="73">
        <f>CE19+CF19</f>
        <v>3.18</v>
      </c>
      <c r="CH19" s="73"/>
      <c r="CI19" s="73">
        <v>5.5259999999999998</v>
      </c>
      <c r="CJ19" s="82" t="s">
        <v>310</v>
      </c>
      <c r="CK19" s="75">
        <v>5.5259999999999998</v>
      </c>
      <c r="CL19">
        <v>500</v>
      </c>
      <c r="CM19">
        <v>500</v>
      </c>
      <c r="CN19">
        <v>3.14</v>
      </c>
      <c r="CO19">
        <f t="shared" si="7"/>
        <v>0.82191780821917815</v>
      </c>
      <c r="CP19">
        <f t="shared" si="28"/>
        <v>1.2904109589041097</v>
      </c>
      <c r="CR19">
        <v>500</v>
      </c>
      <c r="CS19">
        <f t="shared" si="29"/>
        <v>4</v>
      </c>
      <c r="CT19">
        <v>2</v>
      </c>
      <c r="CU19">
        <f t="shared" si="30"/>
        <v>6</v>
      </c>
    </row>
    <row r="20" spans="4:99" x14ac:dyDescent="0.35">
      <c r="D20" s="69"/>
      <c r="F20">
        <v>550</v>
      </c>
      <c r="G20" s="43">
        <v>3.14</v>
      </c>
      <c r="H20" s="70">
        <v>0.25</v>
      </c>
      <c r="I20" s="71">
        <f t="shared" si="8"/>
        <v>0.43175000000000002</v>
      </c>
      <c r="J20" s="71">
        <f t="shared" si="4"/>
        <v>20.249075000000001</v>
      </c>
      <c r="K20" s="71">
        <f t="shared" si="9"/>
        <v>5.0622687500000003</v>
      </c>
      <c r="L20">
        <v>550</v>
      </c>
      <c r="M20" s="71">
        <v>550</v>
      </c>
      <c r="N20" s="71">
        <v>3.14</v>
      </c>
      <c r="O20" s="71">
        <v>0.4</v>
      </c>
      <c r="P20" s="71">
        <v>0.8</v>
      </c>
      <c r="Q20" s="72">
        <f t="shared" si="10"/>
        <v>5.5264000000000006</v>
      </c>
      <c r="R20" s="71">
        <v>550</v>
      </c>
      <c r="S20" s="71">
        <v>3.14</v>
      </c>
      <c r="T20" s="71">
        <v>0.5</v>
      </c>
      <c r="U20" s="71">
        <v>0.8</v>
      </c>
      <c r="V20" s="72">
        <f t="shared" si="11"/>
        <v>6.9080000000000004</v>
      </c>
      <c r="W20" s="72">
        <v>550</v>
      </c>
      <c r="X20" s="72">
        <v>3.14</v>
      </c>
      <c r="Y20" s="71">
        <v>0.6</v>
      </c>
      <c r="Z20" s="72">
        <v>0.8</v>
      </c>
      <c r="AA20" s="72">
        <f t="shared" si="12"/>
        <v>8.2896000000000001</v>
      </c>
      <c r="AB20" s="72">
        <v>550</v>
      </c>
      <c r="AC20" s="72">
        <v>3.14</v>
      </c>
      <c r="AD20" s="72">
        <v>0.8</v>
      </c>
      <c r="AE20" s="72">
        <v>0.8</v>
      </c>
      <c r="AF20" s="72">
        <f t="shared" si="0"/>
        <v>11.052800000000001</v>
      </c>
      <c r="AG20" s="72">
        <v>550</v>
      </c>
      <c r="AH20" s="72">
        <v>3.14</v>
      </c>
      <c r="AI20" s="72">
        <v>1</v>
      </c>
      <c r="AJ20" s="72">
        <v>0.8</v>
      </c>
      <c r="AK20" s="72">
        <f t="shared" si="1"/>
        <v>13.816000000000001</v>
      </c>
      <c r="AL20" s="72"/>
      <c r="AM20" s="43">
        <v>550</v>
      </c>
      <c r="AN20" s="70">
        <f t="shared" si="13"/>
        <v>575</v>
      </c>
      <c r="AO20">
        <v>3.14</v>
      </c>
      <c r="AP20">
        <f t="shared" si="14"/>
        <v>1.8055000000000001</v>
      </c>
      <c r="AQ20">
        <v>2.4500000000000002</v>
      </c>
      <c r="AR20">
        <f t="shared" si="15"/>
        <v>4.4234750000000007</v>
      </c>
      <c r="AS20">
        <v>55</v>
      </c>
      <c r="AT20" s="71">
        <f t="shared" si="16"/>
        <v>630</v>
      </c>
      <c r="AU20" s="71">
        <f t="shared" si="5"/>
        <v>80</v>
      </c>
      <c r="AV20" s="71">
        <v>3.14</v>
      </c>
      <c r="AW20" s="71">
        <v>0.5</v>
      </c>
      <c r="AX20" s="71">
        <v>0.8</v>
      </c>
      <c r="AY20">
        <v>2</v>
      </c>
      <c r="AZ20">
        <f t="shared" si="6"/>
        <v>15.825600000000001</v>
      </c>
      <c r="BA20">
        <f t="shared" si="2"/>
        <v>20.249075000000001</v>
      </c>
      <c r="BB20">
        <v>0</v>
      </c>
      <c r="BC20">
        <f t="shared" si="17"/>
        <v>20.249075000000001</v>
      </c>
      <c r="BE20" s="43">
        <v>550</v>
      </c>
      <c r="BF20">
        <v>550</v>
      </c>
      <c r="BG20">
        <v>3.14</v>
      </c>
      <c r="BH20" s="43">
        <v>0.66</v>
      </c>
      <c r="BI20">
        <f t="shared" si="18"/>
        <v>1.1398200000000001</v>
      </c>
      <c r="BJ20">
        <f t="shared" si="19"/>
        <v>0.32467532467532467</v>
      </c>
      <c r="BK20">
        <f t="shared" si="20"/>
        <v>1.4644953246753247</v>
      </c>
      <c r="BL20" s="67">
        <v>550</v>
      </c>
      <c r="BM20" s="64">
        <v>550</v>
      </c>
      <c r="BN20" s="64">
        <v>50</v>
      </c>
      <c r="BO20" s="64">
        <f t="shared" si="21"/>
        <v>600</v>
      </c>
      <c r="BP20" s="64">
        <v>3.14</v>
      </c>
      <c r="BQ20" s="64">
        <f t="shared" si="22"/>
        <v>1.8839999999999999</v>
      </c>
      <c r="BR20" s="64">
        <v>0.66</v>
      </c>
      <c r="BS20" s="64">
        <f t="shared" si="23"/>
        <v>1.2434400000000001</v>
      </c>
      <c r="BT20" s="64">
        <v>550</v>
      </c>
      <c r="BU20" s="64">
        <v>550</v>
      </c>
      <c r="BV20" s="64">
        <v>3.14</v>
      </c>
      <c r="BW20" s="67">
        <v>1.3</v>
      </c>
      <c r="BX20" s="64">
        <f t="shared" si="24"/>
        <v>2.2450999999999999</v>
      </c>
      <c r="BY20" s="64">
        <v>0.78</v>
      </c>
      <c r="BZ20" s="64">
        <f t="shared" si="25"/>
        <v>3.0251000000000001</v>
      </c>
      <c r="CA20" s="73">
        <v>550</v>
      </c>
      <c r="CB20" s="73">
        <f t="shared" si="26"/>
        <v>600</v>
      </c>
      <c r="CC20" s="73">
        <f t="shared" ref="CC20:CC34" si="31">BZ21</f>
        <v>3.2292000000000005</v>
      </c>
      <c r="CD20" s="73">
        <v>600</v>
      </c>
      <c r="CE20" s="73">
        <v>2.8</v>
      </c>
      <c r="CF20" s="73">
        <v>0.68</v>
      </c>
      <c r="CG20" s="73">
        <f t="shared" ref="CG20:CG34" si="32">CE20+CF20</f>
        <v>3.48</v>
      </c>
      <c r="CH20" s="73"/>
      <c r="CI20" s="73">
        <v>6.0289999999999999</v>
      </c>
      <c r="CJ20" s="82" t="s">
        <v>336</v>
      </c>
      <c r="CK20" s="75">
        <v>6.0289999999999999</v>
      </c>
      <c r="CL20">
        <v>550</v>
      </c>
      <c r="CM20">
        <v>550</v>
      </c>
      <c r="CN20">
        <v>3.14</v>
      </c>
      <c r="CO20">
        <f t="shared" si="7"/>
        <v>0.82191780821917815</v>
      </c>
      <c r="CP20">
        <f t="shared" si="28"/>
        <v>1.4194520547945206</v>
      </c>
      <c r="CR20">
        <v>550</v>
      </c>
      <c r="CS20">
        <f t="shared" si="29"/>
        <v>4.4000000000000004</v>
      </c>
      <c r="CT20">
        <v>2</v>
      </c>
      <c r="CU20">
        <f t="shared" si="30"/>
        <v>6.4</v>
      </c>
    </row>
    <row r="21" spans="4:99" x14ac:dyDescent="0.35">
      <c r="D21" s="69"/>
      <c r="F21">
        <v>600</v>
      </c>
      <c r="G21" s="43">
        <v>3.14</v>
      </c>
      <c r="H21" s="70">
        <v>0.25</v>
      </c>
      <c r="I21" s="71">
        <f t="shared" si="8"/>
        <v>0.47099999999999997</v>
      </c>
      <c r="J21" s="71">
        <f t="shared" si="4"/>
        <v>21.889725000000002</v>
      </c>
      <c r="K21" s="71">
        <f t="shared" si="9"/>
        <v>5.4724312500000005</v>
      </c>
      <c r="L21">
        <v>600</v>
      </c>
      <c r="M21" s="71">
        <v>600</v>
      </c>
      <c r="N21" s="71">
        <v>3.14</v>
      </c>
      <c r="O21" s="71">
        <v>0.4</v>
      </c>
      <c r="P21" s="71">
        <v>0.8</v>
      </c>
      <c r="Q21" s="72">
        <f t="shared" si="10"/>
        <v>6.0288000000000004</v>
      </c>
      <c r="R21" s="71">
        <v>600</v>
      </c>
      <c r="S21" s="71">
        <v>3.14</v>
      </c>
      <c r="T21" s="71">
        <v>0.5</v>
      </c>
      <c r="U21" s="71">
        <v>0.8</v>
      </c>
      <c r="V21" s="72">
        <f t="shared" si="11"/>
        <v>7.5360000000000005</v>
      </c>
      <c r="W21" s="72">
        <v>600</v>
      </c>
      <c r="X21" s="72">
        <v>3.14</v>
      </c>
      <c r="Y21" s="71">
        <v>0.6</v>
      </c>
      <c r="Z21" s="72">
        <v>0.8</v>
      </c>
      <c r="AA21" s="72">
        <f t="shared" si="12"/>
        <v>9.0431999999999988</v>
      </c>
      <c r="AB21" s="72">
        <v>600</v>
      </c>
      <c r="AC21" s="72">
        <v>3.14</v>
      </c>
      <c r="AD21" s="72">
        <v>0.8</v>
      </c>
      <c r="AE21" s="72">
        <v>0.8</v>
      </c>
      <c r="AF21" s="72">
        <f t="shared" si="0"/>
        <v>12.057600000000001</v>
      </c>
      <c r="AG21" s="72">
        <v>600</v>
      </c>
      <c r="AH21" s="72">
        <v>3.14</v>
      </c>
      <c r="AI21" s="72">
        <v>1</v>
      </c>
      <c r="AJ21" s="72">
        <v>0.8</v>
      </c>
      <c r="AK21" s="72">
        <f t="shared" si="1"/>
        <v>15.072000000000001</v>
      </c>
      <c r="AL21" s="72"/>
      <c r="AM21" s="43">
        <v>600</v>
      </c>
      <c r="AN21" s="70">
        <f t="shared" si="13"/>
        <v>625</v>
      </c>
      <c r="AO21">
        <v>3.14</v>
      </c>
      <c r="AP21">
        <f t="shared" si="14"/>
        <v>1.9624999999999999</v>
      </c>
      <c r="AQ21">
        <v>2.4500000000000002</v>
      </c>
      <c r="AR21">
        <f t="shared" si="15"/>
        <v>4.8081250000000004</v>
      </c>
      <c r="AS21">
        <v>55</v>
      </c>
      <c r="AT21" s="71">
        <f t="shared" si="16"/>
        <v>680</v>
      </c>
      <c r="AU21" s="71">
        <f t="shared" si="5"/>
        <v>80</v>
      </c>
      <c r="AV21" s="71">
        <v>3.14</v>
      </c>
      <c r="AW21" s="71">
        <v>0.5</v>
      </c>
      <c r="AX21" s="71">
        <v>0.8</v>
      </c>
      <c r="AY21">
        <v>2</v>
      </c>
      <c r="AZ21">
        <f t="shared" si="6"/>
        <v>17.081600000000002</v>
      </c>
      <c r="BA21">
        <f t="shared" si="2"/>
        <v>21.889725000000002</v>
      </c>
      <c r="BB21">
        <v>0</v>
      </c>
      <c r="BC21">
        <f t="shared" si="17"/>
        <v>21.889725000000002</v>
      </c>
      <c r="BE21" s="43">
        <v>600</v>
      </c>
      <c r="BF21">
        <v>600</v>
      </c>
      <c r="BG21">
        <v>3.14</v>
      </c>
      <c r="BH21" s="43">
        <v>0.66</v>
      </c>
      <c r="BI21">
        <f t="shared" si="18"/>
        <v>1.2434400000000001</v>
      </c>
      <c r="BJ21">
        <f t="shared" si="19"/>
        <v>0.32467532467532467</v>
      </c>
      <c r="BK21">
        <f t="shared" si="20"/>
        <v>1.5681153246753248</v>
      </c>
      <c r="BL21" s="67">
        <v>600</v>
      </c>
      <c r="BM21" s="64">
        <v>600</v>
      </c>
      <c r="BN21" s="64">
        <v>50</v>
      </c>
      <c r="BO21" s="64">
        <f t="shared" si="21"/>
        <v>650</v>
      </c>
      <c r="BP21" s="64">
        <v>3.14</v>
      </c>
      <c r="BQ21" s="64">
        <f t="shared" si="22"/>
        <v>2.0409999999999999</v>
      </c>
      <c r="BR21" s="64">
        <v>0.66</v>
      </c>
      <c r="BS21" s="64">
        <f t="shared" si="23"/>
        <v>1.3470599999999999</v>
      </c>
      <c r="BT21" s="64">
        <v>600</v>
      </c>
      <c r="BU21" s="64">
        <v>600</v>
      </c>
      <c r="BV21" s="64">
        <v>3.14</v>
      </c>
      <c r="BW21" s="67">
        <v>1.3</v>
      </c>
      <c r="BX21" s="64">
        <f t="shared" si="24"/>
        <v>2.4492000000000003</v>
      </c>
      <c r="BY21" s="64">
        <v>0.78</v>
      </c>
      <c r="BZ21" s="64">
        <f t="shared" si="25"/>
        <v>3.2292000000000005</v>
      </c>
      <c r="CA21" s="73">
        <v>600</v>
      </c>
      <c r="CB21" s="73">
        <f t="shared" si="26"/>
        <v>650</v>
      </c>
      <c r="CC21" s="73">
        <f t="shared" si="31"/>
        <v>3.4333</v>
      </c>
      <c r="CD21" s="73">
        <v>650</v>
      </c>
      <c r="CE21" s="73">
        <v>3.1</v>
      </c>
      <c r="CF21" s="73">
        <v>0.68</v>
      </c>
      <c r="CG21" s="73">
        <f t="shared" si="32"/>
        <v>3.7800000000000002</v>
      </c>
      <c r="CH21" s="73"/>
      <c r="CI21" s="73">
        <v>6.531200000000001</v>
      </c>
      <c r="CJ21" s="82" t="s">
        <v>362</v>
      </c>
      <c r="CK21" s="75">
        <v>6.531200000000001</v>
      </c>
      <c r="CL21">
        <v>600</v>
      </c>
      <c r="CM21">
        <v>600</v>
      </c>
      <c r="CN21">
        <v>3.14</v>
      </c>
      <c r="CO21">
        <f t="shared" si="7"/>
        <v>0.82191780821917815</v>
      </c>
      <c r="CP21">
        <f t="shared" si="28"/>
        <v>1.5484931506849315</v>
      </c>
      <c r="CR21">
        <v>600</v>
      </c>
      <c r="CS21">
        <f t="shared" si="29"/>
        <v>4.8</v>
      </c>
      <c r="CT21">
        <v>2</v>
      </c>
      <c r="CU21">
        <f t="shared" si="30"/>
        <v>6.8</v>
      </c>
    </row>
    <row r="22" spans="4:99" x14ac:dyDescent="0.35">
      <c r="D22" s="69"/>
      <c r="F22">
        <v>650</v>
      </c>
      <c r="G22" s="43">
        <v>3.14</v>
      </c>
      <c r="H22" s="70">
        <v>0.25</v>
      </c>
      <c r="I22" s="71">
        <f t="shared" si="8"/>
        <v>0.51024999999999998</v>
      </c>
      <c r="J22" s="71">
        <f t="shared" si="4"/>
        <v>23.530375000000003</v>
      </c>
      <c r="K22" s="71">
        <f t="shared" si="9"/>
        <v>5.8825937500000007</v>
      </c>
      <c r="L22">
        <v>650</v>
      </c>
      <c r="M22" s="71">
        <v>650</v>
      </c>
      <c r="N22" s="71">
        <v>3.14</v>
      </c>
      <c r="O22" s="71">
        <v>0.4</v>
      </c>
      <c r="P22" s="71">
        <v>0.8</v>
      </c>
      <c r="Q22" s="72">
        <f t="shared" si="10"/>
        <v>6.531200000000001</v>
      </c>
      <c r="R22" s="71">
        <v>650</v>
      </c>
      <c r="S22" s="71">
        <v>3.14</v>
      </c>
      <c r="T22" s="71">
        <v>0.5</v>
      </c>
      <c r="U22" s="71">
        <v>0.8</v>
      </c>
      <c r="V22" s="72">
        <f t="shared" si="11"/>
        <v>8.1640000000000015</v>
      </c>
      <c r="W22" s="72">
        <v>650</v>
      </c>
      <c r="X22" s="72">
        <v>3.14</v>
      </c>
      <c r="Y22" s="71">
        <v>0.6</v>
      </c>
      <c r="Z22" s="72">
        <v>0.8</v>
      </c>
      <c r="AA22" s="72">
        <f t="shared" si="12"/>
        <v>9.7967999999999993</v>
      </c>
      <c r="AB22" s="72">
        <v>650</v>
      </c>
      <c r="AC22" s="72">
        <v>3.14</v>
      </c>
      <c r="AD22" s="72">
        <v>0.8</v>
      </c>
      <c r="AE22" s="72">
        <v>0.8</v>
      </c>
      <c r="AF22" s="72">
        <f t="shared" si="0"/>
        <v>13.062400000000002</v>
      </c>
      <c r="AG22" s="72">
        <v>650</v>
      </c>
      <c r="AH22" s="72">
        <v>3.14</v>
      </c>
      <c r="AI22" s="72">
        <v>1</v>
      </c>
      <c r="AJ22" s="72">
        <v>0.8</v>
      </c>
      <c r="AK22" s="72">
        <f t="shared" si="1"/>
        <v>16.328000000000003</v>
      </c>
      <c r="AL22" s="72"/>
      <c r="AM22" s="43">
        <v>650</v>
      </c>
      <c r="AN22" s="70">
        <f t="shared" si="13"/>
        <v>675</v>
      </c>
      <c r="AO22">
        <v>3.14</v>
      </c>
      <c r="AP22">
        <f t="shared" si="14"/>
        <v>2.1194999999999999</v>
      </c>
      <c r="AQ22">
        <v>2.4500000000000002</v>
      </c>
      <c r="AR22">
        <f t="shared" si="15"/>
        <v>5.1927750000000001</v>
      </c>
      <c r="AS22">
        <v>55</v>
      </c>
      <c r="AT22" s="71">
        <f t="shared" si="16"/>
        <v>730</v>
      </c>
      <c r="AU22" s="71">
        <f t="shared" si="5"/>
        <v>80</v>
      </c>
      <c r="AV22" s="71">
        <v>3.14</v>
      </c>
      <c r="AW22" s="71">
        <v>0.5</v>
      </c>
      <c r="AX22" s="71">
        <v>0.8</v>
      </c>
      <c r="AY22">
        <v>2</v>
      </c>
      <c r="AZ22">
        <f t="shared" si="6"/>
        <v>18.337600000000002</v>
      </c>
      <c r="BA22">
        <f t="shared" si="2"/>
        <v>23.530375000000003</v>
      </c>
      <c r="BB22">
        <v>0</v>
      </c>
      <c r="BC22">
        <f t="shared" si="17"/>
        <v>23.530375000000003</v>
      </c>
      <c r="BE22" s="43">
        <v>650</v>
      </c>
      <c r="BF22">
        <v>650</v>
      </c>
      <c r="BG22">
        <v>3.14</v>
      </c>
      <c r="BH22" s="43">
        <v>0.66</v>
      </c>
      <c r="BI22">
        <f t="shared" si="18"/>
        <v>1.3470600000000001</v>
      </c>
      <c r="BJ22">
        <f t="shared" si="19"/>
        <v>0.32467532467532467</v>
      </c>
      <c r="BK22">
        <f t="shared" si="20"/>
        <v>1.6717353246753248</v>
      </c>
      <c r="BL22" s="67">
        <v>650</v>
      </c>
      <c r="BM22" s="64">
        <v>650</v>
      </c>
      <c r="BN22" s="64">
        <v>50</v>
      </c>
      <c r="BO22" s="64">
        <f t="shared" si="21"/>
        <v>700</v>
      </c>
      <c r="BP22" s="64">
        <v>3.14</v>
      </c>
      <c r="BQ22" s="64">
        <f t="shared" si="22"/>
        <v>2.198</v>
      </c>
      <c r="BR22" s="64">
        <v>0.66</v>
      </c>
      <c r="BS22" s="64">
        <f t="shared" si="23"/>
        <v>1.45068</v>
      </c>
      <c r="BT22" s="64">
        <v>650</v>
      </c>
      <c r="BU22" s="64">
        <v>650</v>
      </c>
      <c r="BV22" s="64">
        <v>3.14</v>
      </c>
      <c r="BW22" s="67">
        <v>1.3</v>
      </c>
      <c r="BX22" s="64">
        <f t="shared" si="24"/>
        <v>2.6533000000000002</v>
      </c>
      <c r="BY22" s="64">
        <v>0.78</v>
      </c>
      <c r="BZ22" s="64">
        <f t="shared" si="25"/>
        <v>3.4333</v>
      </c>
      <c r="CA22" s="73">
        <v>650</v>
      </c>
      <c r="CB22" s="73">
        <f t="shared" si="26"/>
        <v>700</v>
      </c>
      <c r="CC22" s="73">
        <f t="shared" si="31"/>
        <v>3.6374000000000004</v>
      </c>
      <c r="CD22" s="73">
        <v>700</v>
      </c>
      <c r="CE22" s="73">
        <v>3.4</v>
      </c>
      <c r="CF22" s="73">
        <v>0.68</v>
      </c>
      <c r="CG22" s="73">
        <f t="shared" si="32"/>
        <v>4.08</v>
      </c>
      <c r="CH22" s="73"/>
      <c r="CI22" s="73">
        <v>7.0336000000000016</v>
      </c>
      <c r="CJ22" s="82" t="s">
        <v>388</v>
      </c>
      <c r="CK22" s="75">
        <v>7.0336000000000016</v>
      </c>
      <c r="CL22">
        <v>650</v>
      </c>
      <c r="CM22">
        <v>650</v>
      </c>
      <c r="CN22">
        <v>3.14</v>
      </c>
      <c r="CO22">
        <f t="shared" si="7"/>
        <v>0.82191780821917815</v>
      </c>
      <c r="CP22">
        <f t="shared" si="28"/>
        <v>1.6775342465753427</v>
      </c>
      <c r="CR22">
        <v>650</v>
      </c>
      <c r="CS22">
        <f t="shared" si="29"/>
        <v>5.2</v>
      </c>
      <c r="CT22">
        <v>2</v>
      </c>
      <c r="CU22">
        <f t="shared" si="30"/>
        <v>7.2</v>
      </c>
    </row>
    <row r="23" spans="4:99" x14ac:dyDescent="0.35">
      <c r="D23" s="69"/>
      <c r="F23">
        <v>700</v>
      </c>
      <c r="G23" s="43">
        <v>3.14</v>
      </c>
      <c r="H23" s="70">
        <v>0.25</v>
      </c>
      <c r="I23" s="71">
        <f t="shared" si="8"/>
        <v>0.54949999999999999</v>
      </c>
      <c r="J23" s="71">
        <f t="shared" si="4"/>
        <v>25.171025000000004</v>
      </c>
      <c r="K23" s="71">
        <f t="shared" si="9"/>
        <v>6.2927562500000009</v>
      </c>
      <c r="L23">
        <v>700</v>
      </c>
      <c r="M23" s="71">
        <v>700</v>
      </c>
      <c r="N23" s="71">
        <v>3.14</v>
      </c>
      <c r="O23" s="71">
        <v>0.4</v>
      </c>
      <c r="P23" s="71">
        <v>0.8</v>
      </c>
      <c r="Q23" s="72">
        <f t="shared" si="10"/>
        <v>7.0336000000000016</v>
      </c>
      <c r="R23" s="71">
        <v>700</v>
      </c>
      <c r="S23" s="71">
        <v>3.14</v>
      </c>
      <c r="T23" s="71">
        <v>0.5</v>
      </c>
      <c r="U23" s="71">
        <v>0.8</v>
      </c>
      <c r="V23" s="72">
        <f t="shared" si="11"/>
        <v>8.7919999999999998</v>
      </c>
      <c r="W23" s="72">
        <v>700</v>
      </c>
      <c r="X23" s="72">
        <v>3.14</v>
      </c>
      <c r="Y23" s="71">
        <v>0.6</v>
      </c>
      <c r="Z23" s="72">
        <v>0.8</v>
      </c>
      <c r="AA23" s="72">
        <f t="shared" si="12"/>
        <v>10.5504</v>
      </c>
      <c r="AB23" s="72">
        <v>700</v>
      </c>
      <c r="AC23" s="72">
        <v>3.14</v>
      </c>
      <c r="AD23" s="72">
        <v>0.8</v>
      </c>
      <c r="AE23" s="72">
        <v>0.8</v>
      </c>
      <c r="AF23" s="72">
        <f t="shared" si="0"/>
        <v>14.067200000000003</v>
      </c>
      <c r="AG23" s="72">
        <v>700</v>
      </c>
      <c r="AH23" s="72">
        <v>3.14</v>
      </c>
      <c r="AI23" s="72">
        <v>1</v>
      </c>
      <c r="AJ23" s="72">
        <v>0.8</v>
      </c>
      <c r="AK23" s="72">
        <f t="shared" si="1"/>
        <v>17.584</v>
      </c>
      <c r="AL23" s="72"/>
      <c r="AM23" s="43">
        <v>700</v>
      </c>
      <c r="AN23" s="70">
        <f t="shared" si="13"/>
        <v>725</v>
      </c>
      <c r="AO23">
        <v>3.14</v>
      </c>
      <c r="AP23">
        <f t="shared" si="14"/>
        <v>2.2765</v>
      </c>
      <c r="AQ23">
        <v>2.4500000000000002</v>
      </c>
      <c r="AR23">
        <f t="shared" si="15"/>
        <v>5.5774250000000007</v>
      </c>
      <c r="AS23">
        <v>55</v>
      </c>
      <c r="AT23" s="71">
        <f t="shared" si="16"/>
        <v>780</v>
      </c>
      <c r="AU23" s="71">
        <f t="shared" si="5"/>
        <v>80</v>
      </c>
      <c r="AV23" s="71">
        <v>3.14</v>
      </c>
      <c r="AW23" s="71">
        <v>0.5</v>
      </c>
      <c r="AX23" s="71">
        <v>0.8</v>
      </c>
      <c r="AY23">
        <v>2</v>
      </c>
      <c r="AZ23">
        <f t="shared" si="6"/>
        <v>19.593600000000002</v>
      </c>
      <c r="BA23" s="64">
        <f t="shared" si="2"/>
        <v>25.171025000000004</v>
      </c>
      <c r="BB23">
        <v>0</v>
      </c>
      <c r="BC23">
        <f t="shared" si="17"/>
        <v>25.171025000000004</v>
      </c>
      <c r="BE23" s="43">
        <v>700</v>
      </c>
      <c r="BF23">
        <v>700</v>
      </c>
      <c r="BG23">
        <v>3.14</v>
      </c>
      <c r="BH23" s="43">
        <v>0.66</v>
      </c>
      <c r="BI23">
        <f t="shared" si="18"/>
        <v>1.45068</v>
      </c>
      <c r="BJ23">
        <f t="shared" si="19"/>
        <v>0.32467532467532467</v>
      </c>
      <c r="BK23">
        <f t="shared" si="20"/>
        <v>1.7753553246753246</v>
      </c>
      <c r="BL23" s="67">
        <v>700</v>
      </c>
      <c r="BM23" s="64">
        <v>700</v>
      </c>
      <c r="BN23" s="64">
        <v>50</v>
      </c>
      <c r="BO23" s="64">
        <f t="shared" si="21"/>
        <v>750</v>
      </c>
      <c r="BP23" s="64">
        <v>3.14</v>
      </c>
      <c r="BQ23" s="64">
        <f t="shared" si="22"/>
        <v>2.355</v>
      </c>
      <c r="BR23" s="64">
        <v>0.66</v>
      </c>
      <c r="BS23" s="64">
        <f t="shared" si="23"/>
        <v>1.5543</v>
      </c>
      <c r="BT23" s="64">
        <v>700</v>
      </c>
      <c r="BU23" s="64">
        <v>700</v>
      </c>
      <c r="BV23" s="64">
        <v>3.14</v>
      </c>
      <c r="BW23" s="67">
        <v>1.3</v>
      </c>
      <c r="BX23" s="64">
        <f t="shared" si="24"/>
        <v>2.8574000000000002</v>
      </c>
      <c r="BY23" s="64">
        <v>0.78</v>
      </c>
      <c r="BZ23" s="64">
        <f t="shared" si="25"/>
        <v>3.6374000000000004</v>
      </c>
      <c r="CA23" s="73">
        <v>700</v>
      </c>
      <c r="CB23" s="73">
        <f t="shared" si="26"/>
        <v>750</v>
      </c>
      <c r="CC23" s="73">
        <f t="shared" si="31"/>
        <v>3.8414999999999999</v>
      </c>
      <c r="CD23" s="73">
        <v>750</v>
      </c>
      <c r="CE23" s="73">
        <v>3.7</v>
      </c>
      <c r="CF23" s="73">
        <v>0.68</v>
      </c>
      <c r="CG23" s="73">
        <f t="shared" si="32"/>
        <v>4.38</v>
      </c>
      <c r="CH23" s="73"/>
      <c r="CI23" s="73">
        <v>7.5360000000000005</v>
      </c>
      <c r="CJ23" s="82" t="s">
        <v>518</v>
      </c>
      <c r="CK23" s="75">
        <v>7.5360000000000005</v>
      </c>
      <c r="CL23">
        <v>700</v>
      </c>
      <c r="CM23">
        <v>700</v>
      </c>
      <c r="CN23">
        <v>3.14</v>
      </c>
      <c r="CO23">
        <f t="shared" si="7"/>
        <v>0.82191780821917815</v>
      </c>
      <c r="CP23">
        <f t="shared" si="28"/>
        <v>1.8065753424657536</v>
      </c>
      <c r="CR23">
        <v>700</v>
      </c>
      <c r="CS23">
        <f t="shared" si="29"/>
        <v>5.6</v>
      </c>
      <c r="CT23">
        <v>2</v>
      </c>
      <c r="CU23">
        <f t="shared" si="30"/>
        <v>7.6</v>
      </c>
    </row>
    <row r="24" spans="4:99" x14ac:dyDescent="0.35">
      <c r="D24" s="69"/>
      <c r="F24">
        <v>750</v>
      </c>
      <c r="G24" s="43">
        <v>3.14</v>
      </c>
      <c r="H24" s="70">
        <v>0.25</v>
      </c>
      <c r="I24" s="71">
        <f t="shared" si="8"/>
        <v>0.58875</v>
      </c>
      <c r="J24" s="71">
        <f t="shared" si="4"/>
        <v>26.811675000000008</v>
      </c>
      <c r="K24" s="71">
        <f t="shared" si="9"/>
        <v>6.702918750000002</v>
      </c>
      <c r="L24">
        <v>750</v>
      </c>
      <c r="M24" s="71">
        <v>750</v>
      </c>
      <c r="N24" s="71">
        <v>3.14</v>
      </c>
      <c r="O24" s="71">
        <v>0.4</v>
      </c>
      <c r="P24" s="71">
        <v>0.8</v>
      </c>
      <c r="Q24" s="72">
        <f t="shared" si="10"/>
        <v>7.5360000000000005</v>
      </c>
      <c r="R24" s="71">
        <v>750</v>
      </c>
      <c r="S24" s="71">
        <v>3.14</v>
      </c>
      <c r="T24" s="71">
        <v>0.5</v>
      </c>
      <c r="U24" s="71">
        <v>0.8</v>
      </c>
      <c r="V24" s="72">
        <f t="shared" si="11"/>
        <v>9.42</v>
      </c>
      <c r="W24" s="72">
        <v>750</v>
      </c>
      <c r="X24" s="72">
        <v>3.14</v>
      </c>
      <c r="Y24" s="71">
        <v>0.6</v>
      </c>
      <c r="Z24" s="72">
        <v>0.8</v>
      </c>
      <c r="AA24" s="72">
        <f t="shared" si="12"/>
        <v>11.304</v>
      </c>
      <c r="AB24" s="72">
        <v>750</v>
      </c>
      <c r="AC24" s="72">
        <v>3.14</v>
      </c>
      <c r="AD24" s="72">
        <v>0.8</v>
      </c>
      <c r="AE24" s="72">
        <v>0.8</v>
      </c>
      <c r="AF24" s="72">
        <f t="shared" si="0"/>
        <v>15.072000000000001</v>
      </c>
      <c r="AG24" s="72">
        <v>750</v>
      </c>
      <c r="AH24" s="72">
        <v>3.14</v>
      </c>
      <c r="AI24" s="72">
        <v>1</v>
      </c>
      <c r="AJ24" s="72">
        <v>0.8</v>
      </c>
      <c r="AK24" s="72">
        <f t="shared" si="1"/>
        <v>18.84</v>
      </c>
      <c r="AL24" s="72"/>
      <c r="AM24" s="43">
        <v>750</v>
      </c>
      <c r="AN24" s="70">
        <f t="shared" si="13"/>
        <v>775</v>
      </c>
      <c r="AO24">
        <v>3.14</v>
      </c>
      <c r="AP24">
        <f t="shared" si="14"/>
        <v>2.4335</v>
      </c>
      <c r="AQ24">
        <v>2.4500000000000002</v>
      </c>
      <c r="AR24">
        <f t="shared" si="15"/>
        <v>5.9620750000000005</v>
      </c>
      <c r="AS24">
        <v>55</v>
      </c>
      <c r="AT24" s="71">
        <f t="shared" si="16"/>
        <v>830</v>
      </c>
      <c r="AU24" s="71">
        <f t="shared" si="5"/>
        <v>80</v>
      </c>
      <c r="AV24" s="71">
        <v>3.14</v>
      </c>
      <c r="AW24" s="71">
        <v>0.5</v>
      </c>
      <c r="AX24" s="71">
        <v>0.8</v>
      </c>
      <c r="AY24">
        <v>2</v>
      </c>
      <c r="AZ24">
        <f t="shared" si="6"/>
        <v>20.849600000000006</v>
      </c>
      <c r="BA24">
        <f t="shared" si="2"/>
        <v>26.811675000000008</v>
      </c>
      <c r="BB24">
        <v>0</v>
      </c>
      <c r="BC24">
        <f t="shared" si="17"/>
        <v>26.811675000000008</v>
      </c>
      <c r="BE24" s="43">
        <v>750</v>
      </c>
      <c r="BF24">
        <v>750</v>
      </c>
      <c r="BG24">
        <v>3.14</v>
      </c>
      <c r="BH24" s="43">
        <v>0.66</v>
      </c>
      <c r="BI24">
        <f t="shared" si="18"/>
        <v>1.5543000000000002</v>
      </c>
      <c r="BJ24">
        <f t="shared" si="19"/>
        <v>0.32467532467532467</v>
      </c>
      <c r="BK24">
        <f t="shared" si="20"/>
        <v>1.8789753246753249</v>
      </c>
      <c r="BL24" s="67">
        <v>750</v>
      </c>
      <c r="BM24" s="64">
        <v>750</v>
      </c>
      <c r="BN24" s="64">
        <v>50</v>
      </c>
      <c r="BO24" s="64">
        <f t="shared" si="21"/>
        <v>800</v>
      </c>
      <c r="BP24" s="64">
        <v>3.14</v>
      </c>
      <c r="BQ24" s="64">
        <f t="shared" si="22"/>
        <v>2.512</v>
      </c>
      <c r="BR24" s="64">
        <v>0.66</v>
      </c>
      <c r="BS24" s="64">
        <f t="shared" si="23"/>
        <v>1.6579200000000001</v>
      </c>
      <c r="BT24" s="64">
        <v>750</v>
      </c>
      <c r="BU24" s="64">
        <v>750</v>
      </c>
      <c r="BV24" s="64">
        <v>3.14</v>
      </c>
      <c r="BW24" s="67">
        <v>1.3</v>
      </c>
      <c r="BX24" s="64">
        <f t="shared" si="24"/>
        <v>3.0615000000000001</v>
      </c>
      <c r="BY24" s="64">
        <v>0.78</v>
      </c>
      <c r="BZ24" s="64">
        <f t="shared" si="25"/>
        <v>3.8414999999999999</v>
      </c>
      <c r="CA24" s="73">
        <v>750</v>
      </c>
      <c r="CB24" s="73">
        <f t="shared" si="26"/>
        <v>800</v>
      </c>
      <c r="CC24" s="73">
        <f t="shared" si="31"/>
        <v>4.0456000000000003</v>
      </c>
      <c r="CD24" s="73">
        <v>800</v>
      </c>
      <c r="CE24" s="73">
        <v>4</v>
      </c>
      <c r="CF24" s="73">
        <v>0.68</v>
      </c>
      <c r="CG24" s="73">
        <f t="shared" si="32"/>
        <v>4.68</v>
      </c>
      <c r="CH24" s="73"/>
      <c r="CI24" s="73">
        <v>8.0384000000000011</v>
      </c>
      <c r="CJ24" s="82" t="s">
        <v>551</v>
      </c>
      <c r="CK24" s="75">
        <v>8.0384000000000011</v>
      </c>
      <c r="CL24">
        <v>750</v>
      </c>
      <c r="CM24">
        <v>750</v>
      </c>
      <c r="CN24">
        <v>3.14</v>
      </c>
      <c r="CO24">
        <f t="shared" si="7"/>
        <v>0.82191780821917815</v>
      </c>
      <c r="CP24">
        <f t="shared" si="28"/>
        <v>1.9356164383561645</v>
      </c>
      <c r="CR24">
        <v>750</v>
      </c>
      <c r="CS24">
        <f t="shared" si="29"/>
        <v>6</v>
      </c>
      <c r="CT24">
        <v>2</v>
      </c>
      <c r="CU24">
        <f t="shared" si="30"/>
        <v>8</v>
      </c>
    </row>
    <row r="25" spans="4:99" x14ac:dyDescent="0.35">
      <c r="D25" s="69"/>
      <c r="F25">
        <v>800</v>
      </c>
      <c r="G25" s="43">
        <v>3.14</v>
      </c>
      <c r="H25" s="70">
        <v>0.25</v>
      </c>
      <c r="I25" s="71">
        <f t="shared" si="8"/>
        <v>0.628</v>
      </c>
      <c r="J25" s="71">
        <f t="shared" si="4"/>
        <v>28.452325000000002</v>
      </c>
      <c r="K25" s="71">
        <f t="shared" si="9"/>
        <v>7.1130812500000005</v>
      </c>
      <c r="L25">
        <v>800</v>
      </c>
      <c r="M25" s="71">
        <v>800</v>
      </c>
      <c r="N25" s="71">
        <v>3.14</v>
      </c>
      <c r="O25" s="71">
        <v>0.4</v>
      </c>
      <c r="P25" s="71">
        <v>0.8</v>
      </c>
      <c r="Q25" s="72">
        <f t="shared" si="10"/>
        <v>8.0384000000000011</v>
      </c>
      <c r="R25" s="71">
        <v>800</v>
      </c>
      <c r="S25" s="71">
        <v>3.14</v>
      </c>
      <c r="T25" s="71">
        <v>0.5</v>
      </c>
      <c r="U25" s="71">
        <v>0.8</v>
      </c>
      <c r="V25" s="72">
        <f t="shared" si="11"/>
        <v>10.048</v>
      </c>
      <c r="W25" s="72">
        <v>800</v>
      </c>
      <c r="X25" s="72">
        <v>3.14</v>
      </c>
      <c r="Y25" s="71">
        <v>0.6</v>
      </c>
      <c r="Z25" s="72">
        <v>0.8</v>
      </c>
      <c r="AA25" s="72">
        <f t="shared" si="12"/>
        <v>12.057600000000001</v>
      </c>
      <c r="AB25" s="72">
        <v>800</v>
      </c>
      <c r="AC25" s="72">
        <v>3.14</v>
      </c>
      <c r="AD25" s="72">
        <v>0.8</v>
      </c>
      <c r="AE25" s="72">
        <v>0.8</v>
      </c>
      <c r="AF25" s="72">
        <f t="shared" si="0"/>
        <v>16.076800000000002</v>
      </c>
      <c r="AG25" s="72">
        <v>800</v>
      </c>
      <c r="AH25" s="72">
        <v>3.14</v>
      </c>
      <c r="AI25" s="72">
        <v>1</v>
      </c>
      <c r="AJ25" s="72">
        <v>0.8</v>
      </c>
      <c r="AK25" s="72">
        <f t="shared" si="1"/>
        <v>20.096</v>
      </c>
      <c r="AL25" s="72"/>
      <c r="AM25" s="43">
        <v>800</v>
      </c>
      <c r="AN25" s="70">
        <f t="shared" si="13"/>
        <v>825</v>
      </c>
      <c r="AO25">
        <v>3.14</v>
      </c>
      <c r="AP25">
        <f t="shared" si="14"/>
        <v>2.5905</v>
      </c>
      <c r="AQ25">
        <v>2.4500000000000002</v>
      </c>
      <c r="AR25">
        <f t="shared" si="15"/>
        <v>6.3467250000000002</v>
      </c>
      <c r="AS25">
        <v>55</v>
      </c>
      <c r="AT25" s="71">
        <f t="shared" si="16"/>
        <v>880</v>
      </c>
      <c r="AU25" s="71">
        <f t="shared" si="5"/>
        <v>80</v>
      </c>
      <c r="AV25" s="71">
        <v>3.14</v>
      </c>
      <c r="AW25" s="71">
        <v>0.5</v>
      </c>
      <c r="AX25" s="71">
        <v>0.8</v>
      </c>
      <c r="AY25">
        <v>2</v>
      </c>
      <c r="AZ25">
        <f t="shared" si="6"/>
        <v>22.105600000000003</v>
      </c>
      <c r="BA25">
        <f t="shared" si="2"/>
        <v>28.452325000000002</v>
      </c>
      <c r="BB25">
        <v>0</v>
      </c>
      <c r="BC25">
        <f t="shared" si="17"/>
        <v>28.452325000000002</v>
      </c>
      <c r="BE25" s="43">
        <v>800</v>
      </c>
      <c r="BF25">
        <v>800</v>
      </c>
      <c r="BG25">
        <v>3.14</v>
      </c>
      <c r="BH25" s="43">
        <v>0.66</v>
      </c>
      <c r="BI25">
        <f t="shared" si="18"/>
        <v>1.6579200000000001</v>
      </c>
      <c r="BJ25">
        <f t="shared" si="19"/>
        <v>0.32467532467532467</v>
      </c>
      <c r="BK25">
        <f t="shared" si="20"/>
        <v>1.9825953246753247</v>
      </c>
      <c r="BL25" s="67">
        <v>800</v>
      </c>
      <c r="BM25" s="64">
        <v>800</v>
      </c>
      <c r="BN25" s="64">
        <v>50</v>
      </c>
      <c r="BO25" s="64">
        <f t="shared" si="21"/>
        <v>850</v>
      </c>
      <c r="BP25" s="64">
        <v>3.14</v>
      </c>
      <c r="BQ25" s="64">
        <f t="shared" si="22"/>
        <v>2.669</v>
      </c>
      <c r="BR25" s="64">
        <v>0.66</v>
      </c>
      <c r="BS25" s="64">
        <f t="shared" si="23"/>
        <v>1.7615400000000001</v>
      </c>
      <c r="BT25" s="64">
        <v>800</v>
      </c>
      <c r="BU25" s="64">
        <v>800</v>
      </c>
      <c r="BV25" s="64">
        <v>3.14</v>
      </c>
      <c r="BW25" s="67">
        <v>1.3</v>
      </c>
      <c r="BX25" s="64">
        <f t="shared" si="24"/>
        <v>3.2656000000000001</v>
      </c>
      <c r="BY25" s="64">
        <v>0.78</v>
      </c>
      <c r="BZ25" s="64">
        <f t="shared" si="25"/>
        <v>4.0456000000000003</v>
      </c>
      <c r="CA25" s="73">
        <v>800</v>
      </c>
      <c r="CB25" s="73">
        <f t="shared" si="26"/>
        <v>850</v>
      </c>
      <c r="CC25" s="73">
        <f t="shared" si="31"/>
        <v>4.2497000000000007</v>
      </c>
      <c r="CD25" s="73">
        <v>850</v>
      </c>
      <c r="CE25" s="73">
        <v>4.3</v>
      </c>
      <c r="CF25" s="73">
        <v>0.68</v>
      </c>
      <c r="CG25" s="73">
        <f t="shared" si="32"/>
        <v>4.9799999999999995</v>
      </c>
      <c r="CH25" s="73"/>
      <c r="CI25" s="73">
        <v>8.5408000000000008</v>
      </c>
      <c r="CJ25" s="82" t="s">
        <v>576</v>
      </c>
      <c r="CK25" s="75">
        <v>8.5408000000000008</v>
      </c>
      <c r="CL25">
        <v>800</v>
      </c>
      <c r="CM25">
        <v>800</v>
      </c>
      <c r="CN25">
        <v>3.14</v>
      </c>
      <c r="CO25">
        <f t="shared" si="7"/>
        <v>0.82191780821917815</v>
      </c>
      <c r="CP25">
        <f t="shared" si="28"/>
        <v>2.0646575342465754</v>
      </c>
      <c r="CR25">
        <v>800</v>
      </c>
      <c r="CS25">
        <f t="shared" si="29"/>
        <v>6.4</v>
      </c>
      <c r="CT25">
        <v>2</v>
      </c>
      <c r="CU25">
        <f t="shared" si="30"/>
        <v>8.4</v>
      </c>
    </row>
    <row r="26" spans="4:99" x14ac:dyDescent="0.35">
      <c r="D26" s="69"/>
      <c r="F26">
        <v>850</v>
      </c>
      <c r="G26" s="43">
        <v>3.14</v>
      </c>
      <c r="H26" s="70">
        <v>0.25</v>
      </c>
      <c r="I26" s="71">
        <f t="shared" si="8"/>
        <v>0.66725000000000001</v>
      </c>
      <c r="J26" s="71">
        <f t="shared" si="4"/>
        <v>30.092975000000003</v>
      </c>
      <c r="K26" s="71">
        <f t="shared" si="9"/>
        <v>7.5232437500000007</v>
      </c>
      <c r="L26">
        <v>850</v>
      </c>
      <c r="M26" s="71">
        <v>850</v>
      </c>
      <c r="N26" s="71">
        <v>3.14</v>
      </c>
      <c r="O26" s="71">
        <v>0.4</v>
      </c>
      <c r="P26" s="71">
        <v>0.8</v>
      </c>
      <c r="Q26" s="72">
        <f t="shared" si="10"/>
        <v>8.5408000000000008</v>
      </c>
      <c r="R26" s="71">
        <v>850</v>
      </c>
      <c r="S26" s="71">
        <v>3.14</v>
      </c>
      <c r="T26" s="71">
        <v>0.5</v>
      </c>
      <c r="U26" s="71">
        <v>0.8</v>
      </c>
      <c r="V26" s="72">
        <f t="shared" si="11"/>
        <v>10.676000000000002</v>
      </c>
      <c r="W26" s="72">
        <v>850</v>
      </c>
      <c r="X26" s="72">
        <v>3.14</v>
      </c>
      <c r="Y26" s="71">
        <v>0.6</v>
      </c>
      <c r="Z26" s="72">
        <v>0.8</v>
      </c>
      <c r="AA26" s="72">
        <f t="shared" si="12"/>
        <v>12.811199999999999</v>
      </c>
      <c r="AB26" s="72">
        <v>850</v>
      </c>
      <c r="AC26" s="72">
        <v>3.14</v>
      </c>
      <c r="AD26" s="72">
        <v>0.8</v>
      </c>
      <c r="AE26" s="72">
        <v>0.8</v>
      </c>
      <c r="AF26" s="72">
        <f t="shared" si="0"/>
        <v>17.081600000000002</v>
      </c>
      <c r="AG26" s="72">
        <v>850</v>
      </c>
      <c r="AH26" s="72">
        <v>3.14</v>
      </c>
      <c r="AI26" s="72">
        <v>1</v>
      </c>
      <c r="AJ26" s="72">
        <v>0.8</v>
      </c>
      <c r="AK26" s="72">
        <f t="shared" si="1"/>
        <v>21.352000000000004</v>
      </c>
      <c r="AL26" s="72"/>
      <c r="AM26" s="43">
        <v>850</v>
      </c>
      <c r="AN26" s="70">
        <f t="shared" si="13"/>
        <v>875</v>
      </c>
      <c r="AO26">
        <v>3.14</v>
      </c>
      <c r="AP26">
        <f t="shared" si="14"/>
        <v>2.7475000000000001</v>
      </c>
      <c r="AQ26">
        <v>2.4500000000000002</v>
      </c>
      <c r="AR26">
        <f t="shared" si="15"/>
        <v>6.7313750000000008</v>
      </c>
      <c r="AS26">
        <v>55</v>
      </c>
      <c r="AT26" s="71">
        <f t="shared" si="16"/>
        <v>930</v>
      </c>
      <c r="AU26" s="71">
        <f t="shared" si="5"/>
        <v>80</v>
      </c>
      <c r="AV26" s="71">
        <v>3.14</v>
      </c>
      <c r="AW26" s="71">
        <v>0.5</v>
      </c>
      <c r="AX26" s="71">
        <v>0.8</v>
      </c>
      <c r="AY26">
        <v>2</v>
      </c>
      <c r="AZ26">
        <f t="shared" si="6"/>
        <v>23.361600000000003</v>
      </c>
      <c r="BA26">
        <f t="shared" si="2"/>
        <v>30.092975000000003</v>
      </c>
      <c r="BB26">
        <v>0</v>
      </c>
      <c r="BC26">
        <f t="shared" si="17"/>
        <v>30.092975000000003</v>
      </c>
      <c r="BE26" s="43">
        <v>850</v>
      </c>
      <c r="BF26">
        <v>850</v>
      </c>
      <c r="BG26">
        <v>3.14</v>
      </c>
      <c r="BH26" s="43">
        <v>0.66</v>
      </c>
      <c r="BI26">
        <f t="shared" si="18"/>
        <v>1.7615400000000001</v>
      </c>
      <c r="BJ26">
        <f t="shared" si="19"/>
        <v>0.32467532467532467</v>
      </c>
      <c r="BK26">
        <f t="shared" si="20"/>
        <v>2.086215324675325</v>
      </c>
      <c r="BL26" s="67">
        <v>850</v>
      </c>
      <c r="BM26" s="64">
        <v>850</v>
      </c>
      <c r="BN26" s="64">
        <v>50</v>
      </c>
      <c r="BO26" s="64">
        <f t="shared" si="21"/>
        <v>900</v>
      </c>
      <c r="BP26" s="64">
        <v>3.14</v>
      </c>
      <c r="BQ26" s="64">
        <f t="shared" si="22"/>
        <v>2.8260000000000001</v>
      </c>
      <c r="BR26" s="64">
        <v>0.66</v>
      </c>
      <c r="BS26" s="64">
        <f t="shared" si="23"/>
        <v>1.8651600000000002</v>
      </c>
      <c r="BT26" s="64">
        <v>850</v>
      </c>
      <c r="BU26" s="64">
        <v>850</v>
      </c>
      <c r="BV26" s="64">
        <v>3.14</v>
      </c>
      <c r="BW26" s="67">
        <v>1.3</v>
      </c>
      <c r="BX26" s="64">
        <f t="shared" si="24"/>
        <v>3.4697000000000005</v>
      </c>
      <c r="BY26" s="64">
        <v>0.78</v>
      </c>
      <c r="BZ26" s="64">
        <f t="shared" si="25"/>
        <v>4.2497000000000007</v>
      </c>
      <c r="CA26" s="73">
        <v>850</v>
      </c>
      <c r="CB26" s="73">
        <f t="shared" si="26"/>
        <v>900</v>
      </c>
      <c r="CC26" s="73">
        <f t="shared" si="31"/>
        <v>4.4538000000000002</v>
      </c>
      <c r="CD26" s="73">
        <v>900</v>
      </c>
      <c r="CE26" s="73">
        <v>4.5999999999999996</v>
      </c>
      <c r="CF26" s="73">
        <v>0.68</v>
      </c>
      <c r="CG26" s="73">
        <f t="shared" si="32"/>
        <v>5.2799999999999994</v>
      </c>
      <c r="CH26" s="73"/>
      <c r="CI26" s="73">
        <v>9.0432000000000023</v>
      </c>
      <c r="CJ26" s="82" t="s">
        <v>818</v>
      </c>
      <c r="CK26" s="75">
        <v>9.0432000000000023</v>
      </c>
      <c r="CL26">
        <v>850</v>
      </c>
      <c r="CM26">
        <v>850</v>
      </c>
      <c r="CN26">
        <v>3.14</v>
      </c>
      <c r="CO26">
        <f t="shared" si="7"/>
        <v>0.82191780821917815</v>
      </c>
      <c r="CP26">
        <f t="shared" si="28"/>
        <v>2.1936986301369865</v>
      </c>
      <c r="CR26">
        <v>850</v>
      </c>
      <c r="CS26">
        <f t="shared" si="29"/>
        <v>6.8</v>
      </c>
      <c r="CT26">
        <v>2</v>
      </c>
      <c r="CU26">
        <f t="shared" si="30"/>
        <v>8.8000000000000007</v>
      </c>
    </row>
    <row r="27" spans="4:99" x14ac:dyDescent="0.35">
      <c r="D27" s="69"/>
      <c r="F27">
        <v>900</v>
      </c>
      <c r="G27" s="43">
        <v>3.14</v>
      </c>
      <c r="H27" s="70">
        <v>0.25</v>
      </c>
      <c r="I27" s="71">
        <f t="shared" si="8"/>
        <v>0.70650000000000002</v>
      </c>
      <c r="J27" s="71">
        <f t="shared" si="4"/>
        <v>31.733625000000004</v>
      </c>
      <c r="K27" s="71">
        <f t="shared" si="9"/>
        <v>7.9334062500000009</v>
      </c>
      <c r="L27">
        <v>900</v>
      </c>
      <c r="M27" s="71">
        <v>900</v>
      </c>
      <c r="N27" s="71">
        <v>3.14</v>
      </c>
      <c r="O27" s="71">
        <v>0.4</v>
      </c>
      <c r="P27" s="71">
        <v>0.8</v>
      </c>
      <c r="Q27" s="72">
        <f t="shared" si="10"/>
        <v>9.0432000000000023</v>
      </c>
      <c r="R27" s="71">
        <v>900</v>
      </c>
      <c r="S27" s="71">
        <v>3.14</v>
      </c>
      <c r="T27" s="71">
        <v>0.5</v>
      </c>
      <c r="U27" s="71">
        <v>0.8</v>
      </c>
      <c r="V27" s="72">
        <f t="shared" si="11"/>
        <v>11.304</v>
      </c>
      <c r="W27" s="72">
        <v>900</v>
      </c>
      <c r="X27" s="72">
        <v>3.14</v>
      </c>
      <c r="Y27" s="71">
        <v>0.6</v>
      </c>
      <c r="Z27" s="72">
        <v>0.8</v>
      </c>
      <c r="AA27" s="72">
        <f t="shared" si="12"/>
        <v>13.5648</v>
      </c>
      <c r="AB27" s="72">
        <v>900</v>
      </c>
      <c r="AC27" s="72">
        <v>3.14</v>
      </c>
      <c r="AD27" s="72">
        <v>0.8</v>
      </c>
      <c r="AE27" s="72">
        <v>0.8</v>
      </c>
      <c r="AF27" s="72">
        <f t="shared" si="0"/>
        <v>18.086400000000005</v>
      </c>
      <c r="AG27" s="72">
        <v>900</v>
      </c>
      <c r="AH27" s="72">
        <v>3.14</v>
      </c>
      <c r="AI27" s="72">
        <v>1</v>
      </c>
      <c r="AJ27" s="72">
        <v>0.8</v>
      </c>
      <c r="AK27" s="72">
        <f t="shared" si="1"/>
        <v>22.608000000000001</v>
      </c>
      <c r="AL27" s="72"/>
      <c r="AM27" s="43">
        <v>900</v>
      </c>
      <c r="AN27" s="70">
        <f t="shared" si="13"/>
        <v>925</v>
      </c>
      <c r="AO27">
        <v>3.14</v>
      </c>
      <c r="AP27">
        <f t="shared" si="14"/>
        <v>2.9045000000000001</v>
      </c>
      <c r="AQ27">
        <v>2.4500000000000002</v>
      </c>
      <c r="AR27">
        <f t="shared" si="15"/>
        <v>7.1160250000000005</v>
      </c>
      <c r="AS27">
        <v>55</v>
      </c>
      <c r="AT27" s="71">
        <f t="shared" si="16"/>
        <v>980</v>
      </c>
      <c r="AU27" s="71">
        <f t="shared" si="5"/>
        <v>80</v>
      </c>
      <c r="AV27" s="71">
        <v>3.14</v>
      </c>
      <c r="AW27" s="71">
        <v>0.5</v>
      </c>
      <c r="AX27" s="71">
        <v>0.8</v>
      </c>
      <c r="AY27">
        <v>2</v>
      </c>
      <c r="AZ27">
        <f t="shared" si="6"/>
        <v>24.617600000000003</v>
      </c>
      <c r="BA27">
        <f t="shared" si="2"/>
        <v>31.733625000000004</v>
      </c>
      <c r="BB27">
        <v>0</v>
      </c>
      <c r="BC27">
        <f t="shared" si="17"/>
        <v>31.733625000000004</v>
      </c>
      <c r="BE27" s="43">
        <v>900</v>
      </c>
      <c r="BF27">
        <v>900</v>
      </c>
      <c r="BG27">
        <v>3.14</v>
      </c>
      <c r="BH27" s="43">
        <v>0.66</v>
      </c>
      <c r="BI27">
        <f t="shared" si="18"/>
        <v>1.8651600000000002</v>
      </c>
      <c r="BJ27">
        <f t="shared" si="19"/>
        <v>0.32467532467532467</v>
      </c>
      <c r="BK27">
        <f t="shared" si="20"/>
        <v>2.1898353246753248</v>
      </c>
      <c r="BL27" s="67">
        <v>900</v>
      </c>
      <c r="BM27" s="64">
        <v>900</v>
      </c>
      <c r="BN27" s="64">
        <v>50</v>
      </c>
      <c r="BO27" s="64">
        <f t="shared" si="21"/>
        <v>950</v>
      </c>
      <c r="BP27" s="64">
        <v>3.14</v>
      </c>
      <c r="BQ27" s="64">
        <f t="shared" si="22"/>
        <v>2.9830000000000001</v>
      </c>
      <c r="BR27" s="64">
        <v>0.66</v>
      </c>
      <c r="BS27" s="64">
        <f t="shared" si="23"/>
        <v>1.9687800000000002</v>
      </c>
      <c r="BT27" s="64">
        <v>900</v>
      </c>
      <c r="BU27" s="64">
        <v>900</v>
      </c>
      <c r="BV27" s="64">
        <v>3.14</v>
      </c>
      <c r="BW27" s="67">
        <v>1.3</v>
      </c>
      <c r="BX27" s="64">
        <f t="shared" si="24"/>
        <v>3.6738000000000004</v>
      </c>
      <c r="BY27" s="64">
        <v>0.78</v>
      </c>
      <c r="BZ27" s="64">
        <f t="shared" si="25"/>
        <v>4.4538000000000002</v>
      </c>
      <c r="CA27" s="73">
        <v>900</v>
      </c>
      <c r="CB27" s="73">
        <f t="shared" si="26"/>
        <v>950</v>
      </c>
      <c r="CC27" s="73">
        <f t="shared" si="31"/>
        <v>4.6578999999999997</v>
      </c>
      <c r="CD27" s="73">
        <v>950</v>
      </c>
      <c r="CE27" s="73">
        <v>4.9000000000000004</v>
      </c>
      <c r="CF27" s="73">
        <v>0.68</v>
      </c>
      <c r="CG27" s="73">
        <f t="shared" si="32"/>
        <v>5.58</v>
      </c>
      <c r="CH27" s="73"/>
      <c r="CI27" s="73">
        <v>9.5456000000000003</v>
      </c>
      <c r="CJ27" s="82" t="s">
        <v>1149</v>
      </c>
      <c r="CK27" s="75">
        <v>9.5456000000000003</v>
      </c>
      <c r="CL27">
        <v>900</v>
      </c>
      <c r="CM27">
        <v>900</v>
      </c>
      <c r="CN27">
        <v>3.14</v>
      </c>
      <c r="CO27">
        <f t="shared" si="7"/>
        <v>0.82191780821917815</v>
      </c>
      <c r="CP27">
        <f t="shared" si="28"/>
        <v>2.3227397260273972</v>
      </c>
      <c r="CR27">
        <v>900</v>
      </c>
      <c r="CS27">
        <f t="shared" si="29"/>
        <v>7.2</v>
      </c>
      <c r="CT27">
        <v>2</v>
      </c>
      <c r="CU27">
        <f t="shared" si="30"/>
        <v>9.1999999999999993</v>
      </c>
    </row>
    <row r="28" spans="4:99" x14ac:dyDescent="0.35">
      <c r="D28" s="69"/>
      <c r="F28">
        <v>950</v>
      </c>
      <c r="G28" s="43">
        <v>3.14</v>
      </c>
      <c r="H28" s="70">
        <v>0.25</v>
      </c>
      <c r="I28" s="71">
        <f t="shared" si="8"/>
        <v>0.74575000000000002</v>
      </c>
      <c r="J28" s="71">
        <f t="shared" si="4"/>
        <v>33.374275000000011</v>
      </c>
      <c r="K28" s="71">
        <f t="shared" si="9"/>
        <v>8.3435687500000029</v>
      </c>
      <c r="L28">
        <v>950</v>
      </c>
      <c r="M28" s="71">
        <v>950</v>
      </c>
      <c r="N28" s="71">
        <v>3.14</v>
      </c>
      <c r="O28" s="71">
        <v>0.4</v>
      </c>
      <c r="P28" s="71">
        <v>0.8</v>
      </c>
      <c r="Q28" s="72">
        <f t="shared" si="10"/>
        <v>9.5456000000000003</v>
      </c>
      <c r="R28" s="71">
        <v>950</v>
      </c>
      <c r="S28" s="71">
        <v>3.14</v>
      </c>
      <c r="T28" s="71">
        <v>0.5</v>
      </c>
      <c r="U28" s="71">
        <v>0.8</v>
      </c>
      <c r="V28" s="72">
        <f t="shared" si="11"/>
        <v>11.932</v>
      </c>
      <c r="W28" s="72">
        <v>950</v>
      </c>
      <c r="X28" s="72">
        <v>3.14</v>
      </c>
      <c r="Y28" s="71">
        <v>0.6</v>
      </c>
      <c r="Z28" s="72">
        <v>0.8</v>
      </c>
      <c r="AA28" s="72">
        <f t="shared" si="12"/>
        <v>14.318400000000002</v>
      </c>
      <c r="AB28" s="72">
        <v>950</v>
      </c>
      <c r="AC28" s="72">
        <v>3.14</v>
      </c>
      <c r="AD28" s="72">
        <v>0.8</v>
      </c>
      <c r="AE28" s="72">
        <v>0.8</v>
      </c>
      <c r="AF28" s="72">
        <f t="shared" si="0"/>
        <v>19.091200000000001</v>
      </c>
      <c r="AG28" s="72">
        <v>950</v>
      </c>
      <c r="AH28" s="72">
        <v>3.14</v>
      </c>
      <c r="AI28" s="72">
        <v>1</v>
      </c>
      <c r="AJ28" s="72">
        <v>0.8</v>
      </c>
      <c r="AK28" s="72">
        <f t="shared" si="1"/>
        <v>23.864000000000001</v>
      </c>
      <c r="AL28" s="72"/>
      <c r="AM28" s="43">
        <v>950</v>
      </c>
      <c r="AN28" s="70">
        <f t="shared" si="13"/>
        <v>975</v>
      </c>
      <c r="AO28">
        <v>3.14</v>
      </c>
      <c r="AP28">
        <f t="shared" si="14"/>
        <v>3.0615000000000001</v>
      </c>
      <c r="AQ28">
        <v>2.4500000000000002</v>
      </c>
      <c r="AR28">
        <f t="shared" si="15"/>
        <v>7.5006750000000011</v>
      </c>
      <c r="AS28">
        <v>55</v>
      </c>
      <c r="AT28" s="71">
        <f t="shared" si="16"/>
        <v>1030</v>
      </c>
      <c r="AU28" s="71">
        <f t="shared" si="5"/>
        <v>80</v>
      </c>
      <c r="AV28" s="71">
        <v>3.14</v>
      </c>
      <c r="AW28" s="71">
        <v>0.5</v>
      </c>
      <c r="AX28" s="71">
        <v>0.8</v>
      </c>
      <c r="AY28">
        <v>2</v>
      </c>
      <c r="AZ28">
        <f t="shared" si="6"/>
        <v>25.873600000000007</v>
      </c>
      <c r="BA28">
        <f t="shared" si="2"/>
        <v>33.374275000000011</v>
      </c>
      <c r="BB28">
        <v>0</v>
      </c>
      <c r="BC28">
        <f t="shared" si="17"/>
        <v>33.374275000000011</v>
      </c>
      <c r="BE28" s="43">
        <v>950</v>
      </c>
      <c r="BF28">
        <v>950</v>
      </c>
      <c r="BG28">
        <v>3.14</v>
      </c>
      <c r="BH28" s="43">
        <v>0.66</v>
      </c>
      <c r="BI28">
        <f t="shared" si="18"/>
        <v>1.9687800000000002</v>
      </c>
      <c r="BJ28">
        <f t="shared" si="19"/>
        <v>0.32467532467532467</v>
      </c>
      <c r="BK28">
        <f t="shared" si="20"/>
        <v>2.2934553246753246</v>
      </c>
      <c r="BL28" s="67">
        <v>950</v>
      </c>
      <c r="BM28" s="64">
        <v>950</v>
      </c>
      <c r="BN28" s="64">
        <v>50</v>
      </c>
      <c r="BO28" s="64">
        <f t="shared" si="21"/>
        <v>1000</v>
      </c>
      <c r="BP28" s="64">
        <v>3.14</v>
      </c>
      <c r="BQ28" s="64">
        <f t="shared" si="22"/>
        <v>3.14</v>
      </c>
      <c r="BR28" s="64">
        <v>0.66</v>
      </c>
      <c r="BS28" s="64">
        <f t="shared" si="23"/>
        <v>2.0724</v>
      </c>
      <c r="BT28" s="64">
        <v>950</v>
      </c>
      <c r="BU28" s="64">
        <v>950</v>
      </c>
      <c r="BV28" s="64">
        <v>3.14</v>
      </c>
      <c r="BW28" s="67">
        <v>1.3</v>
      </c>
      <c r="BX28" s="64">
        <f t="shared" si="24"/>
        <v>3.8778999999999999</v>
      </c>
      <c r="BY28" s="64">
        <v>0.78</v>
      </c>
      <c r="BZ28" s="64">
        <f t="shared" si="25"/>
        <v>4.6578999999999997</v>
      </c>
      <c r="CA28" s="73">
        <v>950</v>
      </c>
      <c r="CB28" s="73">
        <f t="shared" si="26"/>
        <v>1000</v>
      </c>
      <c r="CC28" s="73">
        <f t="shared" si="31"/>
        <v>4.8620000000000001</v>
      </c>
      <c r="CD28" s="73">
        <v>1000</v>
      </c>
      <c r="CE28" s="73">
        <v>5.2</v>
      </c>
      <c r="CF28" s="73">
        <v>0.68</v>
      </c>
      <c r="CG28" s="73">
        <f t="shared" si="32"/>
        <v>5.88</v>
      </c>
      <c r="CH28" s="73"/>
      <c r="CI28" s="73">
        <v>10.048</v>
      </c>
      <c r="CJ28" s="82" t="s">
        <v>955</v>
      </c>
      <c r="CK28" s="75">
        <v>10.048</v>
      </c>
      <c r="CL28">
        <v>950</v>
      </c>
      <c r="CM28">
        <v>950</v>
      </c>
      <c r="CN28">
        <v>3.14</v>
      </c>
      <c r="CO28">
        <f t="shared" si="7"/>
        <v>0.82191780821917815</v>
      </c>
      <c r="CP28">
        <f t="shared" si="28"/>
        <v>2.4517808219178083</v>
      </c>
      <c r="CR28">
        <v>950</v>
      </c>
      <c r="CS28">
        <f t="shared" si="29"/>
        <v>7.6</v>
      </c>
      <c r="CT28">
        <v>2</v>
      </c>
      <c r="CU28">
        <f t="shared" si="30"/>
        <v>9.6</v>
      </c>
    </row>
    <row r="29" spans="4:99" x14ac:dyDescent="0.35">
      <c r="F29">
        <v>1000</v>
      </c>
      <c r="G29" s="43">
        <v>3.14</v>
      </c>
      <c r="H29" s="70">
        <v>0.25</v>
      </c>
      <c r="I29" s="71">
        <f t="shared" si="8"/>
        <v>0.78500000000000003</v>
      </c>
      <c r="J29" s="71">
        <f t="shared" si="4"/>
        <v>35.014925000000005</v>
      </c>
      <c r="K29" s="71">
        <f t="shared" si="9"/>
        <v>8.7537312500000013</v>
      </c>
      <c r="L29">
        <v>1000</v>
      </c>
      <c r="M29" s="71">
        <v>1000</v>
      </c>
      <c r="N29" s="71">
        <v>3.14</v>
      </c>
      <c r="O29" s="71">
        <v>0.4</v>
      </c>
      <c r="P29" s="71">
        <v>0.8</v>
      </c>
      <c r="Q29" s="72">
        <f t="shared" si="10"/>
        <v>10.048</v>
      </c>
      <c r="R29" s="71">
        <v>1000</v>
      </c>
      <c r="S29" s="71">
        <v>3.14</v>
      </c>
      <c r="T29" s="71">
        <v>0.5</v>
      </c>
      <c r="U29" s="71">
        <v>0.8</v>
      </c>
      <c r="V29" s="72">
        <f t="shared" si="11"/>
        <v>12.56</v>
      </c>
      <c r="W29" s="72">
        <v>1000</v>
      </c>
      <c r="X29" s="72">
        <v>3.14</v>
      </c>
      <c r="Y29" s="71">
        <v>0.6</v>
      </c>
      <c r="Z29" s="72">
        <v>0.8</v>
      </c>
      <c r="AA29" s="72">
        <f t="shared" si="12"/>
        <v>15.072000000000001</v>
      </c>
      <c r="AB29" s="72">
        <v>1000</v>
      </c>
      <c r="AC29" s="72">
        <v>3.14</v>
      </c>
      <c r="AD29" s="72">
        <v>0.8</v>
      </c>
      <c r="AE29" s="72">
        <v>0.8</v>
      </c>
      <c r="AF29" s="72">
        <f t="shared" si="0"/>
        <v>20.096</v>
      </c>
      <c r="AG29" s="72">
        <v>1000</v>
      </c>
      <c r="AH29" s="72">
        <v>3.14</v>
      </c>
      <c r="AI29" s="72">
        <v>1</v>
      </c>
      <c r="AJ29" s="72">
        <v>0.8</v>
      </c>
      <c r="AK29" s="72">
        <f t="shared" si="1"/>
        <v>25.12</v>
      </c>
      <c r="AL29" s="72"/>
      <c r="AM29" s="67">
        <v>1000</v>
      </c>
      <c r="AN29" s="76">
        <f t="shared" si="13"/>
        <v>1025</v>
      </c>
      <c r="AO29" s="64">
        <v>3.14</v>
      </c>
      <c r="AP29" s="64">
        <f t="shared" si="14"/>
        <v>3.2185000000000001</v>
      </c>
      <c r="AQ29">
        <v>2.4500000000000002</v>
      </c>
      <c r="AR29" s="64">
        <f t="shared" si="15"/>
        <v>7.8853250000000008</v>
      </c>
      <c r="AS29">
        <v>55</v>
      </c>
      <c r="AT29" s="77">
        <f t="shared" si="16"/>
        <v>1080</v>
      </c>
      <c r="AU29" s="71">
        <f t="shared" si="5"/>
        <v>80</v>
      </c>
      <c r="AV29" s="77">
        <v>3.14</v>
      </c>
      <c r="AW29" s="71">
        <v>0.5</v>
      </c>
      <c r="AX29" s="71">
        <v>0.8</v>
      </c>
      <c r="AY29" s="64">
        <v>2</v>
      </c>
      <c r="AZ29">
        <f t="shared" si="6"/>
        <v>27.129600000000003</v>
      </c>
      <c r="BA29" s="64">
        <f t="shared" si="2"/>
        <v>35.014925000000005</v>
      </c>
      <c r="BB29">
        <v>0</v>
      </c>
      <c r="BC29">
        <f t="shared" si="17"/>
        <v>35.014925000000005</v>
      </c>
      <c r="BE29" s="43">
        <v>1000</v>
      </c>
      <c r="BF29">
        <v>1000</v>
      </c>
      <c r="BG29">
        <v>3.14</v>
      </c>
      <c r="BH29" s="43">
        <v>0.66</v>
      </c>
      <c r="BI29">
        <f t="shared" si="18"/>
        <v>2.0724</v>
      </c>
      <c r="BJ29">
        <f t="shared" si="19"/>
        <v>0.32467532467532467</v>
      </c>
      <c r="BK29">
        <f t="shared" si="20"/>
        <v>2.3970753246753249</v>
      </c>
      <c r="BL29" s="67">
        <v>1000</v>
      </c>
      <c r="BM29" s="64">
        <v>1000</v>
      </c>
      <c r="BN29" s="64">
        <v>50</v>
      </c>
      <c r="BO29" s="64">
        <f t="shared" si="21"/>
        <v>1050</v>
      </c>
      <c r="BP29" s="64">
        <v>3.14</v>
      </c>
      <c r="BQ29" s="64">
        <f t="shared" si="22"/>
        <v>3.2970000000000002</v>
      </c>
      <c r="BR29" s="64">
        <v>0.66</v>
      </c>
      <c r="BS29" s="64">
        <f t="shared" si="23"/>
        <v>2.1760200000000003</v>
      </c>
      <c r="BT29" s="64">
        <v>1000</v>
      </c>
      <c r="BU29" s="64">
        <v>1000</v>
      </c>
      <c r="BV29" s="64">
        <v>3.14</v>
      </c>
      <c r="BW29" s="67">
        <v>1.3</v>
      </c>
      <c r="BX29" s="64">
        <f t="shared" si="24"/>
        <v>4.0819999999999999</v>
      </c>
      <c r="BY29" s="64">
        <v>0.78</v>
      </c>
      <c r="BZ29" s="64">
        <f t="shared" si="25"/>
        <v>4.8620000000000001</v>
      </c>
      <c r="CA29" s="73">
        <v>1000</v>
      </c>
      <c r="CB29" s="73">
        <f t="shared" si="26"/>
        <v>1050</v>
      </c>
      <c r="CC29" s="73">
        <f t="shared" si="31"/>
        <v>5.0661000000000005</v>
      </c>
      <c r="CD29" s="73">
        <v>1050</v>
      </c>
      <c r="CE29" s="73">
        <v>5.5</v>
      </c>
      <c r="CF29" s="73">
        <v>0.68</v>
      </c>
      <c r="CG29" s="73">
        <f t="shared" si="32"/>
        <v>6.18</v>
      </c>
      <c r="CH29" s="73"/>
      <c r="CI29" s="73">
        <v>10.550400000000002</v>
      </c>
      <c r="CJ29" s="82" t="s">
        <v>1150</v>
      </c>
      <c r="CK29" s="75">
        <v>10.550400000000002</v>
      </c>
      <c r="CL29">
        <v>1000</v>
      </c>
      <c r="CM29">
        <v>1000</v>
      </c>
      <c r="CN29">
        <v>3.14</v>
      </c>
      <c r="CO29">
        <f t="shared" si="7"/>
        <v>0.82191780821917815</v>
      </c>
      <c r="CP29">
        <f t="shared" si="28"/>
        <v>2.5808219178082195</v>
      </c>
      <c r="CR29">
        <v>1000</v>
      </c>
      <c r="CS29">
        <f t="shared" si="29"/>
        <v>8</v>
      </c>
      <c r="CT29">
        <v>2</v>
      </c>
      <c r="CU29">
        <f t="shared" si="30"/>
        <v>10</v>
      </c>
    </row>
    <row r="30" spans="4:99" x14ac:dyDescent="0.35">
      <c r="F30">
        <v>1050</v>
      </c>
      <c r="G30" s="43">
        <v>3.14</v>
      </c>
      <c r="H30" s="70">
        <v>0.25</v>
      </c>
      <c r="I30" s="71">
        <f t="shared" si="8"/>
        <v>0.82425000000000004</v>
      </c>
      <c r="J30" s="71">
        <f t="shared" si="4"/>
        <v>36.655575000000006</v>
      </c>
      <c r="K30" s="71">
        <f t="shared" si="9"/>
        <v>9.1638937500000015</v>
      </c>
      <c r="L30">
        <v>1050</v>
      </c>
      <c r="M30" s="71">
        <v>1050</v>
      </c>
      <c r="N30" s="71">
        <v>3.14</v>
      </c>
      <c r="O30" s="71">
        <v>0.4</v>
      </c>
      <c r="P30" s="71">
        <v>0.8</v>
      </c>
      <c r="Q30" s="72">
        <f t="shared" si="10"/>
        <v>10.550400000000002</v>
      </c>
      <c r="R30" s="71">
        <v>1050</v>
      </c>
      <c r="S30" s="71">
        <v>3.14</v>
      </c>
      <c r="T30" s="71">
        <v>0.5</v>
      </c>
      <c r="U30" s="71">
        <v>0.8</v>
      </c>
      <c r="V30" s="72">
        <f t="shared" si="11"/>
        <v>13.188000000000002</v>
      </c>
      <c r="W30" s="72">
        <v>1050</v>
      </c>
      <c r="X30" s="72">
        <v>3.14</v>
      </c>
      <c r="Y30" s="71">
        <v>0.6</v>
      </c>
      <c r="Z30" s="72">
        <v>0.8</v>
      </c>
      <c r="AA30" s="72">
        <f t="shared" si="12"/>
        <v>15.8256</v>
      </c>
      <c r="AB30" s="72">
        <v>1050</v>
      </c>
      <c r="AC30" s="72">
        <v>3.14</v>
      </c>
      <c r="AD30" s="72">
        <v>0.8</v>
      </c>
      <c r="AE30" s="72">
        <v>0.8</v>
      </c>
      <c r="AF30" s="72">
        <f t="shared" si="0"/>
        <v>21.100800000000003</v>
      </c>
      <c r="AG30" s="72">
        <v>1050</v>
      </c>
      <c r="AH30" s="72">
        <v>3.14</v>
      </c>
      <c r="AI30" s="72">
        <v>1</v>
      </c>
      <c r="AJ30" s="72">
        <v>0.8</v>
      </c>
      <c r="AK30" s="72">
        <f t="shared" si="1"/>
        <v>26.376000000000005</v>
      </c>
      <c r="AL30" s="72"/>
      <c r="AM30" s="43">
        <v>1050</v>
      </c>
      <c r="AN30" s="70">
        <f t="shared" si="13"/>
        <v>1075</v>
      </c>
      <c r="AO30">
        <v>3.14</v>
      </c>
      <c r="AP30">
        <f t="shared" si="14"/>
        <v>3.3755000000000002</v>
      </c>
      <c r="AQ30">
        <v>2.4500000000000002</v>
      </c>
      <c r="AR30">
        <f t="shared" si="15"/>
        <v>8.2699750000000005</v>
      </c>
      <c r="AS30">
        <v>55</v>
      </c>
      <c r="AT30" s="71">
        <f t="shared" si="16"/>
        <v>1130</v>
      </c>
      <c r="AU30" s="71">
        <f t="shared" si="5"/>
        <v>80</v>
      </c>
      <c r="AV30" s="71">
        <v>3.14</v>
      </c>
      <c r="AW30" s="71">
        <v>0.5</v>
      </c>
      <c r="AX30" s="71">
        <v>0.8</v>
      </c>
      <c r="AY30">
        <v>2</v>
      </c>
      <c r="AZ30">
        <f t="shared" si="6"/>
        <v>28.385600000000004</v>
      </c>
      <c r="BA30">
        <f t="shared" si="2"/>
        <v>36.655575000000006</v>
      </c>
      <c r="BB30">
        <v>0</v>
      </c>
      <c r="BC30">
        <f t="shared" si="17"/>
        <v>36.655575000000006</v>
      </c>
      <c r="BE30" s="43">
        <v>1050</v>
      </c>
      <c r="BF30">
        <v>1050</v>
      </c>
      <c r="BG30">
        <v>3.14</v>
      </c>
      <c r="BH30" s="43">
        <v>0.66</v>
      </c>
      <c r="BI30">
        <f t="shared" si="18"/>
        <v>2.1760199999999998</v>
      </c>
      <c r="BJ30">
        <f t="shared" si="19"/>
        <v>0.32467532467532467</v>
      </c>
      <c r="BK30">
        <f t="shared" si="20"/>
        <v>2.5006953246753243</v>
      </c>
      <c r="BL30" s="67">
        <v>1050</v>
      </c>
      <c r="BM30" s="64">
        <v>1050</v>
      </c>
      <c r="BN30" s="64">
        <v>50</v>
      </c>
      <c r="BO30" s="64">
        <f t="shared" si="21"/>
        <v>1100</v>
      </c>
      <c r="BP30" s="64">
        <v>3.14</v>
      </c>
      <c r="BQ30" s="64">
        <f t="shared" si="22"/>
        <v>3.4540000000000002</v>
      </c>
      <c r="BR30" s="64">
        <v>0.66</v>
      </c>
      <c r="BS30" s="64">
        <f t="shared" si="23"/>
        <v>2.2796400000000001</v>
      </c>
      <c r="BT30" s="64">
        <v>1050</v>
      </c>
      <c r="BU30" s="64">
        <v>1050</v>
      </c>
      <c r="BV30" s="64">
        <v>3.14</v>
      </c>
      <c r="BW30" s="67">
        <v>1.3</v>
      </c>
      <c r="BX30" s="64">
        <f t="shared" si="24"/>
        <v>4.2861000000000002</v>
      </c>
      <c r="BY30" s="64">
        <v>0.78</v>
      </c>
      <c r="BZ30" s="64">
        <f>BX30+BY30</f>
        <v>5.0661000000000005</v>
      </c>
      <c r="CA30" s="73">
        <v>1050</v>
      </c>
      <c r="CB30" s="73">
        <f t="shared" si="26"/>
        <v>1100</v>
      </c>
      <c r="CC30" s="73">
        <f t="shared" si="31"/>
        <v>5.2702</v>
      </c>
      <c r="CD30" s="73">
        <v>1100</v>
      </c>
      <c r="CE30" s="73">
        <v>5.8</v>
      </c>
      <c r="CF30" s="73">
        <v>0.68</v>
      </c>
      <c r="CG30" s="73">
        <f t="shared" si="32"/>
        <v>6.4799999999999995</v>
      </c>
      <c r="CH30" s="73"/>
      <c r="CI30" s="73">
        <v>11.052800000000001</v>
      </c>
      <c r="CJ30" s="82" t="s">
        <v>609</v>
      </c>
      <c r="CK30" s="75">
        <v>11.052800000000001</v>
      </c>
      <c r="CL30">
        <v>1050</v>
      </c>
      <c r="CM30">
        <v>1050</v>
      </c>
      <c r="CN30">
        <v>3.14</v>
      </c>
      <c r="CO30">
        <f t="shared" si="7"/>
        <v>0.82191780821917815</v>
      </c>
      <c r="CP30">
        <f t="shared" si="28"/>
        <v>2.7098630136986301</v>
      </c>
      <c r="CR30">
        <v>1050</v>
      </c>
      <c r="CS30">
        <f t="shared" si="29"/>
        <v>8.4</v>
      </c>
      <c r="CT30">
        <v>2</v>
      </c>
      <c r="CU30">
        <f t="shared" si="30"/>
        <v>10.4</v>
      </c>
    </row>
    <row r="31" spans="4:99" x14ac:dyDescent="0.35">
      <c r="F31">
        <v>1100</v>
      </c>
      <c r="G31" s="43">
        <v>3.14</v>
      </c>
      <c r="H31" s="70">
        <v>0.25</v>
      </c>
      <c r="I31" s="71">
        <f t="shared" si="8"/>
        <v>0.86350000000000005</v>
      </c>
      <c r="J31" s="71">
        <f t="shared" si="4"/>
        <v>38.296225000000007</v>
      </c>
      <c r="K31" s="71">
        <f t="shared" si="9"/>
        <v>9.5740562500000017</v>
      </c>
      <c r="L31">
        <v>1100</v>
      </c>
      <c r="M31" s="71">
        <v>1100</v>
      </c>
      <c r="N31" s="71">
        <v>3.14</v>
      </c>
      <c r="O31" s="71">
        <v>0.4</v>
      </c>
      <c r="P31" s="71">
        <v>0.8</v>
      </c>
      <c r="Q31" s="72">
        <f t="shared" si="10"/>
        <v>11.052800000000001</v>
      </c>
      <c r="R31" s="71">
        <v>1100</v>
      </c>
      <c r="S31" s="71">
        <v>3.14</v>
      </c>
      <c r="T31" s="71">
        <v>0.5</v>
      </c>
      <c r="U31" s="71">
        <v>0.8</v>
      </c>
      <c r="V31" s="72">
        <f t="shared" si="11"/>
        <v>13.816000000000001</v>
      </c>
      <c r="W31" s="72">
        <v>1100</v>
      </c>
      <c r="X31" s="72">
        <v>3.14</v>
      </c>
      <c r="Y31" s="71">
        <v>0.6</v>
      </c>
      <c r="Z31" s="72">
        <v>0.8</v>
      </c>
      <c r="AA31" s="72">
        <f t="shared" si="12"/>
        <v>16.5792</v>
      </c>
      <c r="AB31" s="72">
        <v>1100</v>
      </c>
      <c r="AC31" s="72">
        <v>3.14</v>
      </c>
      <c r="AD31" s="72">
        <v>0.8</v>
      </c>
      <c r="AE31" s="72">
        <v>0.8</v>
      </c>
      <c r="AF31" s="72">
        <f t="shared" si="0"/>
        <v>22.105600000000003</v>
      </c>
      <c r="AG31" s="72">
        <v>1100</v>
      </c>
      <c r="AH31" s="72">
        <v>3.14</v>
      </c>
      <c r="AI31" s="72">
        <v>1</v>
      </c>
      <c r="AJ31" s="72">
        <v>0.8</v>
      </c>
      <c r="AK31" s="72">
        <f t="shared" si="1"/>
        <v>27.632000000000001</v>
      </c>
      <c r="AL31" s="72"/>
      <c r="AM31" s="43">
        <v>1100</v>
      </c>
      <c r="AN31" s="70">
        <f t="shared" si="13"/>
        <v>1125</v>
      </c>
      <c r="AO31">
        <v>3.14</v>
      </c>
      <c r="AP31">
        <f t="shared" si="14"/>
        <v>3.5325000000000002</v>
      </c>
      <c r="AQ31">
        <v>2.4500000000000002</v>
      </c>
      <c r="AR31">
        <f t="shared" si="15"/>
        <v>8.6546250000000011</v>
      </c>
      <c r="AS31">
        <v>55</v>
      </c>
      <c r="AT31" s="71">
        <f t="shared" si="16"/>
        <v>1180</v>
      </c>
      <c r="AU31" s="71">
        <f t="shared" si="5"/>
        <v>80</v>
      </c>
      <c r="AV31" s="71">
        <v>3.14</v>
      </c>
      <c r="AW31" s="71">
        <v>0.5</v>
      </c>
      <c r="AX31" s="71">
        <v>0.8</v>
      </c>
      <c r="AY31">
        <v>2</v>
      </c>
      <c r="AZ31">
        <f t="shared" si="6"/>
        <v>29.641600000000004</v>
      </c>
      <c r="BA31">
        <f t="shared" si="2"/>
        <v>38.296225000000007</v>
      </c>
      <c r="BB31">
        <v>0</v>
      </c>
      <c r="BC31">
        <f t="shared" si="17"/>
        <v>38.296225000000007</v>
      </c>
      <c r="BE31" s="43">
        <v>1100</v>
      </c>
      <c r="BF31">
        <v>1100</v>
      </c>
      <c r="BG31">
        <v>3.14</v>
      </c>
      <c r="BH31" s="43">
        <v>0.66</v>
      </c>
      <c r="BI31">
        <f t="shared" si="18"/>
        <v>2.2796400000000001</v>
      </c>
      <c r="BJ31">
        <f t="shared" si="19"/>
        <v>0.32467532467532467</v>
      </c>
      <c r="BK31">
        <f t="shared" si="20"/>
        <v>2.6043153246753246</v>
      </c>
      <c r="BL31" s="67">
        <v>1100</v>
      </c>
      <c r="BM31" s="64">
        <v>1100</v>
      </c>
      <c r="BN31" s="64">
        <v>50</v>
      </c>
      <c r="BO31" s="64">
        <f t="shared" si="21"/>
        <v>1150</v>
      </c>
      <c r="BP31" s="64">
        <v>3.14</v>
      </c>
      <c r="BQ31" s="64">
        <f t="shared" si="22"/>
        <v>3.6110000000000002</v>
      </c>
      <c r="BR31" s="64">
        <v>0.66</v>
      </c>
      <c r="BS31" s="64">
        <f t="shared" si="23"/>
        <v>2.3832600000000004</v>
      </c>
      <c r="BT31" s="64">
        <v>1100</v>
      </c>
      <c r="BU31" s="64">
        <v>1100</v>
      </c>
      <c r="BV31" s="64">
        <v>3.14</v>
      </c>
      <c r="BW31" s="67">
        <v>1.3</v>
      </c>
      <c r="BX31" s="64">
        <f t="shared" si="24"/>
        <v>4.4901999999999997</v>
      </c>
      <c r="BY31" s="64">
        <v>0.78</v>
      </c>
      <c r="BZ31" s="64">
        <f t="shared" si="25"/>
        <v>5.2702</v>
      </c>
      <c r="CA31" s="73">
        <v>1100</v>
      </c>
      <c r="CB31" s="73">
        <f t="shared" si="26"/>
        <v>1150</v>
      </c>
      <c r="CC31" s="73">
        <f t="shared" si="31"/>
        <v>5.4743000000000004</v>
      </c>
      <c r="CD31" s="73">
        <v>1150</v>
      </c>
      <c r="CE31" s="73">
        <v>6.1</v>
      </c>
      <c r="CF31" s="73">
        <v>0.68</v>
      </c>
      <c r="CG31" s="73">
        <f t="shared" si="32"/>
        <v>6.7799999999999994</v>
      </c>
      <c r="CH31" s="73"/>
      <c r="CI31" s="73">
        <v>12.057600000000001</v>
      </c>
      <c r="CJ31" s="82" t="s">
        <v>678</v>
      </c>
      <c r="CK31" s="75">
        <v>12.057600000000001</v>
      </c>
      <c r="CL31">
        <v>1100</v>
      </c>
      <c r="CM31">
        <v>1100</v>
      </c>
      <c r="CN31">
        <v>3.14</v>
      </c>
      <c r="CO31">
        <f t="shared" si="7"/>
        <v>0.82191780821917815</v>
      </c>
      <c r="CP31">
        <f t="shared" si="28"/>
        <v>2.8389041095890413</v>
      </c>
      <c r="CR31">
        <v>1100</v>
      </c>
      <c r="CS31">
        <f t="shared" si="29"/>
        <v>8.8000000000000007</v>
      </c>
      <c r="CT31">
        <v>2</v>
      </c>
      <c r="CU31">
        <f t="shared" si="30"/>
        <v>10.8</v>
      </c>
    </row>
    <row r="32" spans="4:99" x14ac:dyDescent="0.35">
      <c r="F32">
        <v>1150</v>
      </c>
      <c r="G32" s="43">
        <v>3.14</v>
      </c>
      <c r="H32" s="70">
        <v>0.25</v>
      </c>
      <c r="I32" s="71">
        <f t="shared" si="8"/>
        <v>0.90275000000000005</v>
      </c>
      <c r="J32" s="71">
        <f t="shared" si="4"/>
        <v>39.936875000000001</v>
      </c>
      <c r="K32" s="71">
        <f t="shared" si="9"/>
        <v>9.9842187500000001</v>
      </c>
      <c r="L32">
        <v>1150</v>
      </c>
      <c r="M32" s="71">
        <v>1150</v>
      </c>
      <c r="N32" s="71">
        <v>3.14</v>
      </c>
      <c r="O32" s="71">
        <v>0.4</v>
      </c>
      <c r="P32" s="71">
        <v>0.8</v>
      </c>
      <c r="Q32" s="72">
        <f t="shared" si="10"/>
        <v>11.555200000000003</v>
      </c>
      <c r="R32" s="71">
        <v>1150</v>
      </c>
      <c r="S32" s="71">
        <v>3.14</v>
      </c>
      <c r="T32" s="71">
        <v>0.5</v>
      </c>
      <c r="U32" s="71">
        <v>0.8</v>
      </c>
      <c r="V32" s="72">
        <f t="shared" si="11"/>
        <v>14.444000000000001</v>
      </c>
      <c r="W32" s="72">
        <v>1150</v>
      </c>
      <c r="X32" s="72">
        <v>3.14</v>
      </c>
      <c r="Y32" s="71">
        <v>0.6</v>
      </c>
      <c r="Z32" s="72">
        <v>0.8</v>
      </c>
      <c r="AA32" s="72">
        <f t="shared" si="12"/>
        <v>17.332799999999999</v>
      </c>
      <c r="AB32" s="72">
        <v>1150</v>
      </c>
      <c r="AC32" s="72">
        <v>3.14</v>
      </c>
      <c r="AD32" s="72">
        <v>0.8</v>
      </c>
      <c r="AE32" s="72">
        <v>0.8</v>
      </c>
      <c r="AF32" s="72">
        <f t="shared" si="0"/>
        <v>23.110400000000006</v>
      </c>
      <c r="AG32" s="72">
        <v>1150</v>
      </c>
      <c r="AH32" s="72">
        <v>3.14</v>
      </c>
      <c r="AI32" s="72">
        <v>1</v>
      </c>
      <c r="AJ32" s="72">
        <v>0.8</v>
      </c>
      <c r="AK32" s="72">
        <f t="shared" si="1"/>
        <v>28.888000000000002</v>
      </c>
      <c r="AL32" s="72"/>
      <c r="AM32" s="43">
        <v>1150</v>
      </c>
      <c r="AN32" s="70">
        <f t="shared" si="13"/>
        <v>1175</v>
      </c>
      <c r="AO32">
        <v>3.14</v>
      </c>
      <c r="AP32">
        <f t="shared" si="14"/>
        <v>3.6894999999999998</v>
      </c>
      <c r="AQ32">
        <v>2.4500000000000002</v>
      </c>
      <c r="AR32">
        <f t="shared" si="15"/>
        <v>9.0392749999999999</v>
      </c>
      <c r="AS32">
        <v>55</v>
      </c>
      <c r="AT32" s="71">
        <f t="shared" si="16"/>
        <v>1230</v>
      </c>
      <c r="AU32" s="71">
        <f t="shared" si="5"/>
        <v>80</v>
      </c>
      <c r="AV32" s="71">
        <v>3.14</v>
      </c>
      <c r="AW32" s="71">
        <v>0.5</v>
      </c>
      <c r="AX32" s="71">
        <v>0.8</v>
      </c>
      <c r="AY32">
        <v>2</v>
      </c>
      <c r="AZ32">
        <f t="shared" si="6"/>
        <v>30.897600000000001</v>
      </c>
      <c r="BA32">
        <f t="shared" si="2"/>
        <v>39.936875000000001</v>
      </c>
      <c r="BB32">
        <v>0</v>
      </c>
      <c r="BC32">
        <f t="shared" si="17"/>
        <v>39.936875000000001</v>
      </c>
      <c r="BE32" s="43">
        <v>1150</v>
      </c>
      <c r="BF32">
        <v>1150</v>
      </c>
      <c r="BG32">
        <v>3.14</v>
      </c>
      <c r="BH32" s="43">
        <v>0.66</v>
      </c>
      <c r="BI32">
        <f t="shared" si="18"/>
        <v>2.3832600000000004</v>
      </c>
      <c r="BJ32">
        <f t="shared" si="19"/>
        <v>0.32467532467532467</v>
      </c>
      <c r="BK32">
        <f t="shared" si="20"/>
        <v>2.7079353246753248</v>
      </c>
      <c r="BL32" s="67">
        <v>1150</v>
      </c>
      <c r="BM32" s="64">
        <v>1150</v>
      </c>
      <c r="BN32" s="64">
        <v>50</v>
      </c>
      <c r="BO32" s="64">
        <f t="shared" si="21"/>
        <v>1200</v>
      </c>
      <c r="BP32" s="64">
        <v>3.14</v>
      </c>
      <c r="BQ32" s="64">
        <f t="shared" si="22"/>
        <v>3.7679999999999998</v>
      </c>
      <c r="BR32" s="64">
        <v>0.66</v>
      </c>
      <c r="BS32" s="64">
        <f t="shared" si="23"/>
        <v>2.4868800000000002</v>
      </c>
      <c r="BT32" s="64">
        <v>1150</v>
      </c>
      <c r="BU32" s="64">
        <v>1150</v>
      </c>
      <c r="BV32" s="64">
        <v>3.14</v>
      </c>
      <c r="BW32" s="67">
        <v>1.3</v>
      </c>
      <c r="BX32" s="64">
        <f t="shared" si="24"/>
        <v>4.6943000000000001</v>
      </c>
      <c r="BY32" s="64">
        <v>0.78</v>
      </c>
      <c r="BZ32" s="64">
        <f t="shared" si="25"/>
        <v>5.4743000000000004</v>
      </c>
      <c r="CA32" s="73">
        <v>1150</v>
      </c>
      <c r="CB32" s="73">
        <f t="shared" si="26"/>
        <v>1200</v>
      </c>
      <c r="CC32" s="73">
        <f t="shared" si="31"/>
        <v>5.6784000000000008</v>
      </c>
      <c r="CD32" s="73">
        <v>1200</v>
      </c>
      <c r="CE32" s="73">
        <v>6.4</v>
      </c>
      <c r="CF32" s="73">
        <v>0.68</v>
      </c>
      <c r="CG32" s="73">
        <f t="shared" si="32"/>
        <v>7.08</v>
      </c>
      <c r="CH32" s="73"/>
      <c r="CI32" s="73">
        <v>13.062400000000002</v>
      </c>
      <c r="CJ32" s="82" t="s">
        <v>645</v>
      </c>
      <c r="CK32" s="75">
        <v>13.062400000000002</v>
      </c>
      <c r="CL32">
        <v>1150</v>
      </c>
      <c r="CM32">
        <v>1150</v>
      </c>
      <c r="CN32">
        <v>3.14</v>
      </c>
      <c r="CO32">
        <f t="shared" si="7"/>
        <v>0.82191780821917815</v>
      </c>
      <c r="CP32">
        <f t="shared" si="28"/>
        <v>2.9679452054794524</v>
      </c>
      <c r="CR32">
        <v>1150</v>
      </c>
      <c r="CS32">
        <f t="shared" si="29"/>
        <v>9.1999999999999993</v>
      </c>
      <c r="CT32">
        <v>2</v>
      </c>
      <c r="CU32">
        <f t="shared" si="30"/>
        <v>11.2</v>
      </c>
    </row>
    <row r="33" spans="1:99" x14ac:dyDescent="0.35">
      <c r="F33">
        <v>1200</v>
      </c>
      <c r="G33" s="43">
        <v>3.14</v>
      </c>
      <c r="H33" s="70">
        <v>0.25</v>
      </c>
      <c r="I33" s="71">
        <f t="shared" si="8"/>
        <v>0.94199999999999995</v>
      </c>
      <c r="J33" s="71">
        <f t="shared" si="4"/>
        <v>41.577525000000009</v>
      </c>
      <c r="K33" s="71">
        <f t="shared" si="9"/>
        <v>10.394381250000002</v>
      </c>
      <c r="L33">
        <v>1200</v>
      </c>
      <c r="M33" s="71">
        <v>1200</v>
      </c>
      <c r="N33" s="71">
        <v>3.14</v>
      </c>
      <c r="O33" s="71">
        <v>0.4</v>
      </c>
      <c r="P33" s="71">
        <v>0.8</v>
      </c>
      <c r="Q33" s="72">
        <f>M33*N33*O33*P33/100</f>
        <v>12.057600000000001</v>
      </c>
      <c r="R33" s="71">
        <v>1200</v>
      </c>
      <c r="S33" s="71">
        <v>3.14</v>
      </c>
      <c r="T33" s="71">
        <v>0.5</v>
      </c>
      <c r="U33" s="71">
        <v>0.8</v>
      </c>
      <c r="V33" s="72">
        <f t="shared" si="11"/>
        <v>15.072000000000001</v>
      </c>
      <c r="W33" s="72">
        <v>1200</v>
      </c>
      <c r="X33" s="72">
        <v>3.14</v>
      </c>
      <c r="Y33" s="71">
        <v>0.6</v>
      </c>
      <c r="Z33" s="72">
        <v>0.8</v>
      </c>
      <c r="AA33" s="72">
        <f t="shared" si="12"/>
        <v>18.086399999999998</v>
      </c>
      <c r="AB33" s="72">
        <v>1200</v>
      </c>
      <c r="AC33" s="72">
        <v>3.14</v>
      </c>
      <c r="AD33" s="72">
        <v>0.8</v>
      </c>
      <c r="AE33" s="72">
        <v>0.8</v>
      </c>
      <c r="AF33" s="72">
        <f t="shared" si="0"/>
        <v>24.115200000000002</v>
      </c>
      <c r="AG33" s="72">
        <v>1200</v>
      </c>
      <c r="AH33" s="72">
        <v>3.14</v>
      </c>
      <c r="AI33" s="72">
        <v>1</v>
      </c>
      <c r="AJ33" s="72">
        <v>0.8</v>
      </c>
      <c r="AK33" s="72">
        <f t="shared" si="1"/>
        <v>30.144000000000002</v>
      </c>
      <c r="AL33" s="72"/>
      <c r="AM33" s="43">
        <v>1200</v>
      </c>
      <c r="AN33" s="70">
        <f t="shared" si="13"/>
        <v>1225</v>
      </c>
      <c r="AO33">
        <v>3.14</v>
      </c>
      <c r="AP33">
        <f t="shared" si="14"/>
        <v>3.8464999999999998</v>
      </c>
      <c r="AQ33">
        <v>2.4500000000000002</v>
      </c>
      <c r="AR33">
        <f t="shared" si="15"/>
        <v>9.4239250000000006</v>
      </c>
      <c r="AS33">
        <v>55</v>
      </c>
      <c r="AT33" s="71">
        <f t="shared" si="16"/>
        <v>1280</v>
      </c>
      <c r="AU33" s="71">
        <f t="shared" si="5"/>
        <v>80</v>
      </c>
      <c r="AV33" s="71">
        <v>3.14</v>
      </c>
      <c r="AW33" s="71">
        <v>0.5</v>
      </c>
      <c r="AX33" s="71">
        <v>0.8</v>
      </c>
      <c r="AY33">
        <v>2</v>
      </c>
      <c r="AZ33">
        <f t="shared" si="6"/>
        <v>32.153600000000004</v>
      </c>
      <c r="BA33">
        <f t="shared" si="2"/>
        <v>41.577525000000009</v>
      </c>
      <c r="BB33">
        <v>0</v>
      </c>
      <c r="BC33">
        <f t="shared" si="17"/>
        <v>41.577525000000009</v>
      </c>
      <c r="BE33" s="43">
        <v>1200</v>
      </c>
      <c r="BF33">
        <v>1200</v>
      </c>
      <c r="BG33">
        <v>3.14</v>
      </c>
      <c r="BH33" s="43">
        <v>0.66</v>
      </c>
      <c r="BI33">
        <f t="shared" si="18"/>
        <v>2.4868800000000002</v>
      </c>
      <c r="BJ33">
        <f t="shared" si="19"/>
        <v>0.32467532467532467</v>
      </c>
      <c r="BK33">
        <f t="shared" si="20"/>
        <v>2.8115553246753251</v>
      </c>
      <c r="BL33" s="67">
        <v>1200</v>
      </c>
      <c r="BM33" s="64">
        <v>1200</v>
      </c>
      <c r="BN33" s="64">
        <v>50</v>
      </c>
      <c r="BO33" s="64">
        <f t="shared" si="21"/>
        <v>1250</v>
      </c>
      <c r="BP33" s="64">
        <v>3.14</v>
      </c>
      <c r="BQ33" s="64">
        <f t="shared" si="22"/>
        <v>3.9249999999999998</v>
      </c>
      <c r="BR33" s="64">
        <v>0.66</v>
      </c>
      <c r="BS33" s="64">
        <f t="shared" si="23"/>
        <v>2.5905</v>
      </c>
      <c r="BT33" s="64">
        <v>1200</v>
      </c>
      <c r="BU33" s="64">
        <v>1200</v>
      </c>
      <c r="BV33" s="64">
        <v>3.14</v>
      </c>
      <c r="BW33" s="67">
        <v>1.3</v>
      </c>
      <c r="BX33" s="64">
        <f t="shared" si="24"/>
        <v>4.8984000000000005</v>
      </c>
      <c r="BY33" s="64">
        <v>0.78</v>
      </c>
      <c r="BZ33" s="64">
        <f t="shared" si="25"/>
        <v>5.6784000000000008</v>
      </c>
      <c r="CA33" s="73">
        <v>1200</v>
      </c>
      <c r="CB33" s="73">
        <f t="shared" si="26"/>
        <v>1250</v>
      </c>
      <c r="CC33" s="73">
        <f t="shared" si="31"/>
        <v>5.8825000000000003</v>
      </c>
      <c r="CD33" s="73">
        <v>1250</v>
      </c>
      <c r="CE33" s="73">
        <v>6.7</v>
      </c>
      <c r="CF33" s="73">
        <v>0.68</v>
      </c>
      <c r="CG33" s="73">
        <f t="shared" si="32"/>
        <v>7.38</v>
      </c>
      <c r="CH33" s="73"/>
      <c r="CI33" s="73"/>
      <c r="CJ33" s="73"/>
      <c r="CK33" s="73"/>
      <c r="CL33">
        <v>1200</v>
      </c>
      <c r="CM33">
        <v>1200</v>
      </c>
      <c r="CN33">
        <v>3.14</v>
      </c>
      <c r="CO33">
        <f t="shared" si="7"/>
        <v>0.82191780821917815</v>
      </c>
      <c r="CP33">
        <f t="shared" si="28"/>
        <v>3.0969863013698631</v>
      </c>
      <c r="CR33">
        <v>1200</v>
      </c>
      <c r="CS33">
        <f t="shared" si="29"/>
        <v>9.6</v>
      </c>
      <c r="CT33">
        <v>2</v>
      </c>
      <c r="CU33">
        <f t="shared" si="30"/>
        <v>11.6</v>
      </c>
    </row>
    <row r="34" spans="1:99" x14ac:dyDescent="0.35">
      <c r="F34">
        <v>1250</v>
      </c>
      <c r="G34" s="43">
        <v>3.14</v>
      </c>
      <c r="H34" s="70">
        <v>0.25</v>
      </c>
      <c r="I34" s="71">
        <f t="shared" si="8"/>
        <v>0.98124999999999996</v>
      </c>
      <c r="J34" s="71">
        <f t="shared" si="4"/>
        <v>43.218175000000002</v>
      </c>
      <c r="K34" s="71">
        <f t="shared" si="9"/>
        <v>10.804543750000001</v>
      </c>
      <c r="L34">
        <v>1250</v>
      </c>
      <c r="M34" s="71">
        <v>1250</v>
      </c>
      <c r="N34" s="71">
        <v>3.14</v>
      </c>
      <c r="O34" s="71">
        <v>0.4</v>
      </c>
      <c r="P34" s="71">
        <v>0.8</v>
      </c>
      <c r="Q34" s="72">
        <f>M34*N34*O34*P34/100</f>
        <v>12.56</v>
      </c>
      <c r="R34" s="71">
        <v>1250</v>
      </c>
      <c r="S34" s="71">
        <v>3.14</v>
      </c>
      <c r="T34" s="71">
        <v>0.5</v>
      </c>
      <c r="U34" s="71">
        <v>0.8</v>
      </c>
      <c r="V34" s="72">
        <f t="shared" si="11"/>
        <v>15.7</v>
      </c>
      <c r="W34" s="72">
        <v>1250</v>
      </c>
      <c r="X34" s="72">
        <v>3.14</v>
      </c>
      <c r="Y34" s="71">
        <v>0.6</v>
      </c>
      <c r="Z34" s="72">
        <v>0.8</v>
      </c>
      <c r="AA34" s="72">
        <f t="shared" si="12"/>
        <v>18.84</v>
      </c>
      <c r="AB34" s="72">
        <v>1250</v>
      </c>
      <c r="AC34" s="72">
        <v>3.14</v>
      </c>
      <c r="AD34" s="72">
        <v>0.8</v>
      </c>
      <c r="AE34" s="72">
        <v>0.8</v>
      </c>
      <c r="AF34" s="72">
        <f t="shared" si="0"/>
        <v>25.12</v>
      </c>
      <c r="AG34" s="72">
        <v>1250</v>
      </c>
      <c r="AH34" s="72">
        <v>3.14</v>
      </c>
      <c r="AI34" s="72">
        <v>1</v>
      </c>
      <c r="AJ34" s="72">
        <v>0.8</v>
      </c>
      <c r="AK34" s="72">
        <f t="shared" si="1"/>
        <v>31.4</v>
      </c>
      <c r="AL34" s="72"/>
      <c r="AM34" s="43">
        <v>1250</v>
      </c>
      <c r="AN34" s="70">
        <f t="shared" si="13"/>
        <v>1275</v>
      </c>
      <c r="AO34">
        <v>3.14</v>
      </c>
      <c r="AP34">
        <f t="shared" si="14"/>
        <v>4.0034999999999998</v>
      </c>
      <c r="AQ34">
        <v>2.4500000000000002</v>
      </c>
      <c r="AR34">
        <f t="shared" si="15"/>
        <v>9.8085750000000012</v>
      </c>
      <c r="AS34">
        <v>55</v>
      </c>
      <c r="AT34" s="71">
        <f t="shared" si="16"/>
        <v>1330</v>
      </c>
      <c r="AU34" s="71">
        <f t="shared" si="5"/>
        <v>80</v>
      </c>
      <c r="AV34" s="71">
        <v>3.14</v>
      </c>
      <c r="AW34" s="71">
        <v>0.5</v>
      </c>
      <c r="AX34" s="71">
        <v>0.8</v>
      </c>
      <c r="AY34">
        <v>2</v>
      </c>
      <c r="AZ34">
        <f t="shared" si="6"/>
        <v>33.409599999999998</v>
      </c>
      <c r="BA34">
        <f t="shared" si="2"/>
        <v>43.218175000000002</v>
      </c>
      <c r="BB34">
        <v>0</v>
      </c>
      <c r="BC34">
        <f t="shared" si="17"/>
        <v>43.218175000000002</v>
      </c>
      <c r="BE34" s="43">
        <v>1250</v>
      </c>
      <c r="BF34">
        <v>1250</v>
      </c>
      <c r="BG34">
        <v>3.14</v>
      </c>
      <c r="BH34" s="43">
        <v>0.66</v>
      </c>
      <c r="BI34">
        <f t="shared" si="18"/>
        <v>2.5905</v>
      </c>
      <c r="BJ34">
        <f t="shared" si="19"/>
        <v>0.32467532467532467</v>
      </c>
      <c r="BK34">
        <f t="shared" si="20"/>
        <v>2.9151753246753245</v>
      </c>
      <c r="BL34" s="67">
        <v>1250</v>
      </c>
      <c r="BM34" s="64">
        <v>1250</v>
      </c>
      <c r="BN34" s="64">
        <v>50</v>
      </c>
      <c r="BO34" s="64">
        <f t="shared" si="21"/>
        <v>1300</v>
      </c>
      <c r="BP34" s="64">
        <v>3.14</v>
      </c>
      <c r="BQ34" s="64">
        <f t="shared" si="22"/>
        <v>4.0819999999999999</v>
      </c>
      <c r="BR34" s="64">
        <v>0.66</v>
      </c>
      <c r="BS34" s="64">
        <f t="shared" si="23"/>
        <v>2.6941199999999998</v>
      </c>
      <c r="BT34" s="64">
        <v>1250</v>
      </c>
      <c r="BU34" s="64">
        <v>1250</v>
      </c>
      <c r="BV34" s="64">
        <v>3.14</v>
      </c>
      <c r="BW34" s="67">
        <v>1.3</v>
      </c>
      <c r="BX34" s="64">
        <f t="shared" si="24"/>
        <v>5.1025</v>
      </c>
      <c r="BY34" s="64">
        <v>0.78</v>
      </c>
      <c r="BZ34" s="64">
        <f t="shared" si="25"/>
        <v>5.8825000000000003</v>
      </c>
      <c r="CA34" s="73">
        <v>1250</v>
      </c>
      <c r="CB34" s="73">
        <f t="shared" si="26"/>
        <v>1300</v>
      </c>
      <c r="CC34" s="73">
        <f t="shared" si="31"/>
        <v>6.0866000000000007</v>
      </c>
      <c r="CD34" s="73">
        <v>1300</v>
      </c>
      <c r="CE34" s="73">
        <v>7</v>
      </c>
      <c r="CF34" s="73">
        <v>0.68</v>
      </c>
      <c r="CG34" s="73">
        <f t="shared" si="32"/>
        <v>7.68</v>
      </c>
      <c r="CH34" s="73"/>
      <c r="CI34" s="73"/>
      <c r="CJ34" s="73"/>
      <c r="CK34" s="73"/>
      <c r="CL34">
        <v>1250</v>
      </c>
      <c r="CM34">
        <v>1250</v>
      </c>
      <c r="CN34">
        <v>3.14</v>
      </c>
      <c r="CO34">
        <f t="shared" si="7"/>
        <v>0.82191780821917815</v>
      </c>
      <c r="CP34">
        <f t="shared" si="28"/>
        <v>3.2260273972602742</v>
      </c>
      <c r="CR34">
        <v>1250</v>
      </c>
      <c r="CS34">
        <f t="shared" si="29"/>
        <v>10</v>
      </c>
      <c r="CT34">
        <v>2</v>
      </c>
      <c r="CU34">
        <f t="shared" si="30"/>
        <v>12</v>
      </c>
    </row>
    <row r="35" spans="1:99" x14ac:dyDescent="0.35">
      <c r="F35">
        <v>1300</v>
      </c>
      <c r="G35" s="43">
        <v>3.14</v>
      </c>
      <c r="H35" s="70">
        <v>0.25</v>
      </c>
      <c r="I35" s="71">
        <f t="shared" si="8"/>
        <v>1.0205</v>
      </c>
      <c r="J35" s="71">
        <f t="shared" si="4"/>
        <v>44.858824999999996</v>
      </c>
      <c r="K35" s="71">
        <f t="shared" si="9"/>
        <v>11.214706249999999</v>
      </c>
      <c r="L35">
        <v>1300</v>
      </c>
      <c r="M35" s="71">
        <v>1300</v>
      </c>
      <c r="N35" s="71">
        <v>3.14</v>
      </c>
      <c r="O35" s="71">
        <v>0.4</v>
      </c>
      <c r="P35" s="71">
        <v>0.8</v>
      </c>
      <c r="Q35" s="72">
        <f>M35*N35*O35*P35/100</f>
        <v>13.062400000000002</v>
      </c>
      <c r="R35" s="71">
        <v>1300</v>
      </c>
      <c r="S35" s="71">
        <v>3.14</v>
      </c>
      <c r="T35" s="71">
        <v>0.5</v>
      </c>
      <c r="U35" s="71">
        <v>0.8</v>
      </c>
      <c r="V35" s="72">
        <f t="shared" si="11"/>
        <v>16.328000000000003</v>
      </c>
      <c r="W35" s="72">
        <v>1300</v>
      </c>
      <c r="X35" s="72">
        <v>3.14</v>
      </c>
      <c r="Y35" s="71">
        <v>0.6</v>
      </c>
      <c r="Z35" s="72">
        <v>0.8</v>
      </c>
      <c r="AA35" s="72">
        <f t="shared" si="12"/>
        <v>19.593599999999999</v>
      </c>
      <c r="AB35" s="72">
        <v>1300</v>
      </c>
      <c r="AC35" s="72">
        <v>3.14</v>
      </c>
      <c r="AD35" s="72">
        <v>0.8</v>
      </c>
      <c r="AE35" s="72">
        <v>0.8</v>
      </c>
      <c r="AF35" s="72">
        <f t="shared" si="0"/>
        <v>26.124800000000004</v>
      </c>
      <c r="AG35" s="72">
        <v>1300</v>
      </c>
      <c r="AH35" s="72">
        <v>3.14</v>
      </c>
      <c r="AI35" s="72">
        <v>1</v>
      </c>
      <c r="AJ35" s="72">
        <v>0.8</v>
      </c>
      <c r="AK35" s="72">
        <f t="shared" si="1"/>
        <v>32.656000000000006</v>
      </c>
      <c r="AL35" s="72"/>
      <c r="AM35" s="67">
        <v>1300</v>
      </c>
      <c r="AN35" s="76">
        <f t="shared" si="13"/>
        <v>1325</v>
      </c>
      <c r="AO35" s="64">
        <v>3.14</v>
      </c>
      <c r="AP35" s="64">
        <f t="shared" si="14"/>
        <v>4.1604999999999999</v>
      </c>
      <c r="AQ35">
        <v>2.4500000000000002</v>
      </c>
      <c r="AR35" s="64">
        <f t="shared" si="15"/>
        <v>10.193225</v>
      </c>
      <c r="AS35">
        <v>55</v>
      </c>
      <c r="AT35" s="77">
        <f t="shared" si="16"/>
        <v>1380</v>
      </c>
      <c r="AU35" s="71">
        <f t="shared" si="5"/>
        <v>80</v>
      </c>
      <c r="AV35" s="77">
        <v>3.14</v>
      </c>
      <c r="AW35" s="71">
        <v>0.5</v>
      </c>
      <c r="AX35" s="71">
        <v>0.8</v>
      </c>
      <c r="AY35" s="64">
        <v>2</v>
      </c>
      <c r="AZ35">
        <f t="shared" si="6"/>
        <v>34.665599999999998</v>
      </c>
      <c r="BA35" s="64">
        <f t="shared" si="2"/>
        <v>44.858824999999996</v>
      </c>
      <c r="BB35">
        <v>0</v>
      </c>
      <c r="BC35">
        <f t="shared" si="17"/>
        <v>44.858824999999996</v>
      </c>
      <c r="BE35" s="43">
        <v>1300</v>
      </c>
      <c r="BF35">
        <v>1300</v>
      </c>
      <c r="BG35">
        <v>3.14</v>
      </c>
      <c r="BH35" s="43">
        <v>0.66</v>
      </c>
      <c r="BI35">
        <f t="shared" si="18"/>
        <v>2.6941200000000003</v>
      </c>
      <c r="BJ35">
        <f t="shared" si="19"/>
        <v>0.32467532467532467</v>
      </c>
      <c r="BK35">
        <f t="shared" si="20"/>
        <v>3.0187953246753247</v>
      </c>
      <c r="BL35" s="67">
        <v>1300</v>
      </c>
      <c r="BM35" s="64">
        <v>1300</v>
      </c>
      <c r="BN35" s="64">
        <v>50</v>
      </c>
      <c r="BO35" s="64">
        <f t="shared" si="21"/>
        <v>1350</v>
      </c>
      <c r="BP35" s="64">
        <v>3.14</v>
      </c>
      <c r="BQ35" s="64">
        <f t="shared" si="22"/>
        <v>4.2389999999999999</v>
      </c>
      <c r="BR35" s="64">
        <v>0.66</v>
      </c>
      <c r="BS35" s="64">
        <f t="shared" si="23"/>
        <v>2.7977400000000001</v>
      </c>
      <c r="BT35" s="64">
        <v>1300</v>
      </c>
      <c r="BU35" s="64">
        <v>1300</v>
      </c>
      <c r="BV35" s="64">
        <v>3.14</v>
      </c>
      <c r="BW35" s="67">
        <v>1.3</v>
      </c>
      <c r="BX35" s="64">
        <f t="shared" si="24"/>
        <v>5.3066000000000004</v>
      </c>
      <c r="BY35" s="64">
        <v>0.78</v>
      </c>
      <c r="BZ35" s="64">
        <f t="shared" si="25"/>
        <v>6.0866000000000007</v>
      </c>
      <c r="CA35" s="73">
        <v>1300</v>
      </c>
      <c r="CB35" s="73">
        <f t="shared" si="26"/>
        <v>1350</v>
      </c>
      <c r="CC35" s="73">
        <f>BZ35*1.05</f>
        <v>6.3909300000000009</v>
      </c>
      <c r="CF35" s="73"/>
      <c r="CG35" s="73"/>
      <c r="CI35" s="73"/>
      <c r="CJ35" s="73"/>
      <c r="CK35" s="73"/>
      <c r="CL35">
        <v>1300</v>
      </c>
      <c r="CM35">
        <v>1300</v>
      </c>
      <c r="CN35">
        <v>3.14</v>
      </c>
      <c r="CO35">
        <f t="shared" si="7"/>
        <v>0.82191780821917815</v>
      </c>
      <c r="CP35">
        <f t="shared" si="28"/>
        <v>3.3550684931506853</v>
      </c>
      <c r="CR35">
        <v>1300</v>
      </c>
      <c r="CS35">
        <f t="shared" si="29"/>
        <v>10.4</v>
      </c>
      <c r="CT35">
        <v>2</v>
      </c>
      <c r="CU35">
        <f t="shared" si="30"/>
        <v>12.4</v>
      </c>
    </row>
    <row r="37" spans="1:99" x14ac:dyDescent="0.35">
      <c r="B37" t="s">
        <v>1151</v>
      </c>
    </row>
    <row r="38" spans="1:99" ht="12.75" customHeight="1" x14ac:dyDescent="0.35">
      <c r="A38">
        <v>1</v>
      </c>
      <c r="B38" s="611" t="s">
        <v>1152</v>
      </c>
      <c r="C38" s="611"/>
      <c r="D38" s="611"/>
      <c r="E38" s="611"/>
      <c r="F38" s="611"/>
      <c r="G38" s="611"/>
      <c r="H38" s="611"/>
      <c r="M38" s="71"/>
      <c r="N38" s="71"/>
    </row>
    <row r="39" spans="1:99" x14ac:dyDescent="0.35">
      <c r="A39">
        <v>2</v>
      </c>
      <c r="B39" s="91" t="s">
        <v>1153</v>
      </c>
      <c r="C39" s="91"/>
      <c r="D39" s="91"/>
      <c r="E39" s="91"/>
      <c r="F39" s="91"/>
      <c r="G39" s="91"/>
      <c r="H39" s="91"/>
    </row>
    <row r="40" spans="1:99" x14ac:dyDescent="0.35">
      <c r="A40">
        <v>3</v>
      </c>
      <c r="B40" s="612" t="s">
        <v>1154</v>
      </c>
      <c r="C40" s="612"/>
      <c r="D40" s="612"/>
      <c r="E40" s="612"/>
      <c r="F40" s="612"/>
      <c r="G40" s="612"/>
      <c r="H40" s="612"/>
    </row>
    <row r="41" spans="1:99" x14ac:dyDescent="0.35">
      <c r="A41">
        <v>4</v>
      </c>
      <c r="B41" s="64" t="s">
        <v>1155</v>
      </c>
      <c r="C41" s="64"/>
      <c r="D41" s="64"/>
      <c r="E41" s="64"/>
      <c r="F41" s="64"/>
      <c r="G41" s="64"/>
      <c r="H41" s="64"/>
    </row>
    <row r="42" spans="1:99" x14ac:dyDescent="0.35">
      <c r="A42">
        <v>5</v>
      </c>
      <c r="B42" s="64" t="s">
        <v>1156</v>
      </c>
      <c r="C42" s="64"/>
      <c r="D42" s="64"/>
      <c r="E42" s="64"/>
      <c r="F42" s="64"/>
      <c r="G42" s="64"/>
      <c r="H42" s="64"/>
    </row>
    <row r="43" spans="1:99" x14ac:dyDescent="0.35">
      <c r="A43">
        <v>6</v>
      </c>
    </row>
  </sheetData>
  <sheetProtection formatCells="0" formatColumns="0" formatRows="0" insertColumns="0" insertRows="0" insertHyperlinks="0" deleteColumns="0" deleteRows="0" sort="0" autoFilter="0" pivotTables="0"/>
  <mergeCells count="2">
    <mergeCell ref="B38:H38"/>
    <mergeCell ref="B40:H40"/>
  </mergeCells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ayfa5"/>
  <dimension ref="A1:H171"/>
  <sheetViews>
    <sheetView zoomScaleNormal="100" workbookViewId="0">
      <selection activeCell="B3" sqref="B3"/>
    </sheetView>
  </sheetViews>
  <sheetFormatPr defaultRowHeight="12.75" x14ac:dyDescent="0.35"/>
  <cols>
    <col min="1" max="2" width="11" bestFit="1" customWidth="1"/>
    <col min="3" max="3" width="8.6640625" style="72" bestFit="1" customWidth="1"/>
    <col min="6" max="6" width="14" bestFit="1" customWidth="1"/>
    <col min="13" max="13" width="9.86328125" customWidth="1"/>
  </cols>
  <sheetData>
    <row r="1" spans="1:8" ht="13.15" thickBot="1" x14ac:dyDescent="0.4">
      <c r="B1" s="620" t="s">
        <v>1439</v>
      </c>
      <c r="C1" s="621"/>
      <c r="D1" s="622"/>
      <c r="F1" s="620" t="s">
        <v>1440</v>
      </c>
      <c r="G1" s="621"/>
      <c r="H1" s="622"/>
    </row>
    <row r="2" spans="1:8" ht="13.15" thickBot="1" x14ac:dyDescent="0.4">
      <c r="A2" t="s">
        <v>1009</v>
      </c>
      <c r="B2" t="s">
        <v>1441</v>
      </c>
      <c r="D2" t="s">
        <v>1158</v>
      </c>
      <c r="F2" t="s">
        <v>1441</v>
      </c>
      <c r="G2" t="s">
        <v>1442</v>
      </c>
      <c r="H2" t="s">
        <v>1158</v>
      </c>
    </row>
    <row r="3" spans="1:8" ht="13.15" thickBot="1" x14ac:dyDescent="0.4">
      <c r="A3" s="44" t="str">
        <f>CONCATENATE(B3,"-",D3)</f>
        <v>ø 100-0,4</v>
      </c>
      <c r="B3" s="44" t="s">
        <v>2631</v>
      </c>
      <c r="C3" s="183">
        <f>'genel hesap'!J2</f>
        <v>1.0048000000000001</v>
      </c>
      <c r="D3" s="184">
        <v>0.4</v>
      </c>
      <c r="F3" s="185" t="s">
        <v>2631</v>
      </c>
      <c r="G3" s="186">
        <v>1.8089999999999999</v>
      </c>
      <c r="H3" s="623">
        <v>0.4</v>
      </c>
    </row>
    <row r="4" spans="1:8" x14ac:dyDescent="0.35">
      <c r="A4" s="44" t="str">
        <f>CONCATENATE(B4,"-",D4)</f>
        <v>ø 130-0,4</v>
      </c>
      <c r="B4" s="44" t="s">
        <v>2632</v>
      </c>
      <c r="C4" s="183">
        <f>'genel hesap'!J3</f>
        <v>1.3062399999999998</v>
      </c>
      <c r="D4" s="184">
        <v>0.4</v>
      </c>
      <c r="F4" s="185" t="s">
        <v>2632</v>
      </c>
      <c r="G4" s="187">
        <v>2.1</v>
      </c>
      <c r="H4" s="624"/>
    </row>
    <row r="5" spans="1:8" x14ac:dyDescent="0.35">
      <c r="A5" s="44" t="str">
        <f t="shared" ref="A5:A137" si="0">CONCATENATE(B5,"-",D5)</f>
        <v>ø 140-0,4</v>
      </c>
      <c r="B5" s="44" t="s">
        <v>2633</v>
      </c>
      <c r="C5" s="183">
        <f>'genel hesap'!J4</f>
        <v>1.4067200000000002</v>
      </c>
      <c r="D5" s="184">
        <v>0.4</v>
      </c>
      <c r="F5" s="188" t="s">
        <v>2633</v>
      </c>
      <c r="G5" s="44">
        <v>2.2109999999999999</v>
      </c>
      <c r="H5" s="625"/>
    </row>
    <row r="6" spans="1:8" x14ac:dyDescent="0.35">
      <c r="A6" s="44" t="str">
        <f t="shared" si="0"/>
        <v>ø 150-0,4</v>
      </c>
      <c r="B6" s="44" t="s">
        <v>2634</v>
      </c>
      <c r="C6" s="183">
        <f>'genel hesap'!J5</f>
        <v>1.5072000000000001</v>
      </c>
      <c r="D6" s="184">
        <v>0.4</v>
      </c>
      <c r="F6" s="188" t="s">
        <v>2634</v>
      </c>
      <c r="G6" s="44">
        <v>2.3109999999999999</v>
      </c>
      <c r="H6" s="625"/>
    </row>
    <row r="7" spans="1:8" x14ac:dyDescent="0.35">
      <c r="A7" s="44" t="str">
        <f t="shared" si="0"/>
        <v>ø 180-0,4</v>
      </c>
      <c r="B7" s="44" t="s">
        <v>2665</v>
      </c>
      <c r="C7" s="183">
        <f>'genel hesap'!J6</f>
        <v>1.8086400000000002</v>
      </c>
      <c r="D7" s="184">
        <v>0.4</v>
      </c>
      <c r="F7" s="188" t="s">
        <v>2665</v>
      </c>
      <c r="G7" s="44">
        <v>2.6120000000000001</v>
      </c>
      <c r="H7" s="625"/>
    </row>
    <row r="8" spans="1:8" x14ac:dyDescent="0.35">
      <c r="A8" s="44" t="str">
        <f t="shared" si="0"/>
        <v>ø 200-0,4</v>
      </c>
      <c r="B8" s="44" t="s">
        <v>2666</v>
      </c>
      <c r="C8" s="183">
        <f>'genel hesap'!J7</f>
        <v>2.0096000000000003</v>
      </c>
      <c r="D8" s="184">
        <v>0.4</v>
      </c>
      <c r="F8" s="188" t="s">
        <v>2666</v>
      </c>
      <c r="G8" s="44">
        <v>2.8130000000000002</v>
      </c>
      <c r="H8" s="625"/>
    </row>
    <row r="9" spans="1:8" x14ac:dyDescent="0.35">
      <c r="A9" s="44" t="str">
        <f t="shared" si="0"/>
        <v>ø 225-0,4</v>
      </c>
      <c r="B9" s="44" t="s">
        <v>2667</v>
      </c>
      <c r="C9" s="183">
        <f>'genel hesap'!J8</f>
        <v>2.2608000000000006</v>
      </c>
      <c r="D9" s="184">
        <v>0.4</v>
      </c>
      <c r="F9" s="188" t="s">
        <v>2667</v>
      </c>
      <c r="G9" s="44">
        <v>3.0649999999999999</v>
      </c>
      <c r="H9" s="625"/>
    </row>
    <row r="10" spans="1:8" x14ac:dyDescent="0.35">
      <c r="A10" s="44" t="str">
        <f t="shared" si="0"/>
        <v>ø 240-0,4</v>
      </c>
      <c r="B10" s="44" t="s">
        <v>3209</v>
      </c>
      <c r="C10" s="183">
        <f>'genel hesap'!J9</f>
        <v>2.4115200000000003</v>
      </c>
      <c r="D10" s="184">
        <v>0.4</v>
      </c>
      <c r="F10" s="188" t="s">
        <v>3209</v>
      </c>
      <c r="G10" s="44">
        <v>3.2149999999999999</v>
      </c>
      <c r="H10" s="625"/>
    </row>
    <row r="11" spans="1:8" x14ac:dyDescent="0.35">
      <c r="A11" s="44" t="str">
        <f t="shared" si="0"/>
        <v>ø 250-0,4</v>
      </c>
      <c r="B11" s="44" t="s">
        <v>2668</v>
      </c>
      <c r="C11" s="183">
        <f>'genel hesap'!J10</f>
        <v>2.512</v>
      </c>
      <c r="D11" s="184">
        <v>0.4</v>
      </c>
      <c r="F11" s="188" t="s">
        <v>2668</v>
      </c>
      <c r="G11" s="44">
        <v>3.3159999999999998</v>
      </c>
      <c r="H11" s="625"/>
    </row>
    <row r="12" spans="1:8" x14ac:dyDescent="0.35">
      <c r="A12" s="44" t="str">
        <f t="shared" si="0"/>
        <v>ø 260-0,4</v>
      </c>
      <c r="B12" s="44" t="s">
        <v>2669</v>
      </c>
      <c r="C12" s="183">
        <f>'genel hesap'!J11</f>
        <v>2.6124799999999997</v>
      </c>
      <c r="D12" s="184">
        <v>0.4</v>
      </c>
      <c r="F12" s="188" t="s">
        <v>2669</v>
      </c>
      <c r="G12" s="44">
        <v>3.4159999999999999</v>
      </c>
      <c r="H12" s="625"/>
    </row>
    <row r="13" spans="1:8" x14ac:dyDescent="0.35">
      <c r="A13" s="44" t="str">
        <f>CONCATENATE(B13,"-",D13)</f>
        <v>ø 280-0,4</v>
      </c>
      <c r="B13" s="44" t="s">
        <v>2670</v>
      </c>
      <c r="C13" s="183">
        <f>'genel hesap'!J12</f>
        <v>2.8134400000000004</v>
      </c>
      <c r="D13" s="184">
        <v>0.4</v>
      </c>
      <c r="F13" s="188" t="s">
        <v>2670</v>
      </c>
      <c r="G13" s="44">
        <v>3.617</v>
      </c>
      <c r="H13" s="625"/>
    </row>
    <row r="14" spans="1:8" ht="13.15" thickBot="1" x14ac:dyDescent="0.4">
      <c r="A14" s="44" t="str">
        <f t="shared" si="0"/>
        <v>ø 300-0,4</v>
      </c>
      <c r="B14" s="44" t="s">
        <v>2671</v>
      </c>
      <c r="C14" s="183">
        <f>'genel hesap'!J13</f>
        <v>3.0144000000000002</v>
      </c>
      <c r="D14" s="184">
        <v>0.4</v>
      </c>
      <c r="F14" s="189" t="s">
        <v>2671</v>
      </c>
      <c r="G14" s="190">
        <v>3.8180000000000001</v>
      </c>
      <c r="H14" s="626"/>
    </row>
    <row r="15" spans="1:8" x14ac:dyDescent="0.35">
      <c r="A15" s="44" t="str">
        <f t="shared" si="0"/>
        <v>ø 320-0,4</v>
      </c>
      <c r="B15" s="44" t="s">
        <v>2672</v>
      </c>
      <c r="C15" s="183">
        <f>'genel hesap'!J14</f>
        <v>3.2153600000000004</v>
      </c>
      <c r="D15" s="184">
        <v>0.4</v>
      </c>
      <c r="F15" s="191"/>
      <c r="G15" s="192"/>
      <c r="H15" s="193"/>
    </row>
    <row r="16" spans="1:8" x14ac:dyDescent="0.35">
      <c r="A16" s="44" t="str">
        <f t="shared" si="0"/>
        <v>ø 350-0,4</v>
      </c>
      <c r="B16" s="44" t="s">
        <v>2673</v>
      </c>
      <c r="C16" s="183">
        <f>'genel hesap'!J15</f>
        <v>3.5168000000000008</v>
      </c>
      <c r="D16" s="184">
        <v>0.4</v>
      </c>
      <c r="F16" s="191"/>
      <c r="G16" s="192"/>
      <c r="H16" s="193"/>
    </row>
    <row r="17" spans="1:8" x14ac:dyDescent="0.35">
      <c r="A17" s="44" t="str">
        <f t="shared" si="0"/>
        <v>ø 400-0,4</v>
      </c>
      <c r="B17" s="44" t="s">
        <v>2674</v>
      </c>
      <c r="C17" s="183">
        <f>'genel hesap'!J16</f>
        <v>3.8182400000000007</v>
      </c>
      <c r="D17" s="184">
        <v>0.4</v>
      </c>
      <c r="F17" s="191"/>
      <c r="G17" s="192"/>
      <c r="H17" s="193"/>
    </row>
    <row r="18" spans="1:8" x14ac:dyDescent="0.35">
      <c r="A18" s="44" t="str">
        <f t="shared" si="0"/>
        <v>ø 450-0,4</v>
      </c>
      <c r="B18" s="44" t="s">
        <v>2675</v>
      </c>
      <c r="C18" s="183">
        <f>'genel hesap'!J17</f>
        <v>4.0192000000000005</v>
      </c>
      <c r="D18" s="184">
        <v>0.4</v>
      </c>
      <c r="F18" s="191"/>
      <c r="G18" s="192"/>
      <c r="H18" s="193"/>
    </row>
    <row r="19" spans="1:8" x14ac:dyDescent="0.35">
      <c r="A19" s="44" t="str">
        <f t="shared" si="0"/>
        <v>ø 500-0,4</v>
      </c>
      <c r="B19" s="44" t="s">
        <v>2676</v>
      </c>
      <c r="C19" s="183">
        <f>'genel hesap'!J18</f>
        <v>4.5216000000000012</v>
      </c>
      <c r="D19" s="184">
        <v>0.4</v>
      </c>
      <c r="F19" s="191"/>
      <c r="G19" s="192"/>
      <c r="H19" s="193"/>
    </row>
    <row r="20" spans="1:8" x14ac:dyDescent="0.35">
      <c r="A20" s="44" t="str">
        <f t="shared" si="0"/>
        <v>ø 550-0,4</v>
      </c>
      <c r="B20" s="44" t="s">
        <v>2677</v>
      </c>
      <c r="C20" s="183">
        <f>'genel hesap'!J19</f>
        <v>5.024</v>
      </c>
      <c r="D20" s="184">
        <v>0.4</v>
      </c>
      <c r="F20" s="191"/>
      <c r="G20" s="192"/>
      <c r="H20" s="193"/>
    </row>
    <row r="21" spans="1:8" x14ac:dyDescent="0.35">
      <c r="A21" s="44" t="str">
        <f t="shared" si="0"/>
        <v>ø 600-0,4</v>
      </c>
      <c r="B21" s="44" t="s">
        <v>2678</v>
      </c>
      <c r="C21" s="183">
        <f>'genel hesap'!J20</f>
        <v>5.5264000000000006</v>
      </c>
      <c r="D21" s="184">
        <v>0.4</v>
      </c>
      <c r="F21" s="191"/>
      <c r="G21" s="192"/>
      <c r="H21" s="193"/>
    </row>
    <row r="22" spans="1:8" x14ac:dyDescent="0.35">
      <c r="A22" s="44" t="str">
        <f>CONCATENATE(B22,"-",D22)</f>
        <v>ø 650-0,4</v>
      </c>
      <c r="B22" s="44" t="s">
        <v>2679</v>
      </c>
      <c r="C22" s="183">
        <f>'genel hesap'!J21</f>
        <v>6.0288000000000004</v>
      </c>
      <c r="D22" s="184">
        <v>0.4</v>
      </c>
      <c r="F22" s="191"/>
      <c r="G22" s="192"/>
      <c r="H22" s="193"/>
    </row>
    <row r="23" spans="1:8" x14ac:dyDescent="0.35">
      <c r="A23" s="44" t="str">
        <f t="shared" si="0"/>
        <v>ø 700-0,4</v>
      </c>
      <c r="B23" s="44" t="s">
        <v>2630</v>
      </c>
      <c r="C23" s="183">
        <f>'genel hesap'!J22</f>
        <v>6.531200000000001</v>
      </c>
      <c r="D23" s="184">
        <v>0.4</v>
      </c>
      <c r="F23" s="191"/>
      <c r="G23" s="192"/>
      <c r="H23" s="193"/>
    </row>
    <row r="24" spans="1:8" x14ac:dyDescent="0.35">
      <c r="A24" s="44" t="str">
        <f t="shared" si="0"/>
        <v>ø 750-0,4</v>
      </c>
      <c r="B24" s="44" t="s">
        <v>2680</v>
      </c>
      <c r="C24" s="183">
        <f>'genel hesap'!J23</f>
        <v>7.0336000000000016</v>
      </c>
      <c r="D24" s="184">
        <v>0.4</v>
      </c>
      <c r="F24" s="191"/>
      <c r="G24" s="192"/>
      <c r="H24" s="193"/>
    </row>
    <row r="25" spans="1:8" x14ac:dyDescent="0.35">
      <c r="A25" s="44" t="str">
        <f t="shared" si="0"/>
        <v>ø 800-0,4</v>
      </c>
      <c r="B25" s="44" t="s">
        <v>2681</v>
      </c>
      <c r="C25" s="183">
        <f>'genel hesap'!J24</f>
        <v>7.5360000000000005</v>
      </c>
      <c r="D25" s="184">
        <v>0.4</v>
      </c>
      <c r="F25" s="191"/>
      <c r="G25" s="192"/>
      <c r="H25" s="193"/>
    </row>
    <row r="26" spans="1:8" x14ac:dyDescent="0.35">
      <c r="A26" s="44" t="str">
        <f t="shared" si="0"/>
        <v>ø 850-0,4</v>
      </c>
      <c r="B26" s="44" t="s">
        <v>2682</v>
      </c>
      <c r="C26" s="183">
        <f>'genel hesap'!J25</f>
        <v>8.0384000000000011</v>
      </c>
      <c r="D26" s="184">
        <v>0.4</v>
      </c>
      <c r="F26" s="191"/>
      <c r="G26" s="192"/>
      <c r="H26" s="193"/>
    </row>
    <row r="27" spans="1:8" x14ac:dyDescent="0.35">
      <c r="A27" s="44" t="str">
        <f t="shared" si="0"/>
        <v>ø 900-0,4</v>
      </c>
      <c r="B27" s="44" t="s">
        <v>2683</v>
      </c>
      <c r="C27" s="183">
        <f>'genel hesap'!J26</f>
        <v>8.5408000000000008</v>
      </c>
      <c r="D27" s="184">
        <v>0.4</v>
      </c>
      <c r="F27" s="191"/>
      <c r="G27" s="192"/>
      <c r="H27" s="193"/>
    </row>
    <row r="28" spans="1:8" x14ac:dyDescent="0.35">
      <c r="A28" s="44" t="str">
        <f t="shared" si="0"/>
        <v>ø 950-0,4</v>
      </c>
      <c r="B28" s="44" t="s">
        <v>2684</v>
      </c>
      <c r="C28" s="183">
        <f>'genel hesap'!J27</f>
        <v>9.0432000000000023</v>
      </c>
      <c r="D28" s="184">
        <v>0.4</v>
      </c>
      <c r="F28" s="191"/>
      <c r="G28" s="192"/>
      <c r="H28" s="193"/>
    </row>
    <row r="29" spans="1:8" x14ac:dyDescent="0.35">
      <c r="A29" s="44" t="str">
        <f t="shared" si="0"/>
        <v>ø 1000-0,4</v>
      </c>
      <c r="B29" s="44" t="s">
        <v>2685</v>
      </c>
      <c r="C29" s="183">
        <f>'genel hesap'!J28</f>
        <v>9.5456000000000003</v>
      </c>
      <c r="D29" s="184">
        <v>0.4</v>
      </c>
      <c r="F29" s="191"/>
      <c r="G29" s="192"/>
      <c r="H29" s="193"/>
    </row>
    <row r="30" spans="1:8" x14ac:dyDescent="0.35">
      <c r="A30" s="44" t="str">
        <f t="shared" si="0"/>
        <v>ø 1050-0,4</v>
      </c>
      <c r="B30" s="44" t="s">
        <v>2686</v>
      </c>
      <c r="C30" s="183">
        <f>'genel hesap'!J29</f>
        <v>10.048</v>
      </c>
      <c r="D30" s="184">
        <v>0.4</v>
      </c>
      <c r="F30" s="191"/>
      <c r="G30" s="192"/>
      <c r="H30" s="193"/>
    </row>
    <row r="31" spans="1:8" x14ac:dyDescent="0.35">
      <c r="A31" s="44" t="str">
        <f t="shared" si="0"/>
        <v>ø 1100-0,4</v>
      </c>
      <c r="B31" s="44" t="s">
        <v>2687</v>
      </c>
      <c r="C31" s="183">
        <f>'genel hesap'!J30</f>
        <v>10.550400000000002</v>
      </c>
      <c r="D31" s="184">
        <v>0.4</v>
      </c>
      <c r="F31" s="191"/>
      <c r="G31" s="192"/>
      <c r="H31" s="193"/>
    </row>
    <row r="32" spans="1:8" x14ac:dyDescent="0.35">
      <c r="A32" s="44" t="str">
        <f t="shared" si="0"/>
        <v>ø 1150-0,4</v>
      </c>
      <c r="B32" s="44" t="s">
        <v>3210</v>
      </c>
      <c r="C32" s="183">
        <f>'genel hesap'!J31</f>
        <v>11.052800000000001</v>
      </c>
      <c r="D32" s="184">
        <v>0.4</v>
      </c>
      <c r="F32" s="191"/>
      <c r="G32" s="192"/>
      <c r="H32" s="193"/>
    </row>
    <row r="33" spans="1:8" x14ac:dyDescent="0.35">
      <c r="A33" s="44" t="str">
        <f t="shared" si="0"/>
        <v>ø 1200-0,4</v>
      </c>
      <c r="B33" s="44" t="s">
        <v>2688</v>
      </c>
      <c r="C33" s="183">
        <f>'genel hesap'!J32</f>
        <v>11.555200000000003</v>
      </c>
      <c r="D33" s="184">
        <v>0.4</v>
      </c>
      <c r="F33" s="191"/>
      <c r="G33" s="192"/>
      <c r="H33" s="193"/>
    </row>
    <row r="34" spans="1:8" x14ac:dyDescent="0.35">
      <c r="A34" s="44" t="str">
        <f t="shared" si="0"/>
        <v>ø 1250-0,4</v>
      </c>
      <c r="B34" s="44" t="s">
        <v>3211</v>
      </c>
      <c r="C34" s="183">
        <f>'genel hesap'!J33</f>
        <v>12.057600000000001</v>
      </c>
      <c r="D34" s="184">
        <v>0.4</v>
      </c>
      <c r="F34" s="191"/>
      <c r="G34" s="192"/>
      <c r="H34" s="193"/>
    </row>
    <row r="35" spans="1:8" x14ac:dyDescent="0.35">
      <c r="A35" s="44" t="str">
        <f t="shared" si="0"/>
        <v>ø 1300-0,4</v>
      </c>
      <c r="B35" s="44" t="s">
        <v>2689</v>
      </c>
      <c r="C35" s="183">
        <f>'genel hesap'!J34</f>
        <v>12.56</v>
      </c>
      <c r="D35" s="184">
        <v>0.4</v>
      </c>
      <c r="F35" s="191"/>
      <c r="G35" s="192"/>
      <c r="H35" s="193"/>
    </row>
    <row r="36" spans="1:8" x14ac:dyDescent="0.35">
      <c r="A36" s="627"/>
      <c r="B36" s="628"/>
      <c r="C36" s="628"/>
      <c r="D36" s="629"/>
      <c r="F36" s="191"/>
      <c r="G36" s="192"/>
      <c r="H36" s="193"/>
    </row>
    <row r="37" spans="1:8" x14ac:dyDescent="0.35">
      <c r="A37" s="44" t="str">
        <f t="shared" si="0"/>
        <v>ø 100-0,5</v>
      </c>
      <c r="B37" s="44" t="s">
        <v>2631</v>
      </c>
      <c r="C37" s="183">
        <f>'genel hesap'!O2</f>
        <v>1.256</v>
      </c>
      <c r="D37" s="184">
        <v>0.5</v>
      </c>
      <c r="F37" s="191"/>
      <c r="G37" s="192"/>
      <c r="H37" s="193"/>
    </row>
    <row r="38" spans="1:8" x14ac:dyDescent="0.35">
      <c r="A38" s="44" t="str">
        <f t="shared" si="0"/>
        <v>ø 130-0,5</v>
      </c>
      <c r="B38" s="44" t="s">
        <v>2632</v>
      </c>
      <c r="C38" s="183">
        <f>'genel hesap'!O3</f>
        <v>1.6328</v>
      </c>
      <c r="D38" s="184">
        <v>0.5</v>
      </c>
      <c r="F38" s="191"/>
      <c r="G38" s="192"/>
      <c r="H38" s="193"/>
    </row>
    <row r="39" spans="1:8" x14ac:dyDescent="0.35">
      <c r="A39" s="44" t="str">
        <f t="shared" si="0"/>
        <v>ø 140-0,5</v>
      </c>
      <c r="B39" s="44" t="s">
        <v>2633</v>
      </c>
      <c r="C39" s="183">
        <f>'genel hesap'!O4</f>
        <v>1.7584000000000004</v>
      </c>
      <c r="D39" s="184">
        <v>0.5</v>
      </c>
      <c r="F39" s="191"/>
      <c r="G39" s="192"/>
      <c r="H39" s="193"/>
    </row>
    <row r="40" spans="1:8" x14ac:dyDescent="0.35">
      <c r="A40" s="44" t="str">
        <f t="shared" si="0"/>
        <v>ø 150-0,5</v>
      </c>
      <c r="B40" s="44" t="s">
        <v>2634</v>
      </c>
      <c r="C40" s="183">
        <f>'genel hesap'!O5</f>
        <v>1.8840000000000001</v>
      </c>
      <c r="D40" s="184">
        <v>0.5</v>
      </c>
      <c r="F40" s="191"/>
      <c r="G40" s="192"/>
      <c r="H40" s="193"/>
    </row>
    <row r="41" spans="1:8" x14ac:dyDescent="0.35">
      <c r="A41" s="44" t="str">
        <f t="shared" si="0"/>
        <v>ø 180-0,5</v>
      </c>
      <c r="B41" s="44" t="s">
        <v>2665</v>
      </c>
      <c r="C41" s="183">
        <f>'genel hesap'!O6</f>
        <v>2.2608000000000006</v>
      </c>
      <c r="D41" s="184">
        <v>0.5</v>
      </c>
      <c r="F41" s="191"/>
      <c r="G41" s="192"/>
      <c r="H41" s="193"/>
    </row>
    <row r="42" spans="1:8" x14ac:dyDescent="0.35">
      <c r="A42" s="44" t="str">
        <f t="shared" si="0"/>
        <v>ø 200-0,5</v>
      </c>
      <c r="B42" s="44" t="s">
        <v>2666</v>
      </c>
      <c r="C42" s="183">
        <f>'genel hesap'!O7</f>
        <v>2.512</v>
      </c>
      <c r="D42" s="184">
        <v>0.5</v>
      </c>
      <c r="F42" s="191"/>
      <c r="G42" s="192"/>
      <c r="H42" s="193"/>
    </row>
    <row r="43" spans="1:8" x14ac:dyDescent="0.35">
      <c r="A43" s="44" t="str">
        <f t="shared" si="0"/>
        <v>ø 225-0,5</v>
      </c>
      <c r="B43" s="44" t="s">
        <v>2667</v>
      </c>
      <c r="C43" s="183">
        <f>'genel hesap'!O8</f>
        <v>2.6375999999999999</v>
      </c>
      <c r="D43" s="184">
        <v>0.5</v>
      </c>
      <c r="F43" s="191"/>
      <c r="G43" s="192"/>
      <c r="H43" s="193"/>
    </row>
    <row r="44" spans="1:8" x14ac:dyDescent="0.35">
      <c r="A44" s="44" t="str">
        <f t="shared" si="0"/>
        <v>ø 240-0,5</v>
      </c>
      <c r="B44" s="44" t="s">
        <v>3209</v>
      </c>
      <c r="C44" s="183">
        <f>'genel hesap'!O9</f>
        <v>3.0144000000000002</v>
      </c>
      <c r="D44" s="184">
        <v>0.5</v>
      </c>
      <c r="F44" s="191"/>
      <c r="G44" s="192"/>
      <c r="H44" s="193"/>
    </row>
    <row r="45" spans="1:8" x14ac:dyDescent="0.35">
      <c r="A45" s="44" t="str">
        <f t="shared" si="0"/>
        <v>ø 250-0,5</v>
      </c>
      <c r="B45" s="44" t="s">
        <v>2668</v>
      </c>
      <c r="C45" s="183">
        <f>'genel hesap'!O10</f>
        <v>3.14</v>
      </c>
      <c r="D45" s="184">
        <v>0.5</v>
      </c>
      <c r="F45" s="191"/>
      <c r="G45" s="192"/>
      <c r="H45" s="193"/>
    </row>
    <row r="46" spans="1:8" x14ac:dyDescent="0.35">
      <c r="A46" s="44" t="str">
        <f t="shared" si="0"/>
        <v>ø 260-0,5</v>
      </c>
      <c r="B46" s="44" t="s">
        <v>2669</v>
      </c>
      <c r="C46" s="183">
        <f>'genel hesap'!O11</f>
        <v>3.2656000000000001</v>
      </c>
      <c r="D46" s="184">
        <v>0.5</v>
      </c>
      <c r="F46" s="191"/>
      <c r="G46" s="192"/>
      <c r="H46" s="193"/>
    </row>
    <row r="47" spans="1:8" x14ac:dyDescent="0.35">
      <c r="A47" s="44" t="str">
        <f t="shared" si="0"/>
        <v>ø 280-0,5</v>
      </c>
      <c r="B47" s="44" t="s">
        <v>2670</v>
      </c>
      <c r="C47" s="183">
        <f>'genel hesap'!O12</f>
        <v>3.5168000000000008</v>
      </c>
      <c r="D47" s="184">
        <v>0.5</v>
      </c>
      <c r="F47" s="191"/>
      <c r="G47" s="192"/>
      <c r="H47" s="193"/>
    </row>
    <row r="48" spans="1:8" ht="13.15" thickBot="1" x14ac:dyDescent="0.4">
      <c r="A48" s="44" t="str">
        <f t="shared" si="0"/>
        <v>ø 300-0,5</v>
      </c>
      <c r="B48" s="44" t="s">
        <v>2671</v>
      </c>
      <c r="C48" s="183">
        <f>'genel hesap'!O13</f>
        <v>3.7680000000000002</v>
      </c>
      <c r="D48" s="184">
        <v>0.5</v>
      </c>
      <c r="F48" s="191"/>
      <c r="G48" s="192"/>
      <c r="H48" s="193"/>
    </row>
    <row r="49" spans="1:8" ht="13.15" thickBot="1" x14ac:dyDescent="0.4">
      <c r="A49" s="44" t="str">
        <f t="shared" si="0"/>
        <v>ø 320-0,5</v>
      </c>
      <c r="B49" s="44" t="s">
        <v>2672</v>
      </c>
      <c r="C49" s="183">
        <f>'genel hesap'!O14</f>
        <v>4.0192000000000005</v>
      </c>
      <c r="D49" s="184">
        <v>0.5</v>
      </c>
      <c r="F49" s="185" t="s">
        <v>2672</v>
      </c>
      <c r="G49" s="186">
        <v>5.024</v>
      </c>
      <c r="H49" s="613">
        <v>0.5</v>
      </c>
    </row>
    <row r="50" spans="1:8" x14ac:dyDescent="0.35">
      <c r="A50" s="44" t="str">
        <f t="shared" si="0"/>
        <v>ø 350-0,5</v>
      </c>
      <c r="B50" s="44" t="s">
        <v>2673</v>
      </c>
      <c r="C50" s="183">
        <f>'genel hesap'!O15</f>
        <v>4.3959999999999999</v>
      </c>
      <c r="D50" s="184">
        <v>0.5</v>
      </c>
      <c r="F50" s="188" t="s">
        <v>2673</v>
      </c>
      <c r="G50" s="186">
        <v>5.4009999999999998</v>
      </c>
      <c r="H50" s="614"/>
    </row>
    <row r="51" spans="1:8" x14ac:dyDescent="0.35">
      <c r="A51" s="44" t="str">
        <f t="shared" si="0"/>
        <v>ø 400-0,5</v>
      </c>
      <c r="B51" s="44" t="s">
        <v>2674</v>
      </c>
      <c r="C51" s="183">
        <f>'genel hesap'!O16</f>
        <v>4.7728000000000002</v>
      </c>
      <c r="D51" s="184">
        <v>0.5</v>
      </c>
      <c r="F51" s="188" t="s">
        <v>3212</v>
      </c>
      <c r="G51" s="44">
        <v>5.9029999999999996</v>
      </c>
      <c r="H51" s="614"/>
    </row>
    <row r="52" spans="1:8" ht="13.15" thickBot="1" x14ac:dyDescent="0.4">
      <c r="A52" s="44" t="str">
        <f t="shared" si="0"/>
        <v>ø 450-0,5</v>
      </c>
      <c r="B52" s="44" t="s">
        <v>2675</v>
      </c>
      <c r="C52" s="183">
        <f>'genel hesap'!O17</f>
        <v>5.024</v>
      </c>
      <c r="D52" s="184">
        <v>0.5</v>
      </c>
      <c r="F52" s="189" t="s">
        <v>2675</v>
      </c>
      <c r="G52" s="190">
        <v>6.657</v>
      </c>
      <c r="H52" s="615"/>
    </row>
    <row r="53" spans="1:8" x14ac:dyDescent="0.35">
      <c r="A53" s="44" t="str">
        <f t="shared" si="0"/>
        <v>ø 500-0,5</v>
      </c>
      <c r="B53" s="44" t="s">
        <v>2676</v>
      </c>
      <c r="C53" s="183">
        <f>'genel hesap'!O18</f>
        <v>5.6520000000000001</v>
      </c>
      <c r="D53" s="184">
        <v>0.5</v>
      </c>
      <c r="F53" s="191"/>
      <c r="G53" s="192"/>
      <c r="H53" s="193"/>
    </row>
    <row r="54" spans="1:8" x14ac:dyDescent="0.35">
      <c r="A54" s="44" t="str">
        <f t="shared" si="0"/>
        <v>ø 550-0,5</v>
      </c>
      <c r="B54" s="44" t="s">
        <v>2677</v>
      </c>
      <c r="C54" s="183">
        <f>'genel hesap'!O19</f>
        <v>6.28</v>
      </c>
      <c r="D54" s="184">
        <v>0.5</v>
      </c>
      <c r="F54" s="191"/>
      <c r="G54" s="192"/>
      <c r="H54" s="193"/>
    </row>
    <row r="55" spans="1:8" x14ac:dyDescent="0.35">
      <c r="A55" s="44" t="str">
        <f t="shared" si="0"/>
        <v>ø 600-0,5</v>
      </c>
      <c r="B55" s="44" t="s">
        <v>2678</v>
      </c>
      <c r="C55" s="183">
        <f>'genel hesap'!O20</f>
        <v>6.9080000000000004</v>
      </c>
      <c r="D55" s="184">
        <v>0.5</v>
      </c>
      <c r="F55" s="191"/>
      <c r="G55" s="192"/>
      <c r="H55" s="193"/>
    </row>
    <row r="56" spans="1:8" x14ac:dyDescent="0.35">
      <c r="A56" s="44" t="str">
        <f t="shared" si="0"/>
        <v>ø 650-0,5</v>
      </c>
      <c r="B56" s="44" t="s">
        <v>2679</v>
      </c>
      <c r="C56" s="183">
        <f>'genel hesap'!O21</f>
        <v>7.5360000000000005</v>
      </c>
      <c r="D56" s="184">
        <v>0.5</v>
      </c>
      <c r="F56" s="191"/>
      <c r="G56" s="192"/>
      <c r="H56" s="193"/>
    </row>
    <row r="57" spans="1:8" x14ac:dyDescent="0.35">
      <c r="A57" s="44" t="str">
        <f t="shared" si="0"/>
        <v>ø 700-0,5</v>
      </c>
      <c r="B57" s="44" t="s">
        <v>2630</v>
      </c>
      <c r="C57" s="183">
        <f>'genel hesap'!O22</f>
        <v>8.1640000000000015</v>
      </c>
      <c r="D57" s="184">
        <v>0.5</v>
      </c>
      <c r="F57" s="191"/>
      <c r="G57" s="192"/>
      <c r="H57" s="193"/>
    </row>
    <row r="58" spans="1:8" x14ac:dyDescent="0.35">
      <c r="A58" s="44" t="str">
        <f t="shared" si="0"/>
        <v>ø 750-0,5</v>
      </c>
      <c r="B58" s="44" t="s">
        <v>2680</v>
      </c>
      <c r="C58" s="183">
        <f>'genel hesap'!O23</f>
        <v>8.7919999999999998</v>
      </c>
      <c r="D58" s="184">
        <v>0.5</v>
      </c>
      <c r="F58" s="191"/>
      <c r="G58" s="192"/>
      <c r="H58" s="193"/>
    </row>
    <row r="59" spans="1:8" x14ac:dyDescent="0.35">
      <c r="A59" s="44" t="str">
        <f t="shared" si="0"/>
        <v>ø 800-0,5</v>
      </c>
      <c r="B59" s="44" t="s">
        <v>2681</v>
      </c>
      <c r="C59" s="183">
        <f>'genel hesap'!O24</f>
        <v>9.42</v>
      </c>
      <c r="D59" s="184">
        <v>0.5</v>
      </c>
      <c r="F59" s="191"/>
      <c r="G59" s="192"/>
      <c r="H59" s="193"/>
    </row>
    <row r="60" spans="1:8" x14ac:dyDescent="0.35">
      <c r="A60" s="44" t="str">
        <f t="shared" si="0"/>
        <v>ø 850-0,5</v>
      </c>
      <c r="B60" s="44" t="s">
        <v>2682</v>
      </c>
      <c r="C60" s="183">
        <f>'genel hesap'!O25</f>
        <v>10.048</v>
      </c>
      <c r="D60" s="184">
        <v>0.5</v>
      </c>
      <c r="F60" s="191"/>
      <c r="G60" s="192"/>
      <c r="H60" s="193"/>
    </row>
    <row r="61" spans="1:8" x14ac:dyDescent="0.35">
      <c r="A61" s="44" t="str">
        <f t="shared" si="0"/>
        <v>ø 900-0,5</v>
      </c>
      <c r="B61" s="44" t="s">
        <v>2683</v>
      </c>
      <c r="C61" s="183">
        <f>'genel hesap'!O26</f>
        <v>10.676000000000002</v>
      </c>
      <c r="D61" s="184">
        <v>0.5</v>
      </c>
      <c r="F61" s="191"/>
      <c r="G61" s="192"/>
      <c r="H61" s="193"/>
    </row>
    <row r="62" spans="1:8" x14ac:dyDescent="0.35">
      <c r="A62" s="44" t="str">
        <f t="shared" si="0"/>
        <v>ø 950-0,5</v>
      </c>
      <c r="B62" s="44" t="s">
        <v>2684</v>
      </c>
      <c r="C62" s="183">
        <f>'genel hesap'!O27</f>
        <v>11.304</v>
      </c>
      <c r="D62" s="184">
        <v>0.5</v>
      </c>
      <c r="F62" s="191"/>
      <c r="G62" s="192"/>
      <c r="H62" s="193"/>
    </row>
    <row r="63" spans="1:8" x14ac:dyDescent="0.35">
      <c r="A63" s="44" t="str">
        <f t="shared" si="0"/>
        <v>ø 1000-0,5</v>
      </c>
      <c r="B63" s="44" t="s">
        <v>2685</v>
      </c>
      <c r="C63" s="183">
        <f>'genel hesap'!O28</f>
        <v>11.932</v>
      </c>
      <c r="D63" s="184">
        <v>0.5</v>
      </c>
      <c r="F63" s="191"/>
      <c r="G63" s="192"/>
      <c r="H63" s="193"/>
    </row>
    <row r="64" spans="1:8" x14ac:dyDescent="0.35">
      <c r="A64" s="44" t="str">
        <f t="shared" si="0"/>
        <v>ø 1050-0,5</v>
      </c>
      <c r="B64" s="44" t="s">
        <v>2686</v>
      </c>
      <c r="C64" s="183">
        <f>'genel hesap'!O29</f>
        <v>12.56</v>
      </c>
      <c r="D64" s="184">
        <v>0.5</v>
      </c>
      <c r="F64" s="191"/>
      <c r="G64" s="192"/>
      <c r="H64" s="193"/>
    </row>
    <row r="65" spans="1:8" x14ac:dyDescent="0.35">
      <c r="A65" s="44" t="str">
        <f t="shared" si="0"/>
        <v>ø 1100-0,5</v>
      </c>
      <c r="B65" s="44" t="s">
        <v>2687</v>
      </c>
      <c r="C65" s="183">
        <f>'genel hesap'!O30</f>
        <v>13.188000000000002</v>
      </c>
      <c r="D65" s="184">
        <v>0.5</v>
      </c>
      <c r="F65" s="191"/>
      <c r="G65" s="192"/>
      <c r="H65" s="193"/>
    </row>
    <row r="66" spans="1:8" x14ac:dyDescent="0.35">
      <c r="A66" s="44" t="str">
        <f t="shared" si="0"/>
        <v>ø 1150-0,5</v>
      </c>
      <c r="B66" s="44" t="s">
        <v>3210</v>
      </c>
      <c r="C66" s="183">
        <f>'genel hesap'!O31</f>
        <v>13.816000000000001</v>
      </c>
      <c r="D66" s="184">
        <v>0.5</v>
      </c>
      <c r="F66" s="191"/>
      <c r="G66" s="192"/>
      <c r="H66" s="193"/>
    </row>
    <row r="67" spans="1:8" x14ac:dyDescent="0.35">
      <c r="A67" s="44" t="str">
        <f t="shared" si="0"/>
        <v>ø 1200-0,5</v>
      </c>
      <c r="B67" s="44" t="s">
        <v>2688</v>
      </c>
      <c r="C67" s="183">
        <f>'genel hesap'!O32</f>
        <v>14.444000000000001</v>
      </c>
      <c r="D67" s="184">
        <v>0.5</v>
      </c>
      <c r="F67" s="191"/>
      <c r="G67" s="192"/>
      <c r="H67" s="193"/>
    </row>
    <row r="68" spans="1:8" x14ac:dyDescent="0.35">
      <c r="A68" s="44" t="str">
        <f t="shared" si="0"/>
        <v>ø 1250-0,5</v>
      </c>
      <c r="B68" s="44" t="s">
        <v>3211</v>
      </c>
      <c r="C68" s="183">
        <f>'genel hesap'!O33</f>
        <v>15.072000000000001</v>
      </c>
      <c r="D68" s="184">
        <v>0.5</v>
      </c>
      <c r="F68" s="191"/>
      <c r="G68" s="192"/>
      <c r="H68" s="193"/>
    </row>
    <row r="69" spans="1:8" x14ac:dyDescent="0.35">
      <c r="A69" s="44" t="str">
        <f t="shared" si="0"/>
        <v>ø 1300-0,5</v>
      </c>
      <c r="B69" s="44" t="s">
        <v>2689</v>
      </c>
      <c r="C69" s="183">
        <f>'genel hesap'!O34</f>
        <v>15.7</v>
      </c>
      <c r="D69" s="184">
        <v>0.5</v>
      </c>
      <c r="F69" s="191"/>
      <c r="G69" s="192"/>
      <c r="H69" s="193"/>
    </row>
    <row r="70" spans="1:8" x14ac:dyDescent="0.35">
      <c r="A70" s="628"/>
      <c r="B70" s="628"/>
      <c r="C70" s="628"/>
      <c r="D70" s="628"/>
      <c r="F70" s="191"/>
      <c r="G70" s="192"/>
      <c r="H70" s="193"/>
    </row>
    <row r="71" spans="1:8" x14ac:dyDescent="0.35">
      <c r="A71" s="44" t="str">
        <f t="shared" si="0"/>
        <v>ø 100-0,6</v>
      </c>
      <c r="B71" s="44" t="s">
        <v>2631</v>
      </c>
      <c r="C71" s="183">
        <f>'genel hesap'!T2</f>
        <v>1.5072000000000001</v>
      </c>
      <c r="D71" s="184">
        <v>0.6</v>
      </c>
      <c r="F71" s="191"/>
      <c r="G71" s="192"/>
      <c r="H71" s="193"/>
    </row>
    <row r="72" spans="1:8" x14ac:dyDescent="0.35">
      <c r="A72" s="44" t="str">
        <f t="shared" si="0"/>
        <v>ø 130-0,6</v>
      </c>
      <c r="B72" s="44" t="s">
        <v>2632</v>
      </c>
      <c r="C72" s="183">
        <f>'genel hesap'!T3</f>
        <v>1.95936</v>
      </c>
      <c r="D72" s="184">
        <v>0.6</v>
      </c>
      <c r="F72" s="191"/>
      <c r="G72" s="192"/>
      <c r="H72" s="193"/>
    </row>
    <row r="73" spans="1:8" x14ac:dyDescent="0.35">
      <c r="A73" s="44" t="str">
        <f t="shared" si="0"/>
        <v>ø 140-0,6</v>
      </c>
      <c r="B73" s="44" t="s">
        <v>2633</v>
      </c>
      <c r="C73" s="183">
        <f>'genel hesap'!T4</f>
        <v>2.11008</v>
      </c>
      <c r="D73" s="184">
        <v>0.6</v>
      </c>
      <c r="F73" s="191"/>
      <c r="G73" s="192"/>
      <c r="H73" s="193"/>
    </row>
    <row r="74" spans="1:8" x14ac:dyDescent="0.35">
      <c r="A74" s="44" t="str">
        <f t="shared" si="0"/>
        <v>ø 150-0,6</v>
      </c>
      <c r="B74" s="44" t="s">
        <v>2634</v>
      </c>
      <c r="C74" s="183">
        <f>'genel hesap'!T5</f>
        <v>2.2607999999999997</v>
      </c>
      <c r="D74" s="184">
        <v>0.6</v>
      </c>
      <c r="F74" s="191"/>
      <c r="G74" s="192"/>
      <c r="H74" s="193"/>
    </row>
    <row r="75" spans="1:8" x14ac:dyDescent="0.35">
      <c r="A75" s="44" t="str">
        <f t="shared" si="0"/>
        <v>ø 180-0,6</v>
      </c>
      <c r="B75" s="44" t="s">
        <v>2665</v>
      </c>
      <c r="C75" s="183">
        <f>'genel hesap'!T6</f>
        <v>2.7129599999999998</v>
      </c>
      <c r="D75" s="184">
        <v>0.6</v>
      </c>
      <c r="F75" s="191"/>
      <c r="G75" s="192"/>
      <c r="H75" s="193"/>
    </row>
    <row r="76" spans="1:8" x14ac:dyDescent="0.35">
      <c r="A76" s="44" t="str">
        <f t="shared" si="0"/>
        <v>ø 200-0,6</v>
      </c>
      <c r="B76" s="44" t="s">
        <v>2666</v>
      </c>
      <c r="C76" s="183">
        <f>'genel hesap'!T7</f>
        <v>3.0144000000000002</v>
      </c>
      <c r="D76" s="184">
        <v>0.6</v>
      </c>
      <c r="F76" s="191"/>
      <c r="G76" s="192"/>
      <c r="H76" s="193"/>
    </row>
    <row r="77" spans="1:8" x14ac:dyDescent="0.35">
      <c r="A77" s="44" t="str">
        <f t="shared" si="0"/>
        <v>ø 225-0,6</v>
      </c>
      <c r="B77" s="44" t="s">
        <v>2667</v>
      </c>
      <c r="C77" s="183">
        <f>'genel hesap'!T8</f>
        <v>3.1651199999999999</v>
      </c>
      <c r="D77" s="184">
        <v>0.6</v>
      </c>
      <c r="F77" s="191"/>
      <c r="G77" s="192"/>
      <c r="H77" s="193"/>
    </row>
    <row r="78" spans="1:8" x14ac:dyDescent="0.35">
      <c r="A78" s="44" t="str">
        <f t="shared" si="0"/>
        <v>ø 240-0,6</v>
      </c>
      <c r="B78" s="44" t="s">
        <v>3209</v>
      </c>
      <c r="C78" s="183">
        <f>'genel hesap'!T9</f>
        <v>3.6172800000000005</v>
      </c>
      <c r="D78" s="184">
        <v>0.6</v>
      </c>
      <c r="F78" s="191"/>
      <c r="G78" s="192"/>
      <c r="H78" s="193"/>
    </row>
    <row r="79" spans="1:8" x14ac:dyDescent="0.35">
      <c r="A79" s="44" t="str">
        <f t="shared" si="0"/>
        <v>ø 250-0,6</v>
      </c>
      <c r="B79" s="44" t="s">
        <v>2668</v>
      </c>
      <c r="C79" s="183">
        <f>'genel hesap'!T10</f>
        <v>3.7680000000000002</v>
      </c>
      <c r="D79" s="184">
        <v>0.6</v>
      </c>
      <c r="F79" s="191"/>
      <c r="G79" s="192"/>
      <c r="H79" s="193"/>
    </row>
    <row r="80" spans="1:8" x14ac:dyDescent="0.35">
      <c r="A80" s="44" t="str">
        <f t="shared" si="0"/>
        <v>ø 260-0,6</v>
      </c>
      <c r="B80" s="44" t="s">
        <v>2669</v>
      </c>
      <c r="C80" s="183">
        <f>'genel hesap'!T11</f>
        <v>3.91872</v>
      </c>
      <c r="D80" s="184">
        <v>0.6</v>
      </c>
      <c r="F80" s="191"/>
      <c r="G80" s="192"/>
      <c r="H80" s="193"/>
    </row>
    <row r="81" spans="1:8" x14ac:dyDescent="0.35">
      <c r="A81" s="44" t="str">
        <f t="shared" si="0"/>
        <v>ø 280-0,6</v>
      </c>
      <c r="B81" s="44" t="s">
        <v>2670</v>
      </c>
      <c r="C81" s="183">
        <f>'genel hesap'!T12</f>
        <v>4.2201599999999999</v>
      </c>
      <c r="D81" s="184">
        <v>0.6</v>
      </c>
      <c r="F81" s="191"/>
      <c r="G81" s="192"/>
      <c r="H81" s="193"/>
    </row>
    <row r="82" spans="1:8" x14ac:dyDescent="0.35">
      <c r="A82" s="44" t="str">
        <f t="shared" si="0"/>
        <v>ø 300-0,6</v>
      </c>
      <c r="B82" s="44" t="s">
        <v>2671</v>
      </c>
      <c r="C82" s="183">
        <f>'genel hesap'!T13</f>
        <v>4.5215999999999994</v>
      </c>
      <c r="D82" s="184">
        <v>0.6</v>
      </c>
      <c r="F82" s="191"/>
      <c r="G82" s="192"/>
      <c r="H82" s="193"/>
    </row>
    <row r="83" spans="1:8" x14ac:dyDescent="0.35">
      <c r="A83" s="44" t="str">
        <f t="shared" si="0"/>
        <v>ø 320-0,6</v>
      </c>
      <c r="B83" s="44" t="s">
        <v>2672</v>
      </c>
      <c r="C83" s="183">
        <f>'genel hesap'!T14</f>
        <v>4.8230400000000007</v>
      </c>
      <c r="D83" s="184">
        <v>0.6</v>
      </c>
      <c r="F83" s="191"/>
      <c r="G83" s="192"/>
      <c r="H83" s="193"/>
    </row>
    <row r="84" spans="1:8" x14ac:dyDescent="0.35">
      <c r="A84" s="44" t="str">
        <f t="shared" si="0"/>
        <v>ø 350-0,6</v>
      </c>
      <c r="B84" s="44" t="s">
        <v>2673</v>
      </c>
      <c r="C84" s="183">
        <f>'genel hesap'!T15</f>
        <v>5.2751999999999999</v>
      </c>
      <c r="D84" s="184">
        <v>0.6</v>
      </c>
      <c r="F84" s="191"/>
      <c r="G84" s="192"/>
      <c r="H84" s="193"/>
    </row>
    <row r="85" spans="1:8" x14ac:dyDescent="0.35">
      <c r="A85" s="44" t="str">
        <f t="shared" si="0"/>
        <v>ø 390-0,6</v>
      </c>
      <c r="B85" s="44" t="s">
        <v>3212</v>
      </c>
      <c r="C85" s="183">
        <f>'genel hesap'!T16</f>
        <v>5.72736</v>
      </c>
      <c r="D85" s="184">
        <v>0.6</v>
      </c>
      <c r="F85" s="191"/>
      <c r="G85" s="192"/>
      <c r="H85" s="193"/>
    </row>
    <row r="86" spans="1:8" ht="13.15" thickBot="1" x14ac:dyDescent="0.4">
      <c r="A86" s="44" t="str">
        <f t="shared" si="0"/>
        <v>ø 450-0,6</v>
      </c>
      <c r="B86" s="44" t="s">
        <v>2675</v>
      </c>
      <c r="C86" s="183">
        <f>'genel hesap'!T17</f>
        <v>6.0288000000000004</v>
      </c>
      <c r="D86" s="184">
        <v>0.6</v>
      </c>
      <c r="F86" s="191"/>
      <c r="G86" s="192"/>
      <c r="H86" s="193"/>
    </row>
    <row r="87" spans="1:8" x14ac:dyDescent="0.35">
      <c r="A87" s="44" t="str">
        <f t="shared" si="0"/>
        <v>ø 500-0,6</v>
      </c>
      <c r="B87" s="44" t="s">
        <v>2676</v>
      </c>
      <c r="C87" s="183">
        <f>'genel hesap'!T18</f>
        <v>6.7824</v>
      </c>
      <c r="D87" s="184">
        <v>0.6</v>
      </c>
      <c r="F87" s="185" t="s">
        <v>2676</v>
      </c>
      <c r="G87" s="186">
        <v>8.7042000000000002</v>
      </c>
      <c r="H87" s="613">
        <v>0.6</v>
      </c>
    </row>
    <row r="88" spans="1:8" x14ac:dyDescent="0.35">
      <c r="A88" s="44" t="str">
        <f t="shared" si="0"/>
        <v>ø 550-0,6</v>
      </c>
      <c r="B88" s="44" t="s">
        <v>2677</v>
      </c>
      <c r="C88" s="183">
        <f>'genel hesap'!T19</f>
        <v>7.5360000000000005</v>
      </c>
      <c r="D88" s="184">
        <v>0.6</v>
      </c>
      <c r="F88" s="188" t="s">
        <v>2677</v>
      </c>
      <c r="G88" s="44">
        <v>9.4949999999999992</v>
      </c>
      <c r="H88" s="614"/>
    </row>
    <row r="89" spans="1:8" ht="13.15" thickBot="1" x14ac:dyDescent="0.4">
      <c r="A89" s="44" t="str">
        <f t="shared" si="0"/>
        <v>ø 600-0,6</v>
      </c>
      <c r="B89" s="44" t="s">
        <v>2678</v>
      </c>
      <c r="C89" s="183">
        <f>'genel hesap'!T20</f>
        <v>8.2896000000000001</v>
      </c>
      <c r="D89" s="184">
        <v>0.6</v>
      </c>
      <c r="F89" s="189" t="s">
        <v>2678</v>
      </c>
      <c r="G89" s="190">
        <v>10.249000000000001</v>
      </c>
      <c r="H89" s="615"/>
    </row>
    <row r="90" spans="1:8" x14ac:dyDescent="0.35">
      <c r="A90" s="44" t="str">
        <f t="shared" si="0"/>
        <v>ø 650-0,6</v>
      </c>
      <c r="B90" s="44" t="s">
        <v>2679</v>
      </c>
      <c r="C90" s="183">
        <f>'genel hesap'!T21</f>
        <v>9.0431999999999988</v>
      </c>
      <c r="D90" s="184">
        <v>0.6</v>
      </c>
      <c r="F90" s="191"/>
      <c r="G90" s="192"/>
      <c r="H90" s="193"/>
    </row>
    <row r="91" spans="1:8" x14ac:dyDescent="0.35">
      <c r="A91" s="44" t="str">
        <f t="shared" si="0"/>
        <v>ø 700-0,6</v>
      </c>
      <c r="B91" s="44" t="s">
        <v>2630</v>
      </c>
      <c r="C91" s="183">
        <f>'genel hesap'!T22</f>
        <v>9.7967999999999993</v>
      </c>
      <c r="D91" s="184">
        <v>0.6</v>
      </c>
      <c r="F91" s="191"/>
      <c r="G91" s="192"/>
      <c r="H91" s="193"/>
    </row>
    <row r="92" spans="1:8" x14ac:dyDescent="0.35">
      <c r="A92" s="44" t="str">
        <f t="shared" si="0"/>
        <v>ø 750-0,6</v>
      </c>
      <c r="B92" s="44" t="s">
        <v>2680</v>
      </c>
      <c r="C92" s="183">
        <f>'genel hesap'!T23</f>
        <v>10.5504</v>
      </c>
      <c r="D92" s="184">
        <v>0.6</v>
      </c>
      <c r="F92" s="191"/>
      <c r="G92" s="192"/>
      <c r="H92" s="193"/>
    </row>
    <row r="93" spans="1:8" x14ac:dyDescent="0.35">
      <c r="A93" s="44" t="str">
        <f t="shared" si="0"/>
        <v>ø 800-0,6</v>
      </c>
      <c r="B93" s="44" t="s">
        <v>2681</v>
      </c>
      <c r="C93" s="183">
        <f>'genel hesap'!T24</f>
        <v>11.304</v>
      </c>
      <c r="D93" s="184">
        <v>0.6</v>
      </c>
      <c r="F93" s="191"/>
      <c r="G93" s="192"/>
      <c r="H93" s="193"/>
    </row>
    <row r="94" spans="1:8" x14ac:dyDescent="0.35">
      <c r="A94" s="44" t="str">
        <f t="shared" si="0"/>
        <v>ø 850-0,6</v>
      </c>
      <c r="B94" s="44" t="s">
        <v>2682</v>
      </c>
      <c r="C94" s="183">
        <f>'genel hesap'!T25</f>
        <v>12.057600000000001</v>
      </c>
      <c r="D94" s="184">
        <v>0.6</v>
      </c>
      <c r="F94" s="191"/>
      <c r="G94" s="192"/>
      <c r="H94" s="193"/>
    </row>
    <row r="95" spans="1:8" x14ac:dyDescent="0.35">
      <c r="A95" s="44" t="str">
        <f t="shared" si="0"/>
        <v>ø 900-0,6</v>
      </c>
      <c r="B95" s="44" t="s">
        <v>2683</v>
      </c>
      <c r="C95" s="183">
        <f>'genel hesap'!T26</f>
        <v>12.811199999999999</v>
      </c>
      <c r="D95" s="184">
        <v>0.6</v>
      </c>
      <c r="F95" s="191"/>
      <c r="G95" s="192"/>
      <c r="H95" s="193"/>
    </row>
    <row r="96" spans="1:8" x14ac:dyDescent="0.35">
      <c r="A96" s="44" t="str">
        <f t="shared" si="0"/>
        <v>ø 950-0,6</v>
      </c>
      <c r="B96" s="44" t="s">
        <v>2684</v>
      </c>
      <c r="C96" s="183">
        <f>'genel hesap'!T27</f>
        <v>13.5648</v>
      </c>
      <c r="D96" s="184">
        <v>0.6</v>
      </c>
      <c r="F96" s="191"/>
      <c r="G96" s="192"/>
      <c r="H96" s="193"/>
    </row>
    <row r="97" spans="1:8" x14ac:dyDescent="0.35">
      <c r="A97" s="44" t="str">
        <f t="shared" si="0"/>
        <v>ø 1000-0,6</v>
      </c>
      <c r="B97" s="44" t="s">
        <v>2685</v>
      </c>
      <c r="C97" s="183">
        <f>'genel hesap'!T28</f>
        <v>14.318400000000002</v>
      </c>
      <c r="D97" s="184">
        <v>0.6</v>
      </c>
      <c r="F97" s="191"/>
      <c r="G97" s="192"/>
      <c r="H97" s="193"/>
    </row>
    <row r="98" spans="1:8" x14ac:dyDescent="0.35">
      <c r="A98" s="44" t="str">
        <f t="shared" si="0"/>
        <v>ø 1050-0,6</v>
      </c>
      <c r="B98" s="44" t="s">
        <v>2686</v>
      </c>
      <c r="C98" s="183">
        <f>'genel hesap'!T29</f>
        <v>15.072000000000001</v>
      </c>
      <c r="D98" s="184">
        <v>0.6</v>
      </c>
      <c r="F98" s="191"/>
      <c r="G98" s="192"/>
      <c r="H98" s="193"/>
    </row>
    <row r="99" spans="1:8" x14ac:dyDescent="0.35">
      <c r="A99" s="44" t="str">
        <f t="shared" si="0"/>
        <v>ø 1100-0,6</v>
      </c>
      <c r="B99" s="44" t="s">
        <v>2687</v>
      </c>
      <c r="C99" s="183">
        <f>'genel hesap'!T30</f>
        <v>15.8256</v>
      </c>
      <c r="D99" s="184">
        <v>0.6</v>
      </c>
      <c r="F99" s="191"/>
      <c r="G99" s="192"/>
      <c r="H99" s="193"/>
    </row>
    <row r="100" spans="1:8" x14ac:dyDescent="0.35">
      <c r="A100" s="44" t="str">
        <f t="shared" si="0"/>
        <v>ø 1150-0,6</v>
      </c>
      <c r="B100" s="44" t="s">
        <v>3210</v>
      </c>
      <c r="C100" s="183">
        <f>'genel hesap'!T31</f>
        <v>16.5792</v>
      </c>
      <c r="D100" s="184">
        <v>0.6</v>
      </c>
      <c r="F100" s="191"/>
      <c r="G100" s="192"/>
      <c r="H100" s="193"/>
    </row>
    <row r="101" spans="1:8" x14ac:dyDescent="0.35">
      <c r="A101" s="44" t="str">
        <f t="shared" si="0"/>
        <v>ø 1200-0,6</v>
      </c>
      <c r="B101" s="44" t="s">
        <v>2688</v>
      </c>
      <c r="C101" s="183">
        <f>'genel hesap'!T32</f>
        <v>17.332799999999999</v>
      </c>
      <c r="D101" s="184">
        <v>0.6</v>
      </c>
      <c r="F101" s="191"/>
      <c r="G101" s="192"/>
      <c r="H101" s="193"/>
    </row>
    <row r="102" spans="1:8" x14ac:dyDescent="0.35">
      <c r="A102" s="44" t="str">
        <f t="shared" si="0"/>
        <v>ø 1250-0,6</v>
      </c>
      <c r="B102" s="44" t="s">
        <v>3211</v>
      </c>
      <c r="C102" s="183">
        <f>'genel hesap'!T33</f>
        <v>18.086399999999998</v>
      </c>
      <c r="D102" s="184">
        <v>0.6</v>
      </c>
      <c r="F102" s="191"/>
      <c r="G102" s="192"/>
      <c r="H102" s="193"/>
    </row>
    <row r="103" spans="1:8" x14ac:dyDescent="0.35">
      <c r="A103" s="44" t="str">
        <f t="shared" si="0"/>
        <v>ø 1300-0,6</v>
      </c>
      <c r="B103" s="44" t="s">
        <v>2689</v>
      </c>
      <c r="C103" s="183">
        <f>'genel hesap'!T34</f>
        <v>18.84</v>
      </c>
      <c r="D103" s="184">
        <v>0.6</v>
      </c>
      <c r="F103" s="191"/>
      <c r="G103" s="192"/>
      <c r="H103" s="193"/>
    </row>
    <row r="104" spans="1:8" x14ac:dyDescent="0.35">
      <c r="A104" s="616"/>
      <c r="B104" s="616"/>
      <c r="C104" s="616"/>
      <c r="D104" s="616"/>
      <c r="F104" s="191"/>
      <c r="G104" s="192"/>
      <c r="H104" s="193"/>
    </row>
    <row r="105" spans="1:8" x14ac:dyDescent="0.35">
      <c r="A105" s="44" t="str">
        <f t="shared" si="0"/>
        <v>ø 100-0,8</v>
      </c>
      <c r="B105" s="44" t="s">
        <v>2631</v>
      </c>
      <c r="C105" s="183">
        <f>'genel hesap'!Y2</f>
        <v>2.0096000000000003</v>
      </c>
      <c r="D105" s="184">
        <v>0.8</v>
      </c>
      <c r="F105" s="191"/>
      <c r="G105" s="192"/>
      <c r="H105" s="193"/>
    </row>
    <row r="106" spans="1:8" x14ac:dyDescent="0.35">
      <c r="A106" s="44" t="str">
        <f t="shared" si="0"/>
        <v>ø 130-0,8</v>
      </c>
      <c r="B106" s="44" t="s">
        <v>2632</v>
      </c>
      <c r="C106" s="183">
        <f>'genel hesap'!Y3</f>
        <v>2.6124799999999997</v>
      </c>
      <c r="D106" s="184">
        <v>0.8</v>
      </c>
      <c r="F106" s="191"/>
      <c r="G106" s="192"/>
      <c r="H106" s="193"/>
    </row>
    <row r="107" spans="1:8" x14ac:dyDescent="0.35">
      <c r="A107" s="44" t="str">
        <f t="shared" si="0"/>
        <v>ø 140-0,8</v>
      </c>
      <c r="B107" s="44" t="s">
        <v>2633</v>
      </c>
      <c r="C107" s="183">
        <f>'genel hesap'!Y4</f>
        <v>2.8134400000000004</v>
      </c>
      <c r="D107" s="184">
        <v>0.8</v>
      </c>
      <c r="F107" s="191"/>
      <c r="G107" s="192"/>
      <c r="H107" s="193"/>
    </row>
    <row r="108" spans="1:8" x14ac:dyDescent="0.35">
      <c r="A108" s="44" t="str">
        <f t="shared" si="0"/>
        <v>ø 150-0,8</v>
      </c>
      <c r="B108" s="44" t="s">
        <v>2634</v>
      </c>
      <c r="C108" s="183">
        <f>'genel hesap'!Y5</f>
        <v>3.0144000000000002</v>
      </c>
      <c r="D108" s="184">
        <v>0.8</v>
      </c>
      <c r="F108" s="191"/>
      <c r="G108" s="192"/>
      <c r="H108" s="193"/>
    </row>
    <row r="109" spans="1:8" x14ac:dyDescent="0.35">
      <c r="A109" s="44" t="str">
        <f t="shared" si="0"/>
        <v>ø 180-0,8</v>
      </c>
      <c r="B109" s="44" t="s">
        <v>2665</v>
      </c>
      <c r="C109" s="183">
        <f>'genel hesap'!Y6</f>
        <v>3.6172800000000005</v>
      </c>
      <c r="D109" s="184">
        <v>0.8</v>
      </c>
      <c r="F109" s="191"/>
      <c r="G109" s="192"/>
      <c r="H109" s="193"/>
    </row>
    <row r="110" spans="1:8" x14ac:dyDescent="0.35">
      <c r="A110" s="44" t="str">
        <f t="shared" si="0"/>
        <v>ø 200-0,8</v>
      </c>
      <c r="B110" s="44" t="s">
        <v>2666</v>
      </c>
      <c r="C110" s="183">
        <f>'genel hesap'!Y7</f>
        <v>4.0192000000000005</v>
      </c>
      <c r="D110" s="184">
        <v>0.8</v>
      </c>
      <c r="F110" s="191"/>
      <c r="G110" s="192"/>
      <c r="H110" s="193"/>
    </row>
    <row r="111" spans="1:8" x14ac:dyDescent="0.35">
      <c r="A111" s="44" t="str">
        <f t="shared" si="0"/>
        <v>ø 225-0,8</v>
      </c>
      <c r="B111" s="44" t="s">
        <v>2667</v>
      </c>
      <c r="C111" s="183">
        <f>'genel hesap'!Y8</f>
        <v>4.2201599999999999</v>
      </c>
      <c r="D111" s="184">
        <v>0.8</v>
      </c>
      <c r="F111" s="191"/>
      <c r="G111" s="192"/>
      <c r="H111" s="193"/>
    </row>
    <row r="112" spans="1:8" x14ac:dyDescent="0.35">
      <c r="A112" s="44" t="str">
        <f t="shared" si="0"/>
        <v>ø 240-0,8</v>
      </c>
      <c r="B112" s="44" t="s">
        <v>3209</v>
      </c>
      <c r="C112" s="183">
        <f>'genel hesap'!Y9</f>
        <v>4.8230400000000007</v>
      </c>
      <c r="D112" s="184">
        <v>0.8</v>
      </c>
      <c r="F112" s="191"/>
      <c r="G112" s="192"/>
      <c r="H112" s="193"/>
    </row>
    <row r="113" spans="1:8" x14ac:dyDescent="0.35">
      <c r="A113" s="44" t="str">
        <f t="shared" si="0"/>
        <v>ø 250-0,8</v>
      </c>
      <c r="B113" s="44" t="s">
        <v>2668</v>
      </c>
      <c r="C113" s="183">
        <f>'genel hesap'!Y10</f>
        <v>5.024</v>
      </c>
      <c r="D113" s="184">
        <v>0.8</v>
      </c>
      <c r="F113" s="191"/>
      <c r="G113" s="192"/>
      <c r="H113" s="193"/>
    </row>
    <row r="114" spans="1:8" x14ac:dyDescent="0.35">
      <c r="A114" s="44" t="str">
        <f t="shared" si="0"/>
        <v>ø 260-0,8</v>
      </c>
      <c r="B114" s="44" t="s">
        <v>2669</v>
      </c>
      <c r="C114" s="183">
        <f>'genel hesap'!Y11</f>
        <v>5.2249599999999994</v>
      </c>
      <c r="D114" s="184">
        <v>0.8</v>
      </c>
      <c r="F114" s="191"/>
      <c r="G114" s="192"/>
      <c r="H114" s="193"/>
    </row>
    <row r="115" spans="1:8" x14ac:dyDescent="0.35">
      <c r="A115" s="44" t="str">
        <f t="shared" si="0"/>
        <v>ø 280-0,8</v>
      </c>
      <c r="B115" s="44" t="s">
        <v>2670</v>
      </c>
      <c r="C115" s="183">
        <f>'genel hesap'!Y12</f>
        <v>5.6268800000000008</v>
      </c>
      <c r="D115" s="184">
        <v>0.8</v>
      </c>
      <c r="F115" s="191"/>
      <c r="G115" s="192"/>
      <c r="H115" s="193"/>
    </row>
    <row r="116" spans="1:8" x14ac:dyDescent="0.35">
      <c r="A116" s="44" t="str">
        <f t="shared" si="0"/>
        <v>ø 300-0,8</v>
      </c>
      <c r="B116" s="44" t="s">
        <v>2671</v>
      </c>
      <c r="C116" s="183">
        <f>'genel hesap'!Y13</f>
        <v>6.0288000000000004</v>
      </c>
      <c r="D116" s="184">
        <v>0.8</v>
      </c>
      <c r="F116" s="191"/>
      <c r="G116" s="192"/>
      <c r="H116" s="193"/>
    </row>
    <row r="117" spans="1:8" x14ac:dyDescent="0.35">
      <c r="A117" s="44" t="str">
        <f t="shared" si="0"/>
        <v>ø 320-0,8</v>
      </c>
      <c r="B117" s="44" t="s">
        <v>2672</v>
      </c>
      <c r="C117" s="183">
        <f>'genel hesap'!Y14</f>
        <v>6.4307200000000009</v>
      </c>
      <c r="D117" s="184">
        <v>0.8</v>
      </c>
      <c r="F117" s="191"/>
      <c r="G117" s="192"/>
      <c r="H117" s="193"/>
    </row>
    <row r="118" spans="1:8" x14ac:dyDescent="0.35">
      <c r="A118" s="44" t="str">
        <f t="shared" si="0"/>
        <v>ø 350-0,8</v>
      </c>
      <c r="B118" s="44" t="s">
        <v>2673</v>
      </c>
      <c r="C118" s="183">
        <f>'genel hesap'!Y15</f>
        <v>7.0336000000000016</v>
      </c>
      <c r="D118" s="184">
        <v>0.8</v>
      </c>
      <c r="F118" s="191"/>
      <c r="G118" s="192"/>
      <c r="H118" s="193"/>
    </row>
    <row r="119" spans="1:8" x14ac:dyDescent="0.35">
      <c r="A119" s="44" t="str">
        <f t="shared" si="0"/>
        <v>ø 390-0,8</v>
      </c>
      <c r="B119" s="44" t="s">
        <v>3212</v>
      </c>
      <c r="C119" s="183">
        <f>'genel hesap'!Y16</f>
        <v>7.6364800000000015</v>
      </c>
      <c r="D119" s="184">
        <v>0.8</v>
      </c>
      <c r="F119" s="191"/>
      <c r="G119" s="192"/>
      <c r="H119" s="193"/>
    </row>
    <row r="120" spans="1:8" x14ac:dyDescent="0.35">
      <c r="A120" s="44" t="str">
        <f t="shared" si="0"/>
        <v>ø 450-0,8</v>
      </c>
      <c r="B120" s="44" t="s">
        <v>2675</v>
      </c>
      <c r="C120" s="183">
        <f>'genel hesap'!Y17</f>
        <v>8.0384000000000011</v>
      </c>
      <c r="D120" s="184">
        <v>0.8</v>
      </c>
      <c r="F120" s="191"/>
      <c r="G120" s="192"/>
      <c r="H120" s="193"/>
    </row>
    <row r="121" spans="1:8" x14ac:dyDescent="0.35">
      <c r="A121" s="44" t="str">
        <f t="shared" si="0"/>
        <v>ø 500-0,8</v>
      </c>
      <c r="B121" s="44" t="s">
        <v>2676</v>
      </c>
      <c r="C121" s="183">
        <f>'genel hesap'!Y18</f>
        <v>9.0432000000000023</v>
      </c>
      <c r="D121" s="184">
        <v>0.8</v>
      </c>
      <c r="F121" s="191"/>
      <c r="G121" s="192"/>
      <c r="H121" s="193"/>
    </row>
    <row r="122" spans="1:8" x14ac:dyDescent="0.35">
      <c r="A122" s="44" t="str">
        <f t="shared" si="0"/>
        <v>ø 550-0,8</v>
      </c>
      <c r="B122" s="44" t="s">
        <v>2677</v>
      </c>
      <c r="C122" s="183">
        <f>'genel hesap'!Y19</f>
        <v>10.048</v>
      </c>
      <c r="D122" s="184">
        <v>0.8</v>
      </c>
      <c r="F122" s="191"/>
      <c r="G122" s="192"/>
      <c r="H122" s="193"/>
    </row>
    <row r="123" spans="1:8" ht="13.15" thickBot="1" x14ac:dyDescent="0.4">
      <c r="A123" s="44" t="str">
        <f t="shared" si="0"/>
        <v>ø 600-0,8</v>
      </c>
      <c r="B123" s="44" t="s">
        <v>2678</v>
      </c>
      <c r="C123" s="183">
        <f>'genel hesap'!Y20</f>
        <v>11.052800000000001</v>
      </c>
      <c r="D123" s="184">
        <v>0.8</v>
      </c>
      <c r="F123" s="191"/>
      <c r="G123" s="192"/>
      <c r="H123" s="193"/>
    </row>
    <row r="124" spans="1:8" x14ac:dyDescent="0.35">
      <c r="A124" s="44" t="str">
        <f t="shared" si="0"/>
        <v>ø 650-0,8</v>
      </c>
      <c r="B124" s="44" t="s">
        <v>2679</v>
      </c>
      <c r="C124" s="183">
        <f>'genel hesap'!Y21</f>
        <v>12.057600000000001</v>
      </c>
      <c r="D124" s="184">
        <v>0.8</v>
      </c>
      <c r="F124" s="185" t="s">
        <v>2679</v>
      </c>
      <c r="G124" s="186">
        <v>14.67</v>
      </c>
      <c r="H124" s="617">
        <v>0.8</v>
      </c>
    </row>
    <row r="125" spans="1:8" x14ac:dyDescent="0.35">
      <c r="A125" s="44" t="str">
        <f t="shared" si="0"/>
        <v>ø 700-0,8</v>
      </c>
      <c r="B125" s="44" t="s">
        <v>2630</v>
      </c>
      <c r="C125" s="183">
        <f>'genel hesap'!Y22</f>
        <v>13.062400000000002</v>
      </c>
      <c r="D125" s="184">
        <v>0.8</v>
      </c>
      <c r="F125" s="188" t="s">
        <v>2630</v>
      </c>
      <c r="G125" s="44">
        <v>15.675000000000001</v>
      </c>
      <c r="H125" s="618"/>
    </row>
    <row r="126" spans="1:8" x14ac:dyDescent="0.35">
      <c r="A126" s="44" t="str">
        <f t="shared" si="0"/>
        <v>ø 750-0,8</v>
      </c>
      <c r="B126" s="44" t="s">
        <v>2680</v>
      </c>
      <c r="C126" s="183">
        <f>'genel hesap'!Y23</f>
        <v>14.067200000000003</v>
      </c>
      <c r="D126" s="184">
        <v>0.8</v>
      </c>
      <c r="F126" s="188" t="s">
        <v>2680</v>
      </c>
      <c r="G126" s="44">
        <v>16.68</v>
      </c>
      <c r="H126" s="618"/>
    </row>
    <row r="127" spans="1:8" x14ac:dyDescent="0.35">
      <c r="A127" s="44" t="str">
        <f t="shared" si="0"/>
        <v>ø 800-0,8</v>
      </c>
      <c r="B127" s="44" t="s">
        <v>2681</v>
      </c>
      <c r="C127" s="183">
        <f>'genel hesap'!Y24</f>
        <v>15.072000000000001</v>
      </c>
      <c r="D127" s="184">
        <v>0.8</v>
      </c>
      <c r="F127" s="188" t="s">
        <v>2681</v>
      </c>
      <c r="G127" s="44">
        <v>17.684000000000001</v>
      </c>
      <c r="H127" s="618"/>
    </row>
    <row r="128" spans="1:8" x14ac:dyDescent="0.35">
      <c r="A128" s="44" t="str">
        <f t="shared" si="0"/>
        <v>ø 850-0,8</v>
      </c>
      <c r="B128" s="44" t="s">
        <v>2682</v>
      </c>
      <c r="C128" s="183">
        <f>'genel hesap'!Y25</f>
        <v>16.076800000000002</v>
      </c>
      <c r="D128" s="184">
        <v>0.8</v>
      </c>
      <c r="F128" s="188" t="s">
        <v>2682</v>
      </c>
      <c r="G128" s="44">
        <v>18.689</v>
      </c>
      <c r="H128" s="618"/>
    </row>
    <row r="129" spans="1:8" x14ac:dyDescent="0.35">
      <c r="A129" s="44" t="str">
        <f t="shared" si="0"/>
        <v>ø 900-0,8</v>
      </c>
      <c r="B129" s="44" t="s">
        <v>2683</v>
      </c>
      <c r="C129" s="183">
        <f>'genel hesap'!Y26</f>
        <v>17.081600000000002</v>
      </c>
      <c r="D129" s="184">
        <v>0.8</v>
      </c>
      <c r="F129" s="188" t="s">
        <v>2683</v>
      </c>
      <c r="G129" s="44">
        <v>19.693999999999999</v>
      </c>
      <c r="H129" s="618"/>
    </row>
    <row r="130" spans="1:8" x14ac:dyDescent="0.35">
      <c r="A130" s="44" t="str">
        <f t="shared" si="0"/>
        <v>ø 950-0,8</v>
      </c>
      <c r="B130" s="44" t="s">
        <v>2684</v>
      </c>
      <c r="C130" s="183">
        <f>'genel hesap'!Y27</f>
        <v>18.086400000000005</v>
      </c>
      <c r="D130" s="184">
        <v>0.8</v>
      </c>
      <c r="F130" s="188" t="s">
        <v>2684</v>
      </c>
      <c r="G130" s="44">
        <v>20.699000000000002</v>
      </c>
      <c r="H130" s="618"/>
    </row>
    <row r="131" spans="1:8" x14ac:dyDescent="0.35">
      <c r="A131" s="44" t="str">
        <f t="shared" si="0"/>
        <v>ø 1000-0,8</v>
      </c>
      <c r="B131" s="44" t="s">
        <v>2685</v>
      </c>
      <c r="C131" s="183">
        <f>'genel hesap'!Y28</f>
        <v>19.091200000000001</v>
      </c>
      <c r="D131" s="184">
        <v>0.8</v>
      </c>
      <c r="F131" s="188" t="s">
        <v>2685</v>
      </c>
      <c r="G131" s="44">
        <v>21.704000000000001</v>
      </c>
      <c r="H131" s="618"/>
    </row>
    <row r="132" spans="1:8" x14ac:dyDescent="0.35">
      <c r="A132" s="44" t="str">
        <f t="shared" si="0"/>
        <v>ø 1050-0,8</v>
      </c>
      <c r="B132" s="44" t="s">
        <v>2686</v>
      </c>
      <c r="C132" s="183">
        <f>'genel hesap'!Y29</f>
        <v>20.096</v>
      </c>
      <c r="D132" s="184">
        <v>0.8</v>
      </c>
      <c r="F132" s="188" t="s">
        <v>2686</v>
      </c>
      <c r="G132" s="44">
        <v>22.707999999999998</v>
      </c>
      <c r="H132" s="618"/>
    </row>
    <row r="133" spans="1:8" x14ac:dyDescent="0.35">
      <c r="A133" s="44" t="str">
        <f t="shared" si="0"/>
        <v>ø 1100-0,8</v>
      </c>
      <c r="B133" s="44" t="s">
        <v>2687</v>
      </c>
      <c r="C133" s="183">
        <f>'genel hesap'!Y30</f>
        <v>21.100800000000003</v>
      </c>
      <c r="D133" s="184">
        <v>0.8</v>
      </c>
      <c r="F133" s="188" t="s">
        <v>2687</v>
      </c>
      <c r="G133" s="44">
        <v>23.713000000000001</v>
      </c>
      <c r="H133" s="618"/>
    </row>
    <row r="134" spans="1:8" x14ac:dyDescent="0.35">
      <c r="A134" s="44" t="str">
        <f t="shared" si="0"/>
        <v>ø 1150-0,8</v>
      </c>
      <c r="B134" s="44" t="s">
        <v>3210</v>
      </c>
      <c r="C134" s="183">
        <f>'genel hesap'!Y31</f>
        <v>22.105600000000003</v>
      </c>
      <c r="D134" s="184">
        <v>0.8</v>
      </c>
      <c r="F134" s="188" t="s">
        <v>3210</v>
      </c>
      <c r="G134" s="44">
        <v>24.718</v>
      </c>
      <c r="H134" s="618"/>
    </row>
    <row r="135" spans="1:8" x14ac:dyDescent="0.35">
      <c r="A135" s="44" t="str">
        <f t="shared" si="0"/>
        <v>ø 1200-0,8</v>
      </c>
      <c r="B135" s="44" t="s">
        <v>2688</v>
      </c>
      <c r="C135" s="183">
        <f>'genel hesap'!Y32</f>
        <v>23.110400000000006</v>
      </c>
      <c r="D135" s="184">
        <v>0.8</v>
      </c>
      <c r="F135" s="188" t="s">
        <v>2688</v>
      </c>
      <c r="G135" s="44">
        <v>24.114999999999998</v>
      </c>
      <c r="H135" s="618"/>
    </row>
    <row r="136" spans="1:8" x14ac:dyDescent="0.35">
      <c r="A136" s="44" t="str">
        <f t="shared" si="0"/>
        <v>ø 1250-0,8</v>
      </c>
      <c r="B136" s="44" t="s">
        <v>3211</v>
      </c>
      <c r="C136" s="183">
        <f>'genel hesap'!Y33</f>
        <v>24.115200000000002</v>
      </c>
      <c r="D136" s="184">
        <v>0.8</v>
      </c>
      <c r="F136" s="188" t="s">
        <v>3211</v>
      </c>
      <c r="G136" s="44">
        <v>26.728000000000002</v>
      </c>
      <c r="H136" s="618"/>
    </row>
    <row r="137" spans="1:8" ht="13.15" thickBot="1" x14ac:dyDescent="0.4">
      <c r="A137" s="44" t="str">
        <f t="shared" si="0"/>
        <v>ø 1300-0,8</v>
      </c>
      <c r="B137" s="44" t="s">
        <v>2689</v>
      </c>
      <c r="C137" s="183">
        <f>'genel hesap'!Y34</f>
        <v>25.12</v>
      </c>
      <c r="D137" s="184">
        <v>0.8</v>
      </c>
      <c r="F137" s="189" t="s">
        <v>2689</v>
      </c>
      <c r="G137" s="44">
        <v>27.731999999999999</v>
      </c>
      <c r="H137" s="619"/>
    </row>
    <row r="139" spans="1:8" ht="12" customHeight="1" x14ac:dyDescent="0.35">
      <c r="A139" s="44" t="str">
        <f t="shared" ref="A139:A171" si="1">CONCATENATE(B139,"-",D139)</f>
        <v>ø 100-1</v>
      </c>
      <c r="B139" s="44" t="s">
        <v>2631</v>
      </c>
      <c r="C139" s="183">
        <f>'genel hesap'!AD2</f>
        <v>2.512</v>
      </c>
      <c r="D139" s="184">
        <v>1</v>
      </c>
    </row>
    <row r="140" spans="1:8" ht="12" customHeight="1" x14ac:dyDescent="0.35">
      <c r="A140" s="44" t="str">
        <f t="shared" si="1"/>
        <v>ø 130-1</v>
      </c>
      <c r="B140" s="44" t="s">
        <v>2632</v>
      </c>
      <c r="C140" s="183">
        <f>'genel hesap'!AD3</f>
        <v>3.2656000000000001</v>
      </c>
      <c r="D140" s="184">
        <v>1</v>
      </c>
    </row>
    <row r="141" spans="1:8" x14ac:dyDescent="0.35">
      <c r="A141" s="44" t="str">
        <f t="shared" si="1"/>
        <v>ø 140-1</v>
      </c>
      <c r="B141" s="44" t="s">
        <v>2633</v>
      </c>
      <c r="C141" s="183">
        <f>'genel hesap'!AD4</f>
        <v>3.5168000000000008</v>
      </c>
      <c r="D141" s="184">
        <v>1</v>
      </c>
    </row>
    <row r="142" spans="1:8" x14ac:dyDescent="0.35">
      <c r="A142" s="44" t="str">
        <f t="shared" si="1"/>
        <v>ø 150-1</v>
      </c>
      <c r="B142" s="44" t="s">
        <v>2634</v>
      </c>
      <c r="C142" s="183">
        <f>'genel hesap'!AD5</f>
        <v>3.7680000000000002</v>
      </c>
      <c r="D142" s="184">
        <v>1</v>
      </c>
    </row>
    <row r="143" spans="1:8" x14ac:dyDescent="0.35">
      <c r="A143" s="44" t="str">
        <f t="shared" si="1"/>
        <v>ø 180-1</v>
      </c>
      <c r="B143" s="44" t="s">
        <v>2665</v>
      </c>
      <c r="C143" s="183">
        <f>'genel hesap'!AD6</f>
        <v>4.5216000000000012</v>
      </c>
      <c r="D143" s="184">
        <v>1</v>
      </c>
    </row>
    <row r="144" spans="1:8" x14ac:dyDescent="0.35">
      <c r="A144" s="44" t="str">
        <f t="shared" si="1"/>
        <v>ø 200-1</v>
      </c>
      <c r="B144" s="44" t="s">
        <v>2666</v>
      </c>
      <c r="C144" s="183">
        <f>'genel hesap'!AD7</f>
        <v>5.024</v>
      </c>
      <c r="D144" s="184">
        <v>1</v>
      </c>
    </row>
    <row r="145" spans="1:4" x14ac:dyDescent="0.35">
      <c r="A145" s="44" t="str">
        <f t="shared" si="1"/>
        <v>ø 225-1</v>
      </c>
      <c r="B145" s="44" t="s">
        <v>2667</v>
      </c>
      <c r="C145" s="183">
        <f>'genel hesap'!AD8</f>
        <v>5.2751999999999999</v>
      </c>
      <c r="D145" s="184">
        <v>1</v>
      </c>
    </row>
    <row r="146" spans="1:4" x14ac:dyDescent="0.35">
      <c r="A146" s="44" t="str">
        <f t="shared" si="1"/>
        <v>ø 240-1</v>
      </c>
      <c r="B146" s="44" t="s">
        <v>3209</v>
      </c>
      <c r="C146" s="183">
        <f>'genel hesap'!AD9</f>
        <v>6.0288000000000004</v>
      </c>
      <c r="D146" s="184">
        <v>1</v>
      </c>
    </row>
    <row r="147" spans="1:4" x14ac:dyDescent="0.35">
      <c r="A147" s="44" t="str">
        <f t="shared" si="1"/>
        <v>ø 250-1</v>
      </c>
      <c r="B147" s="44" t="s">
        <v>2668</v>
      </c>
      <c r="C147" s="183">
        <f>'genel hesap'!AD10</f>
        <v>6.28</v>
      </c>
      <c r="D147" s="184">
        <v>1</v>
      </c>
    </row>
    <row r="148" spans="1:4" x14ac:dyDescent="0.35">
      <c r="A148" s="44" t="str">
        <f t="shared" si="1"/>
        <v>ø 260-1</v>
      </c>
      <c r="B148" s="44" t="s">
        <v>2669</v>
      </c>
      <c r="C148" s="183">
        <f>'genel hesap'!AD11</f>
        <v>6.5312000000000001</v>
      </c>
      <c r="D148" s="184">
        <v>1</v>
      </c>
    </row>
    <row r="149" spans="1:4" x14ac:dyDescent="0.35">
      <c r="A149" s="44" t="str">
        <f t="shared" si="1"/>
        <v>ø 280-1</v>
      </c>
      <c r="B149" s="44" t="s">
        <v>2670</v>
      </c>
      <c r="C149" s="183">
        <f>'genel hesap'!AD12</f>
        <v>7.0336000000000016</v>
      </c>
      <c r="D149" s="184">
        <v>1</v>
      </c>
    </row>
    <row r="150" spans="1:4" x14ac:dyDescent="0.35">
      <c r="A150" s="44" t="str">
        <f t="shared" si="1"/>
        <v>ø 300-1</v>
      </c>
      <c r="B150" s="44" t="s">
        <v>2671</v>
      </c>
      <c r="C150" s="183">
        <f>'genel hesap'!AD13</f>
        <v>7.5360000000000005</v>
      </c>
      <c r="D150" s="184">
        <v>1</v>
      </c>
    </row>
    <row r="151" spans="1:4" x14ac:dyDescent="0.35">
      <c r="A151" s="44" t="str">
        <f t="shared" si="1"/>
        <v>ø 320-1</v>
      </c>
      <c r="B151" s="44" t="s">
        <v>2672</v>
      </c>
      <c r="C151" s="183">
        <f>'genel hesap'!AD14</f>
        <v>8.0384000000000011</v>
      </c>
      <c r="D151" s="184">
        <v>1</v>
      </c>
    </row>
    <row r="152" spans="1:4" x14ac:dyDescent="0.35">
      <c r="A152" s="44" t="str">
        <f t="shared" si="1"/>
        <v>ø 350-1</v>
      </c>
      <c r="B152" s="44" t="s">
        <v>2673</v>
      </c>
      <c r="C152" s="183">
        <f>'genel hesap'!AD15</f>
        <v>8.7919999999999998</v>
      </c>
      <c r="D152" s="184">
        <v>1</v>
      </c>
    </row>
    <row r="153" spans="1:4" x14ac:dyDescent="0.35">
      <c r="A153" s="44" t="str">
        <f t="shared" si="1"/>
        <v>ø 390-1</v>
      </c>
      <c r="B153" s="44" t="s">
        <v>3212</v>
      </c>
      <c r="C153" s="183">
        <f>'genel hesap'!AD16</f>
        <v>9.5456000000000003</v>
      </c>
      <c r="D153" s="184">
        <v>1</v>
      </c>
    </row>
    <row r="154" spans="1:4" x14ac:dyDescent="0.35">
      <c r="A154" s="44" t="str">
        <f t="shared" si="1"/>
        <v>ø 450-1</v>
      </c>
      <c r="B154" s="44" t="s">
        <v>2675</v>
      </c>
      <c r="C154" s="183">
        <f>'genel hesap'!AD17</f>
        <v>10.048</v>
      </c>
      <c r="D154" s="184">
        <v>1</v>
      </c>
    </row>
    <row r="155" spans="1:4" x14ac:dyDescent="0.35">
      <c r="A155" s="44" t="str">
        <f t="shared" si="1"/>
        <v>ø 500-1</v>
      </c>
      <c r="B155" s="44" t="s">
        <v>2676</v>
      </c>
      <c r="C155" s="183">
        <f>'genel hesap'!AD18</f>
        <v>11.304</v>
      </c>
      <c r="D155" s="184">
        <v>1</v>
      </c>
    </row>
    <row r="156" spans="1:4" x14ac:dyDescent="0.35">
      <c r="A156" s="44" t="str">
        <f t="shared" si="1"/>
        <v>ø 550-1</v>
      </c>
      <c r="B156" s="44" t="s">
        <v>2677</v>
      </c>
      <c r="C156" s="183">
        <f>'genel hesap'!AD19</f>
        <v>12.56</v>
      </c>
      <c r="D156" s="184">
        <v>1</v>
      </c>
    </row>
    <row r="157" spans="1:4" x14ac:dyDescent="0.35">
      <c r="A157" s="44" t="str">
        <f t="shared" si="1"/>
        <v>ø 600-1</v>
      </c>
      <c r="B157" s="44" t="s">
        <v>2678</v>
      </c>
      <c r="C157" s="183">
        <f>'genel hesap'!AD20</f>
        <v>13.816000000000001</v>
      </c>
      <c r="D157" s="184">
        <v>1</v>
      </c>
    </row>
    <row r="158" spans="1:4" x14ac:dyDescent="0.35">
      <c r="A158" s="44" t="str">
        <f t="shared" si="1"/>
        <v>ø 650-1</v>
      </c>
      <c r="B158" s="44" t="s">
        <v>2679</v>
      </c>
      <c r="C158" s="183">
        <f>'genel hesap'!AD21</f>
        <v>15.072000000000001</v>
      </c>
      <c r="D158" s="184">
        <v>1</v>
      </c>
    </row>
    <row r="159" spans="1:4" x14ac:dyDescent="0.35">
      <c r="A159" s="44" t="str">
        <f t="shared" si="1"/>
        <v>ø 700-1</v>
      </c>
      <c r="B159" s="44" t="s">
        <v>2630</v>
      </c>
      <c r="C159" s="183">
        <f>'genel hesap'!AD22</f>
        <v>16.328000000000003</v>
      </c>
      <c r="D159" s="184">
        <v>1</v>
      </c>
    </row>
    <row r="160" spans="1:4" x14ac:dyDescent="0.35">
      <c r="A160" s="44" t="str">
        <f t="shared" si="1"/>
        <v>ø 750-1</v>
      </c>
      <c r="B160" s="44" t="s">
        <v>2680</v>
      </c>
      <c r="C160" s="183">
        <f>'genel hesap'!AD23</f>
        <v>17.584</v>
      </c>
      <c r="D160" s="184">
        <v>1</v>
      </c>
    </row>
    <row r="161" spans="1:4" x14ac:dyDescent="0.35">
      <c r="A161" s="44" t="str">
        <f t="shared" si="1"/>
        <v>ø 800-1</v>
      </c>
      <c r="B161" s="44" t="s">
        <v>2681</v>
      </c>
      <c r="C161" s="183">
        <f>'genel hesap'!AD24</f>
        <v>18.84</v>
      </c>
      <c r="D161" s="184">
        <v>1</v>
      </c>
    </row>
    <row r="162" spans="1:4" x14ac:dyDescent="0.35">
      <c r="A162" s="44" t="str">
        <f t="shared" si="1"/>
        <v>ø 850-1</v>
      </c>
      <c r="B162" s="44" t="s">
        <v>2682</v>
      </c>
      <c r="C162" s="183">
        <f>'genel hesap'!AD25</f>
        <v>20.096</v>
      </c>
      <c r="D162" s="184">
        <v>1</v>
      </c>
    </row>
    <row r="163" spans="1:4" x14ac:dyDescent="0.35">
      <c r="A163" s="44" t="str">
        <f t="shared" si="1"/>
        <v>ø 900-1</v>
      </c>
      <c r="B163" s="44" t="s">
        <v>2683</v>
      </c>
      <c r="C163" s="183">
        <f>'genel hesap'!AD26</f>
        <v>21.352000000000004</v>
      </c>
      <c r="D163" s="184">
        <v>1</v>
      </c>
    </row>
    <row r="164" spans="1:4" x14ac:dyDescent="0.35">
      <c r="A164" s="44" t="str">
        <f t="shared" si="1"/>
        <v>ø 950-1</v>
      </c>
      <c r="B164" s="44" t="s">
        <v>2684</v>
      </c>
      <c r="C164" s="183">
        <f>'genel hesap'!AD27</f>
        <v>22.608000000000001</v>
      </c>
      <c r="D164" s="184">
        <v>1</v>
      </c>
    </row>
    <row r="165" spans="1:4" x14ac:dyDescent="0.35">
      <c r="A165" s="44" t="str">
        <f t="shared" si="1"/>
        <v>ø 1000-1</v>
      </c>
      <c r="B165" s="44" t="s">
        <v>2685</v>
      </c>
      <c r="C165" s="183">
        <f>'genel hesap'!AD28</f>
        <v>23.864000000000001</v>
      </c>
      <c r="D165" s="184">
        <v>1</v>
      </c>
    </row>
    <row r="166" spans="1:4" x14ac:dyDescent="0.35">
      <c r="A166" s="44" t="str">
        <f t="shared" si="1"/>
        <v>ø 1050-1</v>
      </c>
      <c r="B166" s="44" t="s">
        <v>2686</v>
      </c>
      <c r="C166" s="183">
        <f>'genel hesap'!AD29</f>
        <v>25.12</v>
      </c>
      <c r="D166" s="184">
        <v>1</v>
      </c>
    </row>
    <row r="167" spans="1:4" x14ac:dyDescent="0.35">
      <c r="A167" s="44" t="str">
        <f t="shared" si="1"/>
        <v>ø 1100-1</v>
      </c>
      <c r="B167" s="44" t="s">
        <v>2687</v>
      </c>
      <c r="C167" s="183">
        <f>'genel hesap'!AD30</f>
        <v>26.376000000000005</v>
      </c>
      <c r="D167" s="184">
        <v>1</v>
      </c>
    </row>
    <row r="168" spans="1:4" x14ac:dyDescent="0.35">
      <c r="A168" s="44" t="str">
        <f t="shared" si="1"/>
        <v>ø 1150-1</v>
      </c>
      <c r="B168" s="44" t="s">
        <v>3210</v>
      </c>
      <c r="C168" s="183">
        <f>'genel hesap'!AD31</f>
        <v>27.632000000000001</v>
      </c>
      <c r="D168" s="184">
        <v>1</v>
      </c>
    </row>
    <row r="169" spans="1:4" x14ac:dyDescent="0.35">
      <c r="A169" s="44" t="str">
        <f t="shared" si="1"/>
        <v>ø 1200-1</v>
      </c>
      <c r="B169" s="44" t="s">
        <v>2688</v>
      </c>
      <c r="C169" s="183">
        <f>'genel hesap'!AD32</f>
        <v>28.888000000000002</v>
      </c>
      <c r="D169" s="184">
        <v>1</v>
      </c>
    </row>
    <row r="170" spans="1:4" x14ac:dyDescent="0.35">
      <c r="A170" s="44" t="str">
        <f t="shared" si="1"/>
        <v>ø 1250-1</v>
      </c>
      <c r="B170" s="44" t="s">
        <v>3211</v>
      </c>
      <c r="C170" s="183">
        <f>'genel hesap'!AD33</f>
        <v>30.144000000000002</v>
      </c>
      <c r="D170" s="184">
        <v>1</v>
      </c>
    </row>
    <row r="171" spans="1:4" x14ac:dyDescent="0.35">
      <c r="A171" s="44" t="str">
        <f t="shared" si="1"/>
        <v>ø 1300-1</v>
      </c>
      <c r="B171" s="44" t="s">
        <v>2689</v>
      </c>
      <c r="C171" s="183">
        <f>'genel hesap'!AD34</f>
        <v>31.4</v>
      </c>
      <c r="D171" s="184">
        <v>1</v>
      </c>
    </row>
  </sheetData>
  <sheetProtection algorithmName="SHA-512" hashValue="qufzsbaqulQqeeeV34jnQqMxv6lf3tr8QB29uchytd38nf2XVbsplacM+437wmNbg9H4AzTDDcXR2IhwtH3PcA==" saltValue="Pvhx5ktzi23SXAdHVqLs6A==" spinCount="100000" sheet="1" formatCells="0" formatColumns="0" formatRows="0" insertColumns="0" insertRows="0" insertHyperlinks="0" deleteColumns="0" deleteRows="0" sort="0" autoFilter="0" pivotTables="0"/>
  <mergeCells count="9">
    <mergeCell ref="H87:H89"/>
    <mergeCell ref="A104:D104"/>
    <mergeCell ref="H124:H137"/>
    <mergeCell ref="B1:D1"/>
    <mergeCell ref="F1:H1"/>
    <mergeCell ref="H3:H14"/>
    <mergeCell ref="A36:D36"/>
    <mergeCell ref="H49:H52"/>
    <mergeCell ref="A70:D70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ayfa6"/>
  <dimension ref="A1:AR99"/>
  <sheetViews>
    <sheetView topLeftCell="F83" zoomScale="120" zoomScaleNormal="120" workbookViewId="0">
      <selection activeCell="S71" sqref="S71:S99"/>
    </sheetView>
  </sheetViews>
  <sheetFormatPr defaultRowHeight="12.75" x14ac:dyDescent="0.35"/>
  <cols>
    <col min="6" max="6" width="13.33203125" customWidth="1"/>
    <col min="7" max="7" width="13.6640625" customWidth="1"/>
    <col min="19" max="19" width="11.86328125" customWidth="1"/>
    <col min="27" max="27" width="8.33203125" customWidth="1"/>
  </cols>
  <sheetData>
    <row r="1" spans="1:30" ht="48" customHeight="1" x14ac:dyDescent="0.35">
      <c r="B1" s="61" t="s">
        <v>1101</v>
      </c>
      <c r="C1" s="61" t="s">
        <v>1102</v>
      </c>
      <c r="D1" s="61" t="s">
        <v>1103</v>
      </c>
      <c r="E1" s="69"/>
      <c r="F1" s="64" t="s">
        <v>1110</v>
      </c>
      <c r="G1" t="s">
        <v>1105</v>
      </c>
      <c r="H1" t="s">
        <v>1111</v>
      </c>
      <c r="I1" s="65" t="s">
        <v>1112</v>
      </c>
      <c r="J1" s="65" t="s">
        <v>1113</v>
      </c>
      <c r="K1" s="64" t="s">
        <v>1110</v>
      </c>
      <c r="L1" t="s">
        <v>1105</v>
      </c>
      <c r="M1" t="s">
        <v>1111</v>
      </c>
      <c r="N1" s="65" t="s">
        <v>1112</v>
      </c>
      <c r="O1" s="65" t="s">
        <v>1113</v>
      </c>
      <c r="P1" s="61" t="s">
        <v>1110</v>
      </c>
      <c r="Q1" s="65" t="s">
        <v>1105</v>
      </c>
      <c r="R1" s="65" t="s">
        <v>1111</v>
      </c>
      <c r="S1" s="65" t="s">
        <v>1112</v>
      </c>
      <c r="T1" s="65" t="s">
        <v>1113</v>
      </c>
      <c r="U1" s="61" t="s">
        <v>1110</v>
      </c>
      <c r="V1" s="65" t="s">
        <v>1105</v>
      </c>
      <c r="W1" s="65" t="s">
        <v>1111</v>
      </c>
      <c r="X1" s="65" t="s">
        <v>1112</v>
      </c>
      <c r="Y1" s="65" t="s">
        <v>1113</v>
      </c>
      <c r="Z1" s="61" t="s">
        <v>1110</v>
      </c>
      <c r="AA1" s="65" t="s">
        <v>1105</v>
      </c>
      <c r="AB1" s="65" t="s">
        <v>1111</v>
      </c>
      <c r="AC1" s="65" t="s">
        <v>1112</v>
      </c>
      <c r="AD1" s="65" t="s">
        <v>1113</v>
      </c>
    </row>
    <row r="2" spans="1:30" x14ac:dyDescent="0.35">
      <c r="B2" s="69">
        <v>6.5</v>
      </c>
      <c r="C2" s="69">
        <v>1.39</v>
      </c>
      <c r="D2" s="69">
        <v>0.5</v>
      </c>
      <c r="E2" s="69"/>
      <c r="F2" s="71">
        <v>100</v>
      </c>
      <c r="G2" s="71">
        <v>3.14</v>
      </c>
      <c r="H2" s="71">
        <v>0.4</v>
      </c>
      <c r="I2" s="71">
        <v>0.8</v>
      </c>
      <c r="J2" s="72">
        <f>F2*G2*H2*I2/100</f>
        <v>1.0048000000000001</v>
      </c>
      <c r="K2" s="71">
        <v>100</v>
      </c>
      <c r="L2" s="71">
        <v>3.14</v>
      </c>
      <c r="M2" s="71">
        <v>0.5</v>
      </c>
      <c r="N2" s="71">
        <v>0.8</v>
      </c>
      <c r="O2" s="72">
        <f>K2*L2*M2*N2/100</f>
        <v>1.256</v>
      </c>
      <c r="P2" s="72">
        <v>100</v>
      </c>
      <c r="Q2" s="72">
        <v>3.14</v>
      </c>
      <c r="R2" s="71">
        <v>0.6</v>
      </c>
      <c r="S2" s="72">
        <v>0.8</v>
      </c>
      <c r="T2" s="72">
        <f>P2*Q2*R2*S2/100</f>
        <v>1.5072000000000001</v>
      </c>
      <c r="U2" s="72">
        <v>100</v>
      </c>
      <c r="V2" s="72">
        <v>3.14</v>
      </c>
      <c r="W2" s="72">
        <v>0.8</v>
      </c>
      <c r="X2" s="72">
        <v>0.8</v>
      </c>
      <c r="Y2" s="72">
        <f t="shared" ref="Y2:Y35" si="0">U2*V2*W2*X2/100</f>
        <v>2.0096000000000003</v>
      </c>
      <c r="Z2" s="72">
        <v>100</v>
      </c>
      <c r="AA2" s="72">
        <v>3.14</v>
      </c>
      <c r="AB2" s="72">
        <v>1</v>
      </c>
      <c r="AC2" s="72">
        <v>0.8</v>
      </c>
      <c r="AD2" s="72">
        <f>Z2*AA2*AB2*AC2/100</f>
        <v>2.512</v>
      </c>
    </row>
    <row r="3" spans="1:30" x14ac:dyDescent="0.35">
      <c r="B3" s="69"/>
      <c r="C3" s="69"/>
      <c r="D3" s="69"/>
      <c r="E3" s="69"/>
      <c r="F3">
        <v>130</v>
      </c>
      <c r="G3" s="71">
        <v>3.14</v>
      </c>
      <c r="H3" s="71">
        <v>0.4</v>
      </c>
      <c r="I3" s="71">
        <v>0.8</v>
      </c>
      <c r="J3" s="72">
        <f>F3*G3*H3*I3/100</f>
        <v>1.3062399999999998</v>
      </c>
      <c r="K3" s="71">
        <v>130</v>
      </c>
      <c r="L3" s="71">
        <v>3.14</v>
      </c>
      <c r="M3" s="71">
        <v>0.5</v>
      </c>
      <c r="N3" s="71">
        <v>0.8</v>
      </c>
      <c r="O3" s="72">
        <f>K3*L3*M3*N3/100</f>
        <v>1.6328</v>
      </c>
      <c r="P3" s="72">
        <v>130</v>
      </c>
      <c r="Q3" s="72">
        <v>3.14</v>
      </c>
      <c r="R3" s="71">
        <v>0.6</v>
      </c>
      <c r="S3" s="72">
        <v>0.8</v>
      </c>
      <c r="T3" s="72">
        <f>P3*Q3*R3*S3/100</f>
        <v>1.95936</v>
      </c>
      <c r="U3" s="72">
        <v>130</v>
      </c>
      <c r="V3" s="72">
        <v>3.14</v>
      </c>
      <c r="W3" s="72">
        <v>0.8</v>
      </c>
      <c r="X3" s="72">
        <v>0.8</v>
      </c>
      <c r="Y3" s="72">
        <f t="shared" si="0"/>
        <v>2.6124799999999997</v>
      </c>
      <c r="Z3" s="72">
        <v>130</v>
      </c>
      <c r="AA3" s="72">
        <v>3.14</v>
      </c>
      <c r="AB3" s="72">
        <v>1</v>
      </c>
      <c r="AC3" s="72">
        <v>0.8</v>
      </c>
      <c r="AD3" s="72">
        <f>Z3*AA3*AB3*AC3/100</f>
        <v>3.2656000000000001</v>
      </c>
    </row>
    <row r="4" spans="1:30" x14ac:dyDescent="0.35">
      <c r="A4">
        <v>500</v>
      </c>
      <c r="B4" s="69">
        <f>B2/2</f>
        <v>3.25</v>
      </c>
      <c r="C4" s="69"/>
      <c r="D4" s="69"/>
      <c r="E4" s="69"/>
      <c r="F4" s="71">
        <v>140</v>
      </c>
      <c r="G4" s="71">
        <v>3.14</v>
      </c>
      <c r="H4" s="71">
        <v>0.4</v>
      </c>
      <c r="I4" s="71">
        <v>0.8</v>
      </c>
      <c r="J4" s="72">
        <f t="shared" ref="J4:J35" si="1">F4*G4*H4*I4/100</f>
        <v>1.4067200000000002</v>
      </c>
      <c r="K4" s="71">
        <v>140</v>
      </c>
      <c r="L4" s="71">
        <v>3.14</v>
      </c>
      <c r="M4" s="71">
        <v>0.5</v>
      </c>
      <c r="N4" s="71">
        <v>0.8</v>
      </c>
      <c r="O4" s="72">
        <f t="shared" ref="O4:O35" si="2">K4*L4*M4*N4/100</f>
        <v>1.7584000000000004</v>
      </c>
      <c r="P4" s="72">
        <v>140</v>
      </c>
      <c r="Q4" s="72">
        <v>3.14</v>
      </c>
      <c r="R4" s="71">
        <v>0.6</v>
      </c>
      <c r="S4" s="72">
        <v>0.8</v>
      </c>
      <c r="T4" s="72">
        <f t="shared" ref="T4:T35" si="3">P4*Q4*R4*S4/100</f>
        <v>2.11008</v>
      </c>
      <c r="U4" s="72">
        <v>140</v>
      </c>
      <c r="V4" s="72">
        <v>3.14</v>
      </c>
      <c r="W4" s="72">
        <v>0.8</v>
      </c>
      <c r="X4" s="72">
        <v>0.8</v>
      </c>
      <c r="Y4" s="72">
        <f t="shared" si="0"/>
        <v>2.8134400000000004</v>
      </c>
      <c r="Z4" s="72">
        <v>140</v>
      </c>
      <c r="AA4" s="72">
        <v>3.14</v>
      </c>
      <c r="AB4" s="72">
        <v>1</v>
      </c>
      <c r="AC4" s="72">
        <v>0.8</v>
      </c>
      <c r="AD4" s="72">
        <f t="shared" ref="AD4:AD35" si="4">Z4*AA4*AB4*AC4/100</f>
        <v>3.5168000000000008</v>
      </c>
    </row>
    <row r="5" spans="1:30" x14ac:dyDescent="0.35">
      <c r="A5">
        <v>250</v>
      </c>
      <c r="B5" s="69">
        <f>B2/4</f>
        <v>1.625</v>
      </c>
      <c r="C5" s="69"/>
      <c r="D5" s="69"/>
      <c r="E5" s="69"/>
      <c r="F5" s="71">
        <v>150</v>
      </c>
      <c r="G5" s="71">
        <v>3.14</v>
      </c>
      <c r="H5" s="71">
        <v>0.4</v>
      </c>
      <c r="I5" s="71">
        <v>0.8</v>
      </c>
      <c r="J5" s="72">
        <f t="shared" si="1"/>
        <v>1.5072000000000001</v>
      </c>
      <c r="K5" s="71">
        <v>150</v>
      </c>
      <c r="L5" s="71">
        <v>3.14</v>
      </c>
      <c r="M5" s="71">
        <v>0.5</v>
      </c>
      <c r="N5" s="71">
        <v>0.8</v>
      </c>
      <c r="O5" s="72">
        <f t="shared" si="2"/>
        <v>1.8840000000000001</v>
      </c>
      <c r="P5" s="72">
        <v>150</v>
      </c>
      <c r="Q5" s="72">
        <v>3.14</v>
      </c>
      <c r="R5" s="71">
        <v>0.6</v>
      </c>
      <c r="S5" s="72">
        <v>0.8</v>
      </c>
      <c r="T5" s="72">
        <f t="shared" si="3"/>
        <v>2.2607999999999997</v>
      </c>
      <c r="U5" s="72">
        <v>150</v>
      </c>
      <c r="V5" s="72">
        <v>3.14</v>
      </c>
      <c r="W5" s="72">
        <v>0.8</v>
      </c>
      <c r="X5" s="72">
        <v>0.8</v>
      </c>
      <c r="Y5" s="72">
        <f t="shared" si="0"/>
        <v>3.0144000000000002</v>
      </c>
      <c r="Z5" s="72">
        <v>150</v>
      </c>
      <c r="AA5" s="72">
        <v>3.14</v>
      </c>
      <c r="AB5" s="72">
        <v>1</v>
      </c>
      <c r="AC5" s="72">
        <v>0.8</v>
      </c>
      <c r="AD5" s="72">
        <f t="shared" si="4"/>
        <v>3.7680000000000002</v>
      </c>
    </row>
    <row r="6" spans="1:30" x14ac:dyDescent="0.35">
      <c r="A6" t="s">
        <v>1147</v>
      </c>
      <c r="B6" s="69"/>
      <c r="C6" s="69"/>
      <c r="D6" s="69"/>
      <c r="E6" s="69"/>
      <c r="F6" s="71">
        <v>180</v>
      </c>
      <c r="G6" s="71">
        <v>3.14</v>
      </c>
      <c r="H6" s="71">
        <v>0.4</v>
      </c>
      <c r="I6" s="71">
        <v>0.8</v>
      </c>
      <c r="J6" s="72">
        <f t="shared" si="1"/>
        <v>1.8086400000000002</v>
      </c>
      <c r="K6" s="71">
        <v>180</v>
      </c>
      <c r="L6" s="71">
        <v>3.14</v>
      </c>
      <c r="M6" s="71">
        <v>0.5</v>
      </c>
      <c r="N6" s="71">
        <v>0.8</v>
      </c>
      <c r="O6" s="72">
        <f t="shared" si="2"/>
        <v>2.2608000000000006</v>
      </c>
      <c r="P6" s="72">
        <v>180</v>
      </c>
      <c r="Q6" s="72">
        <v>3.14</v>
      </c>
      <c r="R6" s="71">
        <v>0.6</v>
      </c>
      <c r="S6" s="72">
        <v>0.8</v>
      </c>
      <c r="T6" s="72">
        <f t="shared" si="3"/>
        <v>2.7129599999999998</v>
      </c>
      <c r="U6" s="72">
        <v>180</v>
      </c>
      <c r="V6" s="72">
        <v>3.14</v>
      </c>
      <c r="W6" s="72">
        <v>0.8</v>
      </c>
      <c r="X6" s="72">
        <v>0.8</v>
      </c>
      <c r="Y6" s="72">
        <f t="shared" si="0"/>
        <v>3.6172800000000005</v>
      </c>
      <c r="Z6" s="72">
        <v>180</v>
      </c>
      <c r="AA6" s="72">
        <v>3.14</v>
      </c>
      <c r="AB6" s="72">
        <v>1</v>
      </c>
      <c r="AC6" s="72">
        <v>0.8</v>
      </c>
      <c r="AD6" s="72">
        <f t="shared" si="4"/>
        <v>4.5216000000000012</v>
      </c>
    </row>
    <row r="7" spans="1:30" x14ac:dyDescent="0.35">
      <c r="A7" s="64">
        <v>1</v>
      </c>
      <c r="B7" s="69">
        <f>B2*A7</f>
        <v>6.5</v>
      </c>
      <c r="C7" s="69"/>
      <c r="D7" s="69"/>
      <c r="E7" s="69"/>
      <c r="F7" s="71">
        <v>200</v>
      </c>
      <c r="G7" s="71">
        <v>3.14</v>
      </c>
      <c r="H7" s="71">
        <v>0.4</v>
      </c>
      <c r="I7" s="71">
        <v>0.8</v>
      </c>
      <c r="J7" s="72">
        <f t="shared" si="1"/>
        <v>2.0096000000000003</v>
      </c>
      <c r="K7" s="71">
        <v>200</v>
      </c>
      <c r="L7" s="71">
        <v>3.14</v>
      </c>
      <c r="M7" s="71">
        <v>0.5</v>
      </c>
      <c r="N7" s="71">
        <v>0.8</v>
      </c>
      <c r="O7" s="72">
        <f t="shared" si="2"/>
        <v>2.512</v>
      </c>
      <c r="P7" s="72">
        <v>200</v>
      </c>
      <c r="Q7" s="72">
        <v>3.14</v>
      </c>
      <c r="R7" s="71">
        <v>0.6</v>
      </c>
      <c r="S7" s="72">
        <v>0.8</v>
      </c>
      <c r="T7" s="72">
        <f t="shared" si="3"/>
        <v>3.0144000000000002</v>
      </c>
      <c r="U7" s="72">
        <v>200</v>
      </c>
      <c r="V7" s="72">
        <v>3.14</v>
      </c>
      <c r="W7" s="72">
        <v>0.8</v>
      </c>
      <c r="X7" s="72">
        <v>0.8</v>
      </c>
      <c r="Y7" s="72">
        <f t="shared" si="0"/>
        <v>4.0192000000000005</v>
      </c>
      <c r="Z7" s="72">
        <v>200</v>
      </c>
      <c r="AA7" s="72">
        <v>3.14</v>
      </c>
      <c r="AB7" s="72">
        <v>1</v>
      </c>
      <c r="AC7" s="72">
        <v>0.8</v>
      </c>
      <c r="AD7" s="72">
        <f t="shared" si="4"/>
        <v>5.024</v>
      </c>
    </row>
    <row r="8" spans="1:30" x14ac:dyDescent="0.35">
      <c r="A8" s="64">
        <v>1</v>
      </c>
      <c r="B8" s="69">
        <f>B2*A8</f>
        <v>6.5</v>
      </c>
      <c r="C8" s="69"/>
      <c r="F8" s="71">
        <v>225</v>
      </c>
      <c r="G8" s="71">
        <v>3.14</v>
      </c>
      <c r="H8" s="71">
        <v>0.4</v>
      </c>
      <c r="I8" s="71">
        <v>0.8</v>
      </c>
      <c r="J8" s="72">
        <f t="shared" si="1"/>
        <v>2.2608000000000006</v>
      </c>
      <c r="K8" s="71">
        <v>210</v>
      </c>
      <c r="L8" s="71">
        <v>3.14</v>
      </c>
      <c r="M8" s="71">
        <v>0.5</v>
      </c>
      <c r="N8" s="71">
        <v>0.8</v>
      </c>
      <c r="O8" s="72">
        <f t="shared" si="2"/>
        <v>2.6375999999999999</v>
      </c>
      <c r="P8" s="72">
        <v>210</v>
      </c>
      <c r="Q8" s="72">
        <v>3.14</v>
      </c>
      <c r="R8" s="71">
        <v>0.6</v>
      </c>
      <c r="S8" s="72">
        <v>0.8</v>
      </c>
      <c r="T8" s="72">
        <f t="shared" si="3"/>
        <v>3.1651199999999999</v>
      </c>
      <c r="U8" s="72">
        <v>210</v>
      </c>
      <c r="V8" s="72">
        <v>3.14</v>
      </c>
      <c r="W8" s="72">
        <v>0.8</v>
      </c>
      <c r="X8" s="72">
        <v>0.8</v>
      </c>
      <c r="Y8" s="72">
        <f t="shared" si="0"/>
        <v>4.2201599999999999</v>
      </c>
      <c r="Z8" s="72">
        <v>210</v>
      </c>
      <c r="AA8" s="72">
        <v>3.14</v>
      </c>
      <c r="AB8" s="72">
        <v>1</v>
      </c>
      <c r="AC8" s="72">
        <v>0.8</v>
      </c>
      <c r="AD8" s="72">
        <f t="shared" si="4"/>
        <v>5.2751999999999999</v>
      </c>
    </row>
    <row r="9" spans="1:30" x14ac:dyDescent="0.35">
      <c r="A9" s="64">
        <v>1</v>
      </c>
      <c r="B9" s="69">
        <f>B2*A9</f>
        <v>6.5</v>
      </c>
      <c r="C9" s="69"/>
      <c r="F9" s="71">
        <v>240</v>
      </c>
      <c r="G9" s="71">
        <v>3.14</v>
      </c>
      <c r="H9" s="71">
        <v>0.4</v>
      </c>
      <c r="I9" s="71">
        <v>0.8</v>
      </c>
      <c r="J9" s="72">
        <f t="shared" si="1"/>
        <v>2.4115200000000003</v>
      </c>
      <c r="K9" s="71">
        <v>240</v>
      </c>
      <c r="L9" s="71">
        <v>3.14</v>
      </c>
      <c r="M9" s="71">
        <v>0.5</v>
      </c>
      <c r="N9" s="71">
        <v>0.8</v>
      </c>
      <c r="O9" s="72">
        <f t="shared" si="2"/>
        <v>3.0144000000000002</v>
      </c>
      <c r="P9" s="72">
        <v>240</v>
      </c>
      <c r="Q9" s="72">
        <v>3.14</v>
      </c>
      <c r="R9" s="71">
        <v>0.6</v>
      </c>
      <c r="S9" s="72">
        <v>0.8</v>
      </c>
      <c r="T9" s="72">
        <f t="shared" si="3"/>
        <v>3.6172800000000005</v>
      </c>
      <c r="U9" s="72">
        <v>240</v>
      </c>
      <c r="V9" s="72">
        <v>3.14</v>
      </c>
      <c r="W9" s="72">
        <v>0.8</v>
      </c>
      <c r="X9" s="72">
        <v>0.8</v>
      </c>
      <c r="Y9" s="72">
        <f t="shared" si="0"/>
        <v>4.8230400000000007</v>
      </c>
      <c r="Z9" s="72">
        <v>240</v>
      </c>
      <c r="AA9" s="72">
        <v>3.14</v>
      </c>
      <c r="AB9" s="72">
        <v>1</v>
      </c>
      <c r="AC9" s="72">
        <v>0.8</v>
      </c>
      <c r="AD9" s="72">
        <f t="shared" si="4"/>
        <v>6.0288000000000004</v>
      </c>
    </row>
    <row r="10" spans="1:30" x14ac:dyDescent="0.35">
      <c r="A10" s="64">
        <v>1</v>
      </c>
      <c r="B10" s="69">
        <f>A10*B2</f>
        <v>6.5</v>
      </c>
      <c r="C10" s="69"/>
      <c r="F10" s="71">
        <v>250</v>
      </c>
      <c r="G10" s="71">
        <v>3.14</v>
      </c>
      <c r="H10" s="71">
        <v>0.4</v>
      </c>
      <c r="I10" s="71">
        <v>0.8</v>
      </c>
      <c r="J10" s="72">
        <f t="shared" si="1"/>
        <v>2.512</v>
      </c>
      <c r="K10" s="71">
        <v>250</v>
      </c>
      <c r="L10" s="71">
        <v>3.14</v>
      </c>
      <c r="M10" s="71">
        <v>0.5</v>
      </c>
      <c r="N10" s="71">
        <v>0.8</v>
      </c>
      <c r="O10" s="72">
        <f t="shared" si="2"/>
        <v>3.14</v>
      </c>
      <c r="P10" s="72">
        <v>250</v>
      </c>
      <c r="Q10" s="72">
        <v>3.14</v>
      </c>
      <c r="R10" s="71">
        <v>0.6</v>
      </c>
      <c r="S10" s="72">
        <v>0.8</v>
      </c>
      <c r="T10" s="72">
        <f t="shared" si="3"/>
        <v>3.7680000000000002</v>
      </c>
      <c r="U10" s="72">
        <v>250</v>
      </c>
      <c r="V10" s="72">
        <v>3.14</v>
      </c>
      <c r="W10" s="72">
        <v>0.8</v>
      </c>
      <c r="X10" s="72">
        <v>0.8</v>
      </c>
      <c r="Y10" s="72">
        <f t="shared" si="0"/>
        <v>5.024</v>
      </c>
      <c r="Z10" s="72">
        <v>250</v>
      </c>
      <c r="AA10" s="72">
        <v>3.14</v>
      </c>
      <c r="AB10" s="72">
        <v>1</v>
      </c>
      <c r="AC10" s="72">
        <v>0.8</v>
      </c>
      <c r="AD10" s="72">
        <f t="shared" si="4"/>
        <v>6.28</v>
      </c>
    </row>
    <row r="11" spans="1:30" x14ac:dyDescent="0.35">
      <c r="A11" s="64">
        <v>1</v>
      </c>
      <c r="B11" s="69">
        <f>A11*B2</f>
        <v>6.5</v>
      </c>
      <c r="C11" s="69"/>
      <c r="F11" s="71">
        <v>260</v>
      </c>
      <c r="G11" s="71">
        <v>3.14</v>
      </c>
      <c r="H11" s="71">
        <v>0.4</v>
      </c>
      <c r="I11" s="71">
        <v>0.8</v>
      </c>
      <c r="J11" s="72">
        <f t="shared" si="1"/>
        <v>2.6124799999999997</v>
      </c>
      <c r="K11" s="71">
        <v>260</v>
      </c>
      <c r="L11" s="71">
        <v>3.14</v>
      </c>
      <c r="M11" s="71">
        <v>0.5</v>
      </c>
      <c r="N11" s="71">
        <v>0.8</v>
      </c>
      <c r="O11" s="72">
        <f t="shared" si="2"/>
        <v>3.2656000000000001</v>
      </c>
      <c r="P11" s="72">
        <v>260</v>
      </c>
      <c r="Q11" s="72">
        <v>3.14</v>
      </c>
      <c r="R11" s="71">
        <v>0.6</v>
      </c>
      <c r="S11" s="72">
        <v>0.8</v>
      </c>
      <c r="T11" s="72">
        <f t="shared" si="3"/>
        <v>3.91872</v>
      </c>
      <c r="U11" s="72">
        <v>260</v>
      </c>
      <c r="V11" s="72">
        <v>3.14</v>
      </c>
      <c r="W11" s="72">
        <v>0.8</v>
      </c>
      <c r="X11" s="72">
        <v>0.8</v>
      </c>
      <c r="Y11" s="72">
        <f t="shared" si="0"/>
        <v>5.2249599999999994</v>
      </c>
      <c r="Z11" s="72">
        <v>260</v>
      </c>
      <c r="AA11" s="72">
        <v>3.14</v>
      </c>
      <c r="AB11" s="72">
        <v>1</v>
      </c>
      <c r="AC11" s="72">
        <v>0.8</v>
      </c>
      <c r="AD11" s="72">
        <f t="shared" si="4"/>
        <v>6.5312000000000001</v>
      </c>
    </row>
    <row r="12" spans="1:30" x14ac:dyDescent="0.35">
      <c r="F12" s="71">
        <v>280</v>
      </c>
      <c r="G12" s="71">
        <v>3.14</v>
      </c>
      <c r="H12" s="71">
        <v>0.4</v>
      </c>
      <c r="I12" s="71">
        <v>0.8</v>
      </c>
      <c r="J12" s="72">
        <f t="shared" si="1"/>
        <v>2.8134400000000004</v>
      </c>
      <c r="K12" s="71">
        <v>280</v>
      </c>
      <c r="L12" s="71">
        <v>3.14</v>
      </c>
      <c r="M12" s="71">
        <v>0.5</v>
      </c>
      <c r="N12" s="71">
        <v>0.8</v>
      </c>
      <c r="O12" s="72">
        <f t="shared" si="2"/>
        <v>3.5168000000000008</v>
      </c>
      <c r="P12" s="72">
        <v>280</v>
      </c>
      <c r="Q12" s="72">
        <v>3.14</v>
      </c>
      <c r="R12" s="71">
        <v>0.6</v>
      </c>
      <c r="S12" s="72">
        <v>0.8</v>
      </c>
      <c r="T12" s="72">
        <f t="shared" si="3"/>
        <v>4.2201599999999999</v>
      </c>
      <c r="U12" s="72">
        <v>280</v>
      </c>
      <c r="V12" s="72">
        <v>3.14</v>
      </c>
      <c r="W12" s="72">
        <v>0.8</v>
      </c>
      <c r="X12" s="72">
        <v>0.8</v>
      </c>
      <c r="Y12" s="72">
        <f t="shared" si="0"/>
        <v>5.6268800000000008</v>
      </c>
      <c r="Z12" s="72">
        <v>280</v>
      </c>
      <c r="AA12" s="72">
        <v>3.14</v>
      </c>
      <c r="AB12" s="72">
        <v>1</v>
      </c>
      <c r="AC12" s="72">
        <v>0.8</v>
      </c>
      <c r="AD12" s="72">
        <f t="shared" si="4"/>
        <v>7.0336000000000016</v>
      </c>
    </row>
    <row r="13" spans="1:30" x14ac:dyDescent="0.35">
      <c r="F13" s="71">
        <v>300</v>
      </c>
      <c r="G13" s="71">
        <v>3.14</v>
      </c>
      <c r="H13" s="71">
        <v>0.4</v>
      </c>
      <c r="I13" s="71">
        <v>0.8</v>
      </c>
      <c r="J13" s="72">
        <f>F13*G13*H13*I13/100</f>
        <v>3.0144000000000002</v>
      </c>
      <c r="K13" s="71">
        <v>300</v>
      </c>
      <c r="L13" s="71">
        <v>3.14</v>
      </c>
      <c r="M13" s="71">
        <v>0.5</v>
      </c>
      <c r="N13" s="71">
        <v>0.8</v>
      </c>
      <c r="O13" s="72">
        <f>K13*L13*M13*N13/100</f>
        <v>3.7680000000000002</v>
      </c>
      <c r="P13" s="72">
        <v>300</v>
      </c>
      <c r="Q13" s="72">
        <v>3.14</v>
      </c>
      <c r="R13" s="71">
        <v>0.6</v>
      </c>
      <c r="S13" s="72">
        <v>0.8</v>
      </c>
      <c r="T13" s="72">
        <f t="shared" si="3"/>
        <v>4.5215999999999994</v>
      </c>
      <c r="U13" s="72">
        <v>300</v>
      </c>
      <c r="V13" s="72">
        <v>3.14</v>
      </c>
      <c r="W13" s="72">
        <v>0.8</v>
      </c>
      <c r="X13" s="72">
        <v>0.8</v>
      </c>
      <c r="Y13" s="72">
        <f t="shared" si="0"/>
        <v>6.0288000000000004</v>
      </c>
      <c r="Z13" s="72">
        <v>300</v>
      </c>
      <c r="AA13" s="72">
        <v>3.14</v>
      </c>
      <c r="AB13" s="72">
        <v>1</v>
      </c>
      <c r="AC13" s="72">
        <v>0.8</v>
      </c>
      <c r="AD13" s="72">
        <f t="shared" si="4"/>
        <v>7.5360000000000005</v>
      </c>
    </row>
    <row r="14" spans="1:30" x14ac:dyDescent="0.35">
      <c r="F14" s="71">
        <v>320</v>
      </c>
      <c r="G14" s="71">
        <v>3.14</v>
      </c>
      <c r="H14" s="71">
        <v>0.4</v>
      </c>
      <c r="I14" s="71">
        <v>0.8</v>
      </c>
      <c r="J14" s="72">
        <f t="shared" si="1"/>
        <v>3.2153600000000004</v>
      </c>
      <c r="K14" s="71">
        <v>320</v>
      </c>
      <c r="L14" s="71">
        <v>3.14</v>
      </c>
      <c r="M14" s="71">
        <v>0.5</v>
      </c>
      <c r="N14" s="71">
        <v>0.8</v>
      </c>
      <c r="O14" s="72">
        <f t="shared" si="2"/>
        <v>4.0192000000000005</v>
      </c>
      <c r="P14" s="72">
        <v>320</v>
      </c>
      <c r="Q14" s="72">
        <v>3.14</v>
      </c>
      <c r="R14" s="71">
        <v>0.6</v>
      </c>
      <c r="S14" s="72">
        <v>0.8</v>
      </c>
      <c r="T14" s="72">
        <f t="shared" si="3"/>
        <v>4.8230400000000007</v>
      </c>
      <c r="U14" s="72">
        <v>320</v>
      </c>
      <c r="V14" s="72">
        <v>3.14</v>
      </c>
      <c r="W14" s="72">
        <v>0.8</v>
      </c>
      <c r="X14" s="72">
        <v>0.8</v>
      </c>
      <c r="Y14" s="72">
        <f t="shared" si="0"/>
        <v>6.4307200000000009</v>
      </c>
      <c r="Z14" s="72">
        <v>320</v>
      </c>
      <c r="AA14" s="72">
        <v>3.14</v>
      </c>
      <c r="AB14" s="72">
        <v>1</v>
      </c>
      <c r="AC14" s="72">
        <v>0.8</v>
      </c>
      <c r="AD14" s="72">
        <f t="shared" si="4"/>
        <v>8.0384000000000011</v>
      </c>
    </row>
    <row r="15" spans="1:30" x14ac:dyDescent="0.35">
      <c r="F15" s="71">
        <v>350</v>
      </c>
      <c r="G15" s="71">
        <v>3.14</v>
      </c>
      <c r="H15" s="71">
        <v>0.4</v>
      </c>
      <c r="I15" s="71">
        <v>0.8</v>
      </c>
      <c r="J15" s="72">
        <f t="shared" si="1"/>
        <v>3.5168000000000008</v>
      </c>
      <c r="K15" s="71">
        <v>350</v>
      </c>
      <c r="L15" s="71">
        <v>3.14</v>
      </c>
      <c r="M15" s="71">
        <v>0.5</v>
      </c>
      <c r="N15" s="71">
        <v>0.8</v>
      </c>
      <c r="O15" s="72">
        <f t="shared" si="2"/>
        <v>4.3959999999999999</v>
      </c>
      <c r="P15" s="72">
        <v>350</v>
      </c>
      <c r="Q15" s="72">
        <v>3.14</v>
      </c>
      <c r="R15" s="71">
        <v>0.6</v>
      </c>
      <c r="S15" s="72">
        <v>0.8</v>
      </c>
      <c r="T15" s="72">
        <f t="shared" si="3"/>
        <v>5.2751999999999999</v>
      </c>
      <c r="U15" s="72">
        <v>350</v>
      </c>
      <c r="V15" s="72">
        <v>3.14</v>
      </c>
      <c r="W15" s="72">
        <v>0.8</v>
      </c>
      <c r="X15" s="72">
        <v>0.8</v>
      </c>
      <c r="Y15" s="72">
        <f t="shared" si="0"/>
        <v>7.0336000000000016</v>
      </c>
      <c r="Z15" s="72">
        <v>350</v>
      </c>
      <c r="AA15" s="72">
        <v>3.14</v>
      </c>
      <c r="AB15" s="72">
        <v>1</v>
      </c>
      <c r="AC15" s="72">
        <v>0.8</v>
      </c>
      <c r="AD15" s="72">
        <f t="shared" si="4"/>
        <v>8.7919999999999998</v>
      </c>
    </row>
    <row r="16" spans="1:30" x14ac:dyDescent="0.35">
      <c r="F16" s="71">
        <v>380</v>
      </c>
      <c r="G16" s="71">
        <v>3.14</v>
      </c>
      <c r="H16" s="71">
        <v>0.4</v>
      </c>
      <c r="I16" s="71">
        <v>0.8</v>
      </c>
      <c r="J16" s="72">
        <f t="shared" si="1"/>
        <v>3.8182400000000007</v>
      </c>
      <c r="K16" s="71">
        <v>380</v>
      </c>
      <c r="L16" s="71">
        <v>3.14</v>
      </c>
      <c r="M16" s="71">
        <v>0.5</v>
      </c>
      <c r="N16" s="71">
        <v>0.8</v>
      </c>
      <c r="O16" s="72">
        <f t="shared" si="2"/>
        <v>4.7728000000000002</v>
      </c>
      <c r="P16" s="72">
        <v>380</v>
      </c>
      <c r="Q16" s="72">
        <v>3.14</v>
      </c>
      <c r="R16" s="71">
        <v>0.6</v>
      </c>
      <c r="S16" s="72">
        <v>0.8</v>
      </c>
      <c r="T16" s="72">
        <f t="shared" si="3"/>
        <v>5.72736</v>
      </c>
      <c r="U16" s="72">
        <v>380</v>
      </c>
      <c r="V16" s="72">
        <v>3.14</v>
      </c>
      <c r="W16" s="72">
        <v>0.8</v>
      </c>
      <c r="X16" s="72">
        <v>0.8</v>
      </c>
      <c r="Y16" s="72">
        <f t="shared" si="0"/>
        <v>7.6364800000000015</v>
      </c>
      <c r="Z16" s="72">
        <v>380</v>
      </c>
      <c r="AA16" s="72">
        <v>3.14</v>
      </c>
      <c r="AB16" s="72">
        <v>1</v>
      </c>
      <c r="AC16" s="72">
        <v>0.8</v>
      </c>
      <c r="AD16" s="72">
        <f t="shared" si="4"/>
        <v>9.5456000000000003</v>
      </c>
    </row>
    <row r="17" spans="6:30" x14ac:dyDescent="0.35">
      <c r="F17" s="71">
        <v>400</v>
      </c>
      <c r="G17" s="71">
        <v>3.14</v>
      </c>
      <c r="H17" s="71">
        <v>0.4</v>
      </c>
      <c r="I17" s="71">
        <v>0.8</v>
      </c>
      <c r="J17" s="72">
        <f t="shared" si="1"/>
        <v>4.0192000000000005</v>
      </c>
      <c r="K17" s="71">
        <v>400</v>
      </c>
      <c r="L17" s="71">
        <v>3.14</v>
      </c>
      <c r="M17" s="71">
        <v>0.5</v>
      </c>
      <c r="N17" s="71">
        <v>0.8</v>
      </c>
      <c r="O17" s="72">
        <f t="shared" si="2"/>
        <v>5.024</v>
      </c>
      <c r="P17" s="72">
        <v>400</v>
      </c>
      <c r="Q17" s="72">
        <v>3.14</v>
      </c>
      <c r="R17" s="71">
        <v>0.6</v>
      </c>
      <c r="S17" s="72">
        <v>0.8</v>
      </c>
      <c r="T17" s="72">
        <f t="shared" si="3"/>
        <v>6.0288000000000004</v>
      </c>
      <c r="U17" s="72">
        <v>400</v>
      </c>
      <c r="V17" s="72">
        <v>3.14</v>
      </c>
      <c r="W17" s="72">
        <v>0.8</v>
      </c>
      <c r="X17" s="72">
        <v>0.8</v>
      </c>
      <c r="Y17" s="72">
        <f t="shared" si="0"/>
        <v>8.0384000000000011</v>
      </c>
      <c r="Z17" s="72">
        <v>400</v>
      </c>
      <c r="AA17" s="72">
        <v>3.14</v>
      </c>
      <c r="AB17" s="72">
        <v>1</v>
      </c>
      <c r="AC17" s="72">
        <v>0.8</v>
      </c>
      <c r="AD17" s="72">
        <f t="shared" si="4"/>
        <v>10.048</v>
      </c>
    </row>
    <row r="18" spans="6:30" x14ac:dyDescent="0.35">
      <c r="F18" s="71">
        <v>450</v>
      </c>
      <c r="G18" s="71">
        <v>3.14</v>
      </c>
      <c r="H18" s="71">
        <v>0.4</v>
      </c>
      <c r="I18" s="71">
        <v>0.8</v>
      </c>
      <c r="J18" s="72">
        <f t="shared" si="1"/>
        <v>4.5216000000000012</v>
      </c>
      <c r="K18" s="71">
        <v>450</v>
      </c>
      <c r="L18" s="71">
        <v>3.14</v>
      </c>
      <c r="M18" s="71">
        <v>0.5</v>
      </c>
      <c r="N18" s="71">
        <v>0.8</v>
      </c>
      <c r="O18" s="72">
        <f t="shared" si="2"/>
        <v>5.6520000000000001</v>
      </c>
      <c r="P18" s="72">
        <v>450</v>
      </c>
      <c r="Q18" s="72">
        <v>3.14</v>
      </c>
      <c r="R18" s="71">
        <v>0.6</v>
      </c>
      <c r="S18" s="72">
        <v>0.8</v>
      </c>
      <c r="T18" s="72">
        <f t="shared" si="3"/>
        <v>6.7824</v>
      </c>
      <c r="U18" s="72">
        <v>450</v>
      </c>
      <c r="V18" s="72">
        <v>3.14</v>
      </c>
      <c r="W18" s="72">
        <v>0.8</v>
      </c>
      <c r="X18" s="72">
        <v>0.8</v>
      </c>
      <c r="Y18" s="72">
        <f t="shared" si="0"/>
        <v>9.0432000000000023</v>
      </c>
      <c r="Z18" s="72">
        <v>450</v>
      </c>
      <c r="AA18" s="72">
        <v>3.14</v>
      </c>
      <c r="AB18" s="72">
        <v>1</v>
      </c>
      <c r="AC18" s="72">
        <v>0.8</v>
      </c>
      <c r="AD18" s="72">
        <f t="shared" si="4"/>
        <v>11.304</v>
      </c>
    </row>
    <row r="19" spans="6:30" x14ac:dyDescent="0.35">
      <c r="F19" s="71">
        <v>500</v>
      </c>
      <c r="G19" s="71">
        <v>3.14</v>
      </c>
      <c r="H19" s="71">
        <v>0.4</v>
      </c>
      <c r="I19" s="71">
        <v>0.8</v>
      </c>
      <c r="J19" s="72">
        <f t="shared" si="1"/>
        <v>5.024</v>
      </c>
      <c r="K19" s="71">
        <v>500</v>
      </c>
      <c r="L19" s="71">
        <v>3.14</v>
      </c>
      <c r="M19" s="71">
        <v>0.5</v>
      </c>
      <c r="N19" s="71">
        <v>0.8</v>
      </c>
      <c r="O19" s="72">
        <f t="shared" si="2"/>
        <v>6.28</v>
      </c>
      <c r="P19" s="72">
        <v>500</v>
      </c>
      <c r="Q19" s="72">
        <v>3.14</v>
      </c>
      <c r="R19" s="71">
        <v>0.6</v>
      </c>
      <c r="S19" s="72">
        <v>0.8</v>
      </c>
      <c r="T19" s="72">
        <f t="shared" si="3"/>
        <v>7.5360000000000005</v>
      </c>
      <c r="U19" s="72">
        <v>500</v>
      </c>
      <c r="V19" s="72">
        <v>3.14</v>
      </c>
      <c r="W19" s="72">
        <v>0.8</v>
      </c>
      <c r="X19" s="72">
        <v>0.8</v>
      </c>
      <c r="Y19" s="72">
        <f t="shared" si="0"/>
        <v>10.048</v>
      </c>
      <c r="Z19" s="72">
        <v>500</v>
      </c>
      <c r="AA19" s="72">
        <v>3.14</v>
      </c>
      <c r="AB19" s="72">
        <v>1</v>
      </c>
      <c r="AC19" s="72">
        <v>0.8</v>
      </c>
      <c r="AD19" s="72">
        <f t="shared" si="4"/>
        <v>12.56</v>
      </c>
    </row>
    <row r="20" spans="6:30" x14ac:dyDescent="0.35">
      <c r="F20" s="71">
        <v>550</v>
      </c>
      <c r="G20" s="71">
        <v>3.14</v>
      </c>
      <c r="H20" s="71">
        <v>0.4</v>
      </c>
      <c r="I20" s="71">
        <v>0.8</v>
      </c>
      <c r="J20" s="72">
        <f t="shared" si="1"/>
        <v>5.5264000000000006</v>
      </c>
      <c r="K20" s="71">
        <v>550</v>
      </c>
      <c r="L20" s="71">
        <v>3.14</v>
      </c>
      <c r="M20" s="71">
        <v>0.5</v>
      </c>
      <c r="N20" s="71">
        <v>0.8</v>
      </c>
      <c r="O20" s="72">
        <f t="shared" si="2"/>
        <v>6.9080000000000004</v>
      </c>
      <c r="P20" s="72">
        <v>550</v>
      </c>
      <c r="Q20" s="72">
        <v>3.14</v>
      </c>
      <c r="R20" s="71">
        <v>0.6</v>
      </c>
      <c r="S20" s="72">
        <v>0.8</v>
      </c>
      <c r="T20" s="72">
        <f t="shared" si="3"/>
        <v>8.2896000000000001</v>
      </c>
      <c r="U20" s="72">
        <v>550</v>
      </c>
      <c r="V20" s="72">
        <v>3.14</v>
      </c>
      <c r="W20" s="72">
        <v>0.8</v>
      </c>
      <c r="X20" s="72">
        <v>0.8</v>
      </c>
      <c r="Y20" s="72">
        <f t="shared" si="0"/>
        <v>11.052800000000001</v>
      </c>
      <c r="Z20" s="72">
        <v>550</v>
      </c>
      <c r="AA20" s="72">
        <v>3.14</v>
      </c>
      <c r="AB20" s="72">
        <v>1</v>
      </c>
      <c r="AC20" s="72">
        <v>0.8</v>
      </c>
      <c r="AD20" s="72">
        <f t="shared" si="4"/>
        <v>13.816000000000001</v>
      </c>
    </row>
    <row r="21" spans="6:30" x14ac:dyDescent="0.35">
      <c r="F21" s="71">
        <v>600</v>
      </c>
      <c r="G21" s="71">
        <v>3.14</v>
      </c>
      <c r="H21" s="71">
        <v>0.4</v>
      </c>
      <c r="I21" s="71">
        <v>0.8</v>
      </c>
      <c r="J21" s="72">
        <f t="shared" si="1"/>
        <v>6.0288000000000004</v>
      </c>
      <c r="K21" s="71">
        <v>600</v>
      </c>
      <c r="L21" s="71">
        <v>3.14</v>
      </c>
      <c r="M21" s="71">
        <v>0.5</v>
      </c>
      <c r="N21" s="71">
        <v>0.8</v>
      </c>
      <c r="O21" s="72">
        <f t="shared" si="2"/>
        <v>7.5360000000000005</v>
      </c>
      <c r="P21" s="72">
        <v>600</v>
      </c>
      <c r="Q21" s="72">
        <v>3.14</v>
      </c>
      <c r="R21" s="71">
        <v>0.6</v>
      </c>
      <c r="S21" s="72">
        <v>0.8</v>
      </c>
      <c r="T21" s="72">
        <f t="shared" si="3"/>
        <v>9.0431999999999988</v>
      </c>
      <c r="U21" s="72">
        <v>600</v>
      </c>
      <c r="V21" s="72">
        <v>3.14</v>
      </c>
      <c r="W21" s="72">
        <v>0.8</v>
      </c>
      <c r="X21" s="72">
        <v>0.8</v>
      </c>
      <c r="Y21" s="72">
        <f t="shared" si="0"/>
        <v>12.057600000000001</v>
      </c>
      <c r="Z21" s="72">
        <v>600</v>
      </c>
      <c r="AA21" s="72">
        <v>3.14</v>
      </c>
      <c r="AB21" s="72">
        <v>1</v>
      </c>
      <c r="AC21" s="72">
        <v>0.8</v>
      </c>
      <c r="AD21" s="72">
        <f t="shared" si="4"/>
        <v>15.072000000000001</v>
      </c>
    </row>
    <row r="22" spans="6:30" x14ac:dyDescent="0.35">
      <c r="F22" s="71">
        <v>650</v>
      </c>
      <c r="G22" s="71">
        <v>3.14</v>
      </c>
      <c r="H22" s="71">
        <v>0.4</v>
      </c>
      <c r="I22" s="71">
        <v>0.8</v>
      </c>
      <c r="J22" s="72">
        <f t="shared" si="1"/>
        <v>6.531200000000001</v>
      </c>
      <c r="K22" s="71">
        <v>650</v>
      </c>
      <c r="L22" s="71">
        <v>3.14</v>
      </c>
      <c r="M22" s="71">
        <v>0.5</v>
      </c>
      <c r="N22" s="71">
        <v>0.8</v>
      </c>
      <c r="O22" s="72">
        <f t="shared" si="2"/>
        <v>8.1640000000000015</v>
      </c>
      <c r="P22" s="72">
        <v>650</v>
      </c>
      <c r="Q22" s="72">
        <v>3.14</v>
      </c>
      <c r="R22" s="71">
        <v>0.6</v>
      </c>
      <c r="S22" s="72">
        <v>0.8</v>
      </c>
      <c r="T22" s="72">
        <f t="shared" si="3"/>
        <v>9.7967999999999993</v>
      </c>
      <c r="U22" s="72">
        <v>650</v>
      </c>
      <c r="V22" s="72">
        <v>3.14</v>
      </c>
      <c r="W22" s="72">
        <v>0.8</v>
      </c>
      <c r="X22" s="72">
        <v>0.8</v>
      </c>
      <c r="Y22" s="72">
        <f t="shared" si="0"/>
        <v>13.062400000000002</v>
      </c>
      <c r="Z22" s="72">
        <v>650</v>
      </c>
      <c r="AA22" s="72">
        <v>3.14</v>
      </c>
      <c r="AB22" s="72">
        <v>1</v>
      </c>
      <c r="AC22" s="72">
        <v>0.8</v>
      </c>
      <c r="AD22" s="72">
        <f t="shared" si="4"/>
        <v>16.328000000000003</v>
      </c>
    </row>
    <row r="23" spans="6:30" x14ac:dyDescent="0.35">
      <c r="F23" s="71">
        <v>700</v>
      </c>
      <c r="G23" s="71">
        <v>3.14</v>
      </c>
      <c r="H23" s="71">
        <v>0.4</v>
      </c>
      <c r="I23" s="71">
        <v>0.8</v>
      </c>
      <c r="J23" s="72">
        <f t="shared" si="1"/>
        <v>7.0336000000000016</v>
      </c>
      <c r="K23" s="71">
        <v>700</v>
      </c>
      <c r="L23" s="71">
        <v>3.14</v>
      </c>
      <c r="M23" s="71">
        <v>0.5</v>
      </c>
      <c r="N23" s="71">
        <v>0.8</v>
      </c>
      <c r="O23" s="72">
        <f t="shared" si="2"/>
        <v>8.7919999999999998</v>
      </c>
      <c r="P23" s="72">
        <v>700</v>
      </c>
      <c r="Q23" s="72">
        <v>3.14</v>
      </c>
      <c r="R23" s="71">
        <v>0.6</v>
      </c>
      <c r="S23" s="72">
        <v>0.8</v>
      </c>
      <c r="T23" s="72">
        <f t="shared" si="3"/>
        <v>10.5504</v>
      </c>
      <c r="U23" s="72">
        <v>700</v>
      </c>
      <c r="V23" s="72">
        <v>3.14</v>
      </c>
      <c r="W23" s="72">
        <v>0.8</v>
      </c>
      <c r="X23" s="72">
        <v>0.8</v>
      </c>
      <c r="Y23" s="72">
        <f t="shared" si="0"/>
        <v>14.067200000000003</v>
      </c>
      <c r="Z23" s="72">
        <v>700</v>
      </c>
      <c r="AA23" s="72">
        <v>3.14</v>
      </c>
      <c r="AB23" s="72">
        <v>1</v>
      </c>
      <c r="AC23" s="72">
        <v>0.8</v>
      </c>
      <c r="AD23" s="72">
        <f t="shared" si="4"/>
        <v>17.584</v>
      </c>
    </row>
    <row r="24" spans="6:30" x14ac:dyDescent="0.35">
      <c r="F24" s="71">
        <v>750</v>
      </c>
      <c r="G24" s="71">
        <v>3.14</v>
      </c>
      <c r="H24" s="71">
        <v>0.4</v>
      </c>
      <c r="I24" s="71">
        <v>0.8</v>
      </c>
      <c r="J24" s="72">
        <f t="shared" si="1"/>
        <v>7.5360000000000005</v>
      </c>
      <c r="K24" s="71">
        <v>750</v>
      </c>
      <c r="L24" s="71">
        <v>3.14</v>
      </c>
      <c r="M24" s="71">
        <v>0.5</v>
      </c>
      <c r="N24" s="71">
        <v>0.8</v>
      </c>
      <c r="O24" s="72">
        <f t="shared" si="2"/>
        <v>9.42</v>
      </c>
      <c r="P24" s="72">
        <v>750</v>
      </c>
      <c r="Q24" s="72">
        <v>3.14</v>
      </c>
      <c r="R24" s="71">
        <v>0.6</v>
      </c>
      <c r="S24" s="72">
        <v>0.8</v>
      </c>
      <c r="T24" s="72">
        <f t="shared" si="3"/>
        <v>11.304</v>
      </c>
      <c r="U24" s="72">
        <v>750</v>
      </c>
      <c r="V24" s="72">
        <v>3.14</v>
      </c>
      <c r="W24" s="72">
        <v>0.8</v>
      </c>
      <c r="X24" s="72">
        <v>0.8</v>
      </c>
      <c r="Y24" s="72">
        <f t="shared" si="0"/>
        <v>15.072000000000001</v>
      </c>
      <c r="Z24" s="72">
        <v>750</v>
      </c>
      <c r="AA24" s="72">
        <v>3.14</v>
      </c>
      <c r="AB24" s="72">
        <v>1</v>
      </c>
      <c r="AC24" s="72">
        <v>0.8</v>
      </c>
      <c r="AD24" s="72">
        <f t="shared" si="4"/>
        <v>18.84</v>
      </c>
    </row>
    <row r="25" spans="6:30" x14ac:dyDescent="0.35">
      <c r="F25" s="71">
        <v>800</v>
      </c>
      <c r="G25" s="71">
        <v>3.14</v>
      </c>
      <c r="H25" s="71">
        <v>0.4</v>
      </c>
      <c r="I25" s="71">
        <v>0.8</v>
      </c>
      <c r="J25" s="72">
        <f t="shared" si="1"/>
        <v>8.0384000000000011</v>
      </c>
      <c r="K25" s="71">
        <v>800</v>
      </c>
      <c r="L25" s="71">
        <v>3.14</v>
      </c>
      <c r="M25" s="71">
        <v>0.5</v>
      </c>
      <c r="N25" s="71">
        <v>0.8</v>
      </c>
      <c r="O25" s="72">
        <f t="shared" si="2"/>
        <v>10.048</v>
      </c>
      <c r="P25" s="72">
        <v>800</v>
      </c>
      <c r="Q25" s="72">
        <v>3.14</v>
      </c>
      <c r="R25" s="71">
        <v>0.6</v>
      </c>
      <c r="S25" s="72">
        <v>0.8</v>
      </c>
      <c r="T25" s="72">
        <f t="shared" si="3"/>
        <v>12.057600000000001</v>
      </c>
      <c r="U25" s="72">
        <v>800</v>
      </c>
      <c r="V25" s="72">
        <v>3.14</v>
      </c>
      <c r="W25" s="72">
        <v>0.8</v>
      </c>
      <c r="X25" s="72">
        <v>0.8</v>
      </c>
      <c r="Y25" s="72">
        <f t="shared" si="0"/>
        <v>16.076800000000002</v>
      </c>
      <c r="Z25" s="72">
        <v>800</v>
      </c>
      <c r="AA25" s="72">
        <v>3.14</v>
      </c>
      <c r="AB25" s="72">
        <v>1</v>
      </c>
      <c r="AC25" s="72">
        <v>0.8</v>
      </c>
      <c r="AD25" s="72">
        <f t="shared" si="4"/>
        <v>20.096</v>
      </c>
    </row>
    <row r="26" spans="6:30" x14ac:dyDescent="0.35">
      <c r="F26" s="71">
        <v>850</v>
      </c>
      <c r="G26" s="71">
        <v>3.14</v>
      </c>
      <c r="H26" s="71">
        <v>0.4</v>
      </c>
      <c r="I26" s="71">
        <v>0.8</v>
      </c>
      <c r="J26" s="72">
        <f t="shared" si="1"/>
        <v>8.5408000000000008</v>
      </c>
      <c r="K26" s="71">
        <v>850</v>
      </c>
      <c r="L26" s="71">
        <v>3.14</v>
      </c>
      <c r="M26" s="71">
        <v>0.5</v>
      </c>
      <c r="N26" s="71">
        <v>0.8</v>
      </c>
      <c r="O26" s="72">
        <f t="shared" si="2"/>
        <v>10.676000000000002</v>
      </c>
      <c r="P26" s="72">
        <v>850</v>
      </c>
      <c r="Q26" s="72">
        <v>3.14</v>
      </c>
      <c r="R26" s="71">
        <v>0.6</v>
      </c>
      <c r="S26" s="72">
        <v>0.8</v>
      </c>
      <c r="T26" s="72">
        <f t="shared" si="3"/>
        <v>12.811199999999999</v>
      </c>
      <c r="U26" s="72">
        <v>850</v>
      </c>
      <c r="V26" s="72">
        <v>3.14</v>
      </c>
      <c r="W26" s="72">
        <v>0.8</v>
      </c>
      <c r="X26" s="72">
        <v>0.8</v>
      </c>
      <c r="Y26" s="72">
        <f t="shared" si="0"/>
        <v>17.081600000000002</v>
      </c>
      <c r="Z26" s="72">
        <v>850</v>
      </c>
      <c r="AA26" s="72">
        <v>3.14</v>
      </c>
      <c r="AB26" s="72">
        <v>1</v>
      </c>
      <c r="AC26" s="72">
        <v>0.8</v>
      </c>
      <c r="AD26" s="72">
        <f t="shared" si="4"/>
        <v>21.352000000000004</v>
      </c>
    </row>
    <row r="27" spans="6:30" x14ac:dyDescent="0.35">
      <c r="F27" s="71">
        <v>900</v>
      </c>
      <c r="G27" s="71">
        <v>3.14</v>
      </c>
      <c r="H27" s="71">
        <v>0.4</v>
      </c>
      <c r="I27" s="71">
        <v>0.8</v>
      </c>
      <c r="J27" s="72">
        <f t="shared" si="1"/>
        <v>9.0432000000000023</v>
      </c>
      <c r="K27" s="71">
        <v>900</v>
      </c>
      <c r="L27" s="71">
        <v>3.14</v>
      </c>
      <c r="M27" s="71">
        <v>0.5</v>
      </c>
      <c r="N27" s="71">
        <v>0.8</v>
      </c>
      <c r="O27" s="72">
        <f t="shared" si="2"/>
        <v>11.304</v>
      </c>
      <c r="P27" s="72">
        <v>900</v>
      </c>
      <c r="Q27" s="72">
        <v>3.14</v>
      </c>
      <c r="R27" s="71">
        <v>0.6</v>
      </c>
      <c r="S27" s="72">
        <v>0.8</v>
      </c>
      <c r="T27" s="72">
        <f t="shared" si="3"/>
        <v>13.5648</v>
      </c>
      <c r="U27" s="72">
        <v>900</v>
      </c>
      <c r="V27" s="72">
        <v>3.14</v>
      </c>
      <c r="W27" s="72">
        <v>0.8</v>
      </c>
      <c r="X27" s="72">
        <v>0.8</v>
      </c>
      <c r="Y27" s="72">
        <f t="shared" si="0"/>
        <v>18.086400000000005</v>
      </c>
      <c r="Z27" s="72">
        <v>900</v>
      </c>
      <c r="AA27" s="72">
        <v>3.14</v>
      </c>
      <c r="AB27" s="72">
        <v>1</v>
      </c>
      <c r="AC27" s="72">
        <v>0.8</v>
      </c>
      <c r="AD27" s="72">
        <f t="shared" si="4"/>
        <v>22.608000000000001</v>
      </c>
    </row>
    <row r="28" spans="6:30" x14ac:dyDescent="0.35">
      <c r="F28" s="71">
        <v>950</v>
      </c>
      <c r="G28" s="71">
        <v>3.14</v>
      </c>
      <c r="H28" s="71">
        <v>0.4</v>
      </c>
      <c r="I28" s="71">
        <v>0.8</v>
      </c>
      <c r="J28" s="72">
        <f t="shared" si="1"/>
        <v>9.5456000000000003</v>
      </c>
      <c r="K28" s="71">
        <v>950</v>
      </c>
      <c r="L28" s="71">
        <v>3.14</v>
      </c>
      <c r="M28" s="71">
        <v>0.5</v>
      </c>
      <c r="N28" s="71">
        <v>0.8</v>
      </c>
      <c r="O28" s="72">
        <f t="shared" si="2"/>
        <v>11.932</v>
      </c>
      <c r="P28" s="72">
        <v>950</v>
      </c>
      <c r="Q28" s="72">
        <v>3.14</v>
      </c>
      <c r="R28" s="71">
        <v>0.6</v>
      </c>
      <c r="S28" s="72">
        <v>0.8</v>
      </c>
      <c r="T28" s="72">
        <f t="shared" si="3"/>
        <v>14.318400000000002</v>
      </c>
      <c r="U28" s="72">
        <v>950</v>
      </c>
      <c r="V28" s="72">
        <v>3.14</v>
      </c>
      <c r="W28" s="72">
        <v>0.8</v>
      </c>
      <c r="X28" s="72">
        <v>0.8</v>
      </c>
      <c r="Y28" s="72">
        <f t="shared" si="0"/>
        <v>19.091200000000001</v>
      </c>
      <c r="Z28" s="72">
        <v>950</v>
      </c>
      <c r="AA28" s="72">
        <v>3.14</v>
      </c>
      <c r="AB28" s="72">
        <v>1</v>
      </c>
      <c r="AC28" s="72">
        <v>0.8</v>
      </c>
      <c r="AD28" s="72">
        <f t="shared" si="4"/>
        <v>23.864000000000001</v>
      </c>
    </row>
    <row r="29" spans="6:30" x14ac:dyDescent="0.35">
      <c r="F29" s="71">
        <v>1000</v>
      </c>
      <c r="G29" s="71">
        <v>3.14</v>
      </c>
      <c r="H29" s="71">
        <v>0.4</v>
      </c>
      <c r="I29" s="71">
        <v>0.8</v>
      </c>
      <c r="J29" s="72">
        <f t="shared" si="1"/>
        <v>10.048</v>
      </c>
      <c r="K29" s="71">
        <v>1000</v>
      </c>
      <c r="L29" s="71">
        <v>3.14</v>
      </c>
      <c r="M29" s="71">
        <v>0.5</v>
      </c>
      <c r="N29" s="71">
        <v>0.8</v>
      </c>
      <c r="O29" s="72">
        <f t="shared" si="2"/>
        <v>12.56</v>
      </c>
      <c r="P29" s="72">
        <v>1000</v>
      </c>
      <c r="Q29" s="72">
        <v>3.14</v>
      </c>
      <c r="R29" s="71">
        <v>0.6</v>
      </c>
      <c r="S29" s="72">
        <v>0.8</v>
      </c>
      <c r="T29" s="72">
        <f t="shared" si="3"/>
        <v>15.072000000000001</v>
      </c>
      <c r="U29" s="72">
        <v>1000</v>
      </c>
      <c r="V29" s="72">
        <v>3.14</v>
      </c>
      <c r="W29" s="72">
        <v>0.8</v>
      </c>
      <c r="X29" s="72">
        <v>0.8</v>
      </c>
      <c r="Y29" s="72">
        <f t="shared" si="0"/>
        <v>20.096</v>
      </c>
      <c r="Z29" s="72">
        <v>1000</v>
      </c>
      <c r="AA29" s="72">
        <v>3.14</v>
      </c>
      <c r="AB29" s="72">
        <v>1</v>
      </c>
      <c r="AC29" s="72">
        <v>0.8</v>
      </c>
      <c r="AD29" s="72">
        <f t="shared" si="4"/>
        <v>25.12</v>
      </c>
    </row>
    <row r="30" spans="6:30" x14ac:dyDescent="0.35">
      <c r="F30" s="71">
        <v>1050</v>
      </c>
      <c r="G30" s="71">
        <v>3.14</v>
      </c>
      <c r="H30" s="71">
        <v>0.4</v>
      </c>
      <c r="I30" s="71">
        <v>0.8</v>
      </c>
      <c r="J30" s="72">
        <f t="shared" si="1"/>
        <v>10.550400000000002</v>
      </c>
      <c r="K30" s="71">
        <v>1050</v>
      </c>
      <c r="L30" s="71">
        <v>3.14</v>
      </c>
      <c r="M30" s="71">
        <v>0.5</v>
      </c>
      <c r="N30" s="71">
        <v>0.8</v>
      </c>
      <c r="O30" s="72">
        <f t="shared" si="2"/>
        <v>13.188000000000002</v>
      </c>
      <c r="P30" s="72">
        <v>1050</v>
      </c>
      <c r="Q30" s="72">
        <v>3.14</v>
      </c>
      <c r="R30" s="71">
        <v>0.6</v>
      </c>
      <c r="S30" s="72">
        <v>0.8</v>
      </c>
      <c r="T30" s="72">
        <f t="shared" si="3"/>
        <v>15.8256</v>
      </c>
      <c r="U30" s="72">
        <v>1050</v>
      </c>
      <c r="V30" s="72">
        <v>3.14</v>
      </c>
      <c r="W30" s="72">
        <v>0.8</v>
      </c>
      <c r="X30" s="72">
        <v>0.8</v>
      </c>
      <c r="Y30" s="72">
        <f t="shared" si="0"/>
        <v>21.100800000000003</v>
      </c>
      <c r="Z30" s="72">
        <v>1050</v>
      </c>
      <c r="AA30" s="72">
        <v>3.14</v>
      </c>
      <c r="AB30" s="72">
        <v>1</v>
      </c>
      <c r="AC30" s="72">
        <v>0.8</v>
      </c>
      <c r="AD30" s="72">
        <f t="shared" si="4"/>
        <v>26.376000000000005</v>
      </c>
    </row>
    <row r="31" spans="6:30" x14ac:dyDescent="0.35">
      <c r="F31" s="71">
        <v>1100</v>
      </c>
      <c r="G31" s="71">
        <v>3.14</v>
      </c>
      <c r="H31" s="71">
        <v>0.4</v>
      </c>
      <c r="I31" s="71">
        <v>0.8</v>
      </c>
      <c r="J31" s="72">
        <f t="shared" si="1"/>
        <v>11.052800000000001</v>
      </c>
      <c r="K31" s="71">
        <v>1100</v>
      </c>
      <c r="L31" s="71">
        <v>3.14</v>
      </c>
      <c r="M31" s="71">
        <v>0.5</v>
      </c>
      <c r="N31" s="71">
        <v>0.8</v>
      </c>
      <c r="O31" s="72">
        <f t="shared" si="2"/>
        <v>13.816000000000001</v>
      </c>
      <c r="P31" s="72">
        <v>1100</v>
      </c>
      <c r="Q31" s="72">
        <v>3.14</v>
      </c>
      <c r="R31" s="71">
        <v>0.6</v>
      </c>
      <c r="S31" s="72">
        <v>0.8</v>
      </c>
      <c r="T31" s="72">
        <f t="shared" si="3"/>
        <v>16.5792</v>
      </c>
      <c r="U31" s="72">
        <v>1100</v>
      </c>
      <c r="V31" s="72">
        <v>3.14</v>
      </c>
      <c r="W31" s="72">
        <v>0.8</v>
      </c>
      <c r="X31" s="72">
        <v>0.8</v>
      </c>
      <c r="Y31" s="72">
        <f t="shared" si="0"/>
        <v>22.105600000000003</v>
      </c>
      <c r="Z31" s="72">
        <v>1100</v>
      </c>
      <c r="AA31" s="72">
        <v>3.14</v>
      </c>
      <c r="AB31" s="72">
        <v>1</v>
      </c>
      <c r="AC31" s="72">
        <v>0.8</v>
      </c>
      <c r="AD31" s="72">
        <f t="shared" si="4"/>
        <v>27.632000000000001</v>
      </c>
    </row>
    <row r="32" spans="6:30" x14ac:dyDescent="0.35">
      <c r="F32" s="71">
        <v>1150</v>
      </c>
      <c r="G32" s="71">
        <v>3.14</v>
      </c>
      <c r="H32" s="71">
        <v>0.4</v>
      </c>
      <c r="I32" s="71">
        <v>0.8</v>
      </c>
      <c r="J32" s="72">
        <f t="shared" si="1"/>
        <v>11.555200000000003</v>
      </c>
      <c r="K32" s="71">
        <v>1150</v>
      </c>
      <c r="L32" s="71">
        <v>3.14</v>
      </c>
      <c r="M32" s="71">
        <v>0.5</v>
      </c>
      <c r="N32" s="71">
        <v>0.8</v>
      </c>
      <c r="O32" s="72">
        <f t="shared" si="2"/>
        <v>14.444000000000001</v>
      </c>
      <c r="P32" s="72">
        <v>1150</v>
      </c>
      <c r="Q32" s="72">
        <v>3.14</v>
      </c>
      <c r="R32" s="71">
        <v>0.6</v>
      </c>
      <c r="S32" s="72">
        <v>0.8</v>
      </c>
      <c r="T32" s="72">
        <f t="shared" si="3"/>
        <v>17.332799999999999</v>
      </c>
      <c r="U32" s="72">
        <v>1150</v>
      </c>
      <c r="V32" s="72">
        <v>3.14</v>
      </c>
      <c r="W32" s="72">
        <v>0.8</v>
      </c>
      <c r="X32" s="72">
        <v>0.8</v>
      </c>
      <c r="Y32" s="72">
        <f t="shared" si="0"/>
        <v>23.110400000000006</v>
      </c>
      <c r="Z32" s="72">
        <v>1150</v>
      </c>
      <c r="AA32" s="72">
        <v>3.14</v>
      </c>
      <c r="AB32" s="72">
        <v>1</v>
      </c>
      <c r="AC32" s="72">
        <v>0.8</v>
      </c>
      <c r="AD32" s="72">
        <f t="shared" si="4"/>
        <v>28.888000000000002</v>
      </c>
    </row>
    <row r="33" spans="1:44" x14ac:dyDescent="0.35">
      <c r="F33" s="71">
        <v>1200</v>
      </c>
      <c r="G33" s="71">
        <v>3.14</v>
      </c>
      <c r="H33" s="71">
        <v>0.4</v>
      </c>
      <c r="I33" s="71">
        <v>0.8</v>
      </c>
      <c r="J33" s="72">
        <f t="shared" si="1"/>
        <v>12.057600000000001</v>
      </c>
      <c r="K33" s="71">
        <v>1200</v>
      </c>
      <c r="L33" s="71">
        <v>3.14</v>
      </c>
      <c r="M33" s="71">
        <v>0.5</v>
      </c>
      <c r="N33" s="71">
        <v>0.8</v>
      </c>
      <c r="O33" s="72">
        <f t="shared" si="2"/>
        <v>15.072000000000001</v>
      </c>
      <c r="P33" s="72">
        <v>1200</v>
      </c>
      <c r="Q33" s="72">
        <v>3.14</v>
      </c>
      <c r="R33" s="71">
        <v>0.6</v>
      </c>
      <c r="S33" s="72">
        <v>0.8</v>
      </c>
      <c r="T33" s="72">
        <f t="shared" si="3"/>
        <v>18.086399999999998</v>
      </c>
      <c r="U33" s="72">
        <v>1200</v>
      </c>
      <c r="V33" s="72">
        <v>3.14</v>
      </c>
      <c r="W33" s="72">
        <v>0.8</v>
      </c>
      <c r="X33" s="72">
        <v>0.8</v>
      </c>
      <c r="Y33" s="72">
        <f t="shared" si="0"/>
        <v>24.115200000000002</v>
      </c>
      <c r="Z33" s="72">
        <v>1200</v>
      </c>
      <c r="AA33" s="72">
        <v>3.14</v>
      </c>
      <c r="AB33" s="72">
        <v>1</v>
      </c>
      <c r="AC33" s="72">
        <v>0.8</v>
      </c>
      <c r="AD33" s="72">
        <f t="shared" si="4"/>
        <v>30.144000000000002</v>
      </c>
    </row>
    <row r="34" spans="1:44" x14ac:dyDescent="0.35">
      <c r="F34" s="71">
        <v>1250</v>
      </c>
      <c r="G34" s="71">
        <v>3.14</v>
      </c>
      <c r="H34" s="71">
        <v>0.4</v>
      </c>
      <c r="I34" s="71">
        <v>0.8</v>
      </c>
      <c r="J34" s="72">
        <f t="shared" si="1"/>
        <v>12.56</v>
      </c>
      <c r="K34" s="71">
        <v>1250</v>
      </c>
      <c r="L34" s="71">
        <v>3.14</v>
      </c>
      <c r="M34" s="71">
        <v>0.5</v>
      </c>
      <c r="N34" s="71">
        <v>0.8</v>
      </c>
      <c r="O34" s="72">
        <f t="shared" si="2"/>
        <v>15.7</v>
      </c>
      <c r="P34" s="72">
        <v>1250</v>
      </c>
      <c r="Q34" s="72">
        <v>3.14</v>
      </c>
      <c r="R34" s="71">
        <v>0.6</v>
      </c>
      <c r="S34" s="72">
        <v>0.8</v>
      </c>
      <c r="T34" s="72">
        <f t="shared" si="3"/>
        <v>18.84</v>
      </c>
      <c r="U34" s="72">
        <v>1250</v>
      </c>
      <c r="V34" s="72">
        <v>3.14</v>
      </c>
      <c r="W34" s="72">
        <v>0.8</v>
      </c>
      <c r="X34" s="72">
        <v>0.8</v>
      </c>
      <c r="Y34" s="72">
        <f t="shared" si="0"/>
        <v>25.12</v>
      </c>
      <c r="Z34" s="72">
        <v>1250</v>
      </c>
      <c r="AA34" s="72">
        <v>3.14</v>
      </c>
      <c r="AB34" s="72">
        <v>1</v>
      </c>
      <c r="AC34" s="72">
        <v>0.8</v>
      </c>
      <c r="AD34" s="72">
        <f t="shared" si="4"/>
        <v>31.4</v>
      </c>
    </row>
    <row r="35" spans="1:44" x14ac:dyDescent="0.35">
      <c r="F35" s="71">
        <v>1300</v>
      </c>
      <c r="G35" s="71">
        <v>3.14</v>
      </c>
      <c r="H35" s="71">
        <v>0.4</v>
      </c>
      <c r="I35" s="71">
        <v>0.8</v>
      </c>
      <c r="J35" s="72">
        <f t="shared" si="1"/>
        <v>13.062400000000002</v>
      </c>
      <c r="K35" s="71">
        <v>1300</v>
      </c>
      <c r="L35" s="71">
        <v>3.14</v>
      </c>
      <c r="M35" s="71">
        <v>0.5</v>
      </c>
      <c r="N35" s="71">
        <v>0.8</v>
      </c>
      <c r="O35" s="72">
        <f t="shared" si="2"/>
        <v>16.328000000000003</v>
      </c>
      <c r="P35" s="72">
        <v>1300</v>
      </c>
      <c r="Q35" s="72">
        <v>3.14</v>
      </c>
      <c r="R35" s="71">
        <v>0.6</v>
      </c>
      <c r="S35" s="72">
        <v>0.8</v>
      </c>
      <c r="T35" s="72">
        <f t="shared" si="3"/>
        <v>19.593599999999999</v>
      </c>
      <c r="U35" s="72">
        <v>1300</v>
      </c>
      <c r="V35" s="72">
        <v>3.14</v>
      </c>
      <c r="W35" s="72">
        <v>0.8</v>
      </c>
      <c r="X35" s="72">
        <v>0.8</v>
      </c>
      <c r="Y35" s="72">
        <f t="shared" si="0"/>
        <v>26.124800000000004</v>
      </c>
      <c r="Z35" s="72">
        <v>1300</v>
      </c>
      <c r="AA35" s="72">
        <v>3.14</v>
      </c>
      <c r="AB35" s="72">
        <v>1</v>
      </c>
      <c r="AC35" s="72">
        <v>0.8</v>
      </c>
      <c r="AD35" s="72">
        <f t="shared" si="4"/>
        <v>32.656000000000006</v>
      </c>
    </row>
    <row r="37" spans="1:44" x14ac:dyDescent="0.35">
      <c r="A37" s="630" t="s">
        <v>1164</v>
      </c>
      <c r="B37" s="630"/>
      <c r="C37" s="630"/>
      <c r="D37" s="630"/>
    </row>
    <row r="38" spans="1:44" ht="68.25" customHeight="1" x14ac:dyDescent="0.35">
      <c r="B38" s="194" t="s">
        <v>1445</v>
      </c>
      <c r="C38" s="194" t="s">
        <v>1446</v>
      </c>
      <c r="D38" s="65" t="s">
        <v>1447</v>
      </c>
      <c r="F38" s="65" t="s">
        <v>1114</v>
      </c>
      <c r="G38" s="65" t="s">
        <v>1115</v>
      </c>
      <c r="H38" s="65" t="s">
        <v>1105</v>
      </c>
      <c r="I38" s="65" t="s">
        <v>1116</v>
      </c>
      <c r="J38" s="65" t="s">
        <v>5762</v>
      </c>
      <c r="K38" s="65" t="s">
        <v>1118</v>
      </c>
      <c r="L38" s="65" t="s">
        <v>1116</v>
      </c>
      <c r="M38" s="65" t="s">
        <v>1119</v>
      </c>
      <c r="N38" s="65" t="s">
        <v>1105</v>
      </c>
      <c r="O38" s="65" t="s">
        <v>1120</v>
      </c>
      <c r="P38" s="65" t="s">
        <v>1121</v>
      </c>
      <c r="Q38" s="65" t="s">
        <v>5763</v>
      </c>
      <c r="R38" s="65" t="s">
        <v>1118</v>
      </c>
      <c r="S38" s="65" t="s">
        <v>1123</v>
      </c>
      <c r="U38" s="43" t="s">
        <v>1140</v>
      </c>
      <c r="V38" s="43" t="s">
        <v>1110</v>
      </c>
      <c r="W38" s="43" t="s">
        <v>1105</v>
      </c>
      <c r="X38" s="62" t="s">
        <v>1448</v>
      </c>
      <c r="Y38" s="62" t="s">
        <v>1169</v>
      </c>
      <c r="AA38" s="62" t="s">
        <v>1449</v>
      </c>
      <c r="AB38" s="62" t="s">
        <v>1110</v>
      </c>
      <c r="AC38" s="62" t="s">
        <v>1105</v>
      </c>
      <c r="AD38" s="62" t="s">
        <v>1126</v>
      </c>
      <c r="AF38" s="62" t="s">
        <v>1127</v>
      </c>
      <c r="AG38" s="43" t="s">
        <v>1118</v>
      </c>
      <c r="AH38" s="43"/>
      <c r="AI38" t="s">
        <v>1131</v>
      </c>
      <c r="AL38" t="s">
        <v>1132</v>
      </c>
      <c r="AN38" t="s">
        <v>1133</v>
      </c>
      <c r="AO38" t="s">
        <v>1134</v>
      </c>
      <c r="AP38" t="s">
        <v>1135</v>
      </c>
      <c r="AR38" t="s">
        <v>1134</v>
      </c>
    </row>
    <row r="39" spans="1:44" x14ac:dyDescent="0.35">
      <c r="A39">
        <v>100</v>
      </c>
      <c r="B39">
        <v>0.56999999999999995</v>
      </c>
      <c r="C39">
        <v>0.68</v>
      </c>
      <c r="D39">
        <f>B39+C39</f>
        <v>1.25</v>
      </c>
      <c r="F39" s="64">
        <v>100</v>
      </c>
      <c r="G39" s="64">
        <v>150</v>
      </c>
      <c r="H39" s="64">
        <v>3.14</v>
      </c>
      <c r="I39" s="64">
        <f>G39*H39/1000</f>
        <v>0.47099999999999997</v>
      </c>
      <c r="J39" s="64">
        <v>2.77</v>
      </c>
      <c r="K39" s="64">
        <f>I39*J39</f>
        <v>1.30467</v>
      </c>
      <c r="L39" s="64">
        <v>30</v>
      </c>
      <c r="M39" s="64">
        <v>180</v>
      </c>
      <c r="N39" s="64">
        <v>3.14</v>
      </c>
      <c r="O39" s="64">
        <v>0.4</v>
      </c>
      <c r="P39" s="64">
        <v>0.8</v>
      </c>
      <c r="Q39" s="73">
        <v>3.43</v>
      </c>
      <c r="R39" s="64">
        <f>M39*N39*O39*P39*Q39/100</f>
        <v>6.2036352000000008</v>
      </c>
      <c r="S39" s="64">
        <f>R39+K39</f>
        <v>7.5083052000000006</v>
      </c>
      <c r="U39" s="43">
        <v>100</v>
      </c>
      <c r="V39" s="43">
        <v>100</v>
      </c>
      <c r="W39" s="43">
        <v>3.14</v>
      </c>
      <c r="X39" s="43">
        <f>6/7.3</f>
        <v>0.82191780821917815</v>
      </c>
      <c r="Y39" s="195">
        <f>V39*W39*X39/1000</f>
        <v>0.25808219178082192</v>
      </c>
      <c r="AA39" s="43">
        <v>100</v>
      </c>
      <c r="AB39">
        <v>100</v>
      </c>
      <c r="AC39">
        <v>3.14</v>
      </c>
      <c r="AD39" s="43">
        <v>0.66</v>
      </c>
      <c r="AE39">
        <f>AC39*AB39*AD39/1000</f>
        <v>0.20724000000000001</v>
      </c>
      <c r="AF39">
        <f>2.5/7.7</f>
        <v>0.32467532467532467</v>
      </c>
      <c r="AG39">
        <f>AE39+AF39</f>
        <v>0.53191532467532465</v>
      </c>
      <c r="AI39">
        <v>100</v>
      </c>
      <c r="AJ39">
        <v>100</v>
      </c>
      <c r="AK39">
        <v>3.14</v>
      </c>
      <c r="AL39">
        <v>1.3</v>
      </c>
      <c r="AM39">
        <f>AK39*AJ39*AL39/1000</f>
        <v>0.40820000000000001</v>
      </c>
      <c r="AN39">
        <v>0.78</v>
      </c>
      <c r="AO39">
        <f>AM39+AN39</f>
        <v>1.1882000000000001</v>
      </c>
      <c r="AP39">
        <v>100</v>
      </c>
      <c r="AQ39">
        <f>AP39+50</f>
        <v>150</v>
      </c>
      <c r="AR39">
        <f>AO41</f>
        <v>1.3923000000000001</v>
      </c>
    </row>
    <row r="40" spans="1:44" x14ac:dyDescent="0.35">
      <c r="A40">
        <v>130</v>
      </c>
      <c r="B40">
        <v>0.56999999999999995</v>
      </c>
      <c r="C40">
        <v>0.68</v>
      </c>
      <c r="D40">
        <f>B40+C40</f>
        <v>1.25</v>
      </c>
      <c r="F40">
        <v>130</v>
      </c>
      <c r="G40">
        <v>180</v>
      </c>
      <c r="H40">
        <v>3.14</v>
      </c>
      <c r="I40">
        <v>0.48670000000000002</v>
      </c>
      <c r="J40" s="64">
        <v>2.77</v>
      </c>
      <c r="K40" s="64">
        <f t="shared" ref="K40:K68" si="5">I40*J40</f>
        <v>1.3481590000000001</v>
      </c>
      <c r="L40" s="64">
        <v>30</v>
      </c>
      <c r="M40">
        <v>210</v>
      </c>
      <c r="N40">
        <v>3.14</v>
      </c>
      <c r="O40">
        <v>0.4</v>
      </c>
      <c r="P40">
        <v>0.8</v>
      </c>
      <c r="Q40" s="73">
        <v>3.43</v>
      </c>
      <c r="R40" s="64">
        <f t="shared" ref="R40:R68" si="6">M40*N40*O40*P40*Q40/100</f>
        <v>7.2375744000000006</v>
      </c>
      <c r="S40" s="64">
        <f t="shared" ref="S40:S68" si="7">R40+K40</f>
        <v>8.5857334000000005</v>
      </c>
      <c r="U40" s="43">
        <v>130</v>
      </c>
      <c r="V40" s="43">
        <v>130</v>
      </c>
      <c r="W40" s="43">
        <v>3.14</v>
      </c>
      <c r="X40" s="43">
        <f t="shared" ref="X40:X68" si="8">6/7.3</f>
        <v>0.82191780821917815</v>
      </c>
      <c r="Y40" s="195">
        <f t="shared" ref="Y40:Y68" si="9">V40*W40*X40/1000</f>
        <v>0.33550684931506852</v>
      </c>
      <c r="AA40" s="43">
        <v>130</v>
      </c>
      <c r="AB40">
        <v>130</v>
      </c>
      <c r="AC40">
        <v>3.14</v>
      </c>
      <c r="AD40" s="43">
        <v>0.66</v>
      </c>
      <c r="AE40">
        <f>AC40*AB40*AD40/1000</f>
        <v>0.26941199999999998</v>
      </c>
      <c r="AF40">
        <f>2.5/7.7</f>
        <v>0.32467532467532467</v>
      </c>
      <c r="AG40">
        <f>AE40+AF40</f>
        <v>0.59408732467532466</v>
      </c>
      <c r="AI40">
        <v>130</v>
      </c>
      <c r="AJ40">
        <v>130</v>
      </c>
      <c r="AK40">
        <v>3.14</v>
      </c>
      <c r="AL40">
        <v>1.3</v>
      </c>
      <c r="AM40">
        <f>AK40*AJ40*AL40/1000</f>
        <v>0.53066000000000002</v>
      </c>
      <c r="AN40">
        <v>0.78</v>
      </c>
      <c r="AO40">
        <f>AM40+AN40</f>
        <v>1.3106599999999999</v>
      </c>
      <c r="AP40">
        <v>130</v>
      </c>
      <c r="AQ40">
        <v>180</v>
      </c>
      <c r="AR40">
        <f>AO42</f>
        <v>1.5147600000000001</v>
      </c>
    </row>
    <row r="41" spans="1:44" x14ac:dyDescent="0.35">
      <c r="A41">
        <v>150</v>
      </c>
      <c r="B41">
        <v>0.64</v>
      </c>
      <c r="C41">
        <v>0.68</v>
      </c>
      <c r="D41">
        <f t="shared" ref="D41:D51" si="10">B41+C41</f>
        <v>1.32</v>
      </c>
      <c r="F41">
        <v>150</v>
      </c>
      <c r="G41" s="64">
        <v>200</v>
      </c>
      <c r="H41">
        <v>3.14</v>
      </c>
      <c r="I41">
        <v>0.54949999999999999</v>
      </c>
      <c r="J41" s="64">
        <v>2.77</v>
      </c>
      <c r="K41" s="64">
        <f t="shared" si="5"/>
        <v>1.5221149999999999</v>
      </c>
      <c r="L41" s="64">
        <v>30</v>
      </c>
      <c r="M41">
        <v>230</v>
      </c>
      <c r="N41">
        <v>3.14</v>
      </c>
      <c r="O41">
        <v>0.4</v>
      </c>
      <c r="P41">
        <v>0.8</v>
      </c>
      <c r="Q41" s="73">
        <v>3.43</v>
      </c>
      <c r="R41" s="64">
        <f t="shared" si="6"/>
        <v>7.9268672000000011</v>
      </c>
      <c r="S41" s="64">
        <f t="shared" si="7"/>
        <v>9.4489822000000014</v>
      </c>
      <c r="U41" s="43">
        <v>150</v>
      </c>
      <c r="V41" s="43">
        <v>150</v>
      </c>
      <c r="W41" s="43">
        <v>3.14</v>
      </c>
      <c r="X41" s="43">
        <f t="shared" si="8"/>
        <v>0.82191780821917815</v>
      </c>
      <c r="Y41" s="195">
        <f t="shared" si="9"/>
        <v>0.38712328767123289</v>
      </c>
      <c r="AA41" s="43">
        <v>150</v>
      </c>
      <c r="AB41">
        <v>150</v>
      </c>
      <c r="AC41">
        <v>3.14</v>
      </c>
      <c r="AD41" s="43">
        <v>0.66</v>
      </c>
      <c r="AE41">
        <f t="shared" ref="AE41:AE68" si="11">AC41*AB41*AD41/1000</f>
        <v>0.31086000000000003</v>
      </c>
      <c r="AF41">
        <f t="shared" ref="AF41:AF68" si="12">2.5/7.7</f>
        <v>0.32467532467532467</v>
      </c>
      <c r="AG41">
        <f t="shared" ref="AG41:AG68" si="13">AE41+AF41</f>
        <v>0.6355353246753247</v>
      </c>
      <c r="AI41">
        <v>150</v>
      </c>
      <c r="AJ41">
        <v>150</v>
      </c>
      <c r="AK41">
        <v>3.14</v>
      </c>
      <c r="AL41">
        <v>1.3</v>
      </c>
      <c r="AM41">
        <f t="shared" ref="AM41:AM68" si="14">AK41*AJ41*AL41/1000</f>
        <v>0.61230000000000007</v>
      </c>
      <c r="AN41">
        <v>0.78</v>
      </c>
      <c r="AO41">
        <f t="shared" ref="AO41:AO68" si="15">AM41+AN41</f>
        <v>1.3923000000000001</v>
      </c>
      <c r="AP41">
        <v>150</v>
      </c>
      <c r="AQ41">
        <f t="shared" ref="AQ41:AQ68" si="16">AP41+50</f>
        <v>200</v>
      </c>
      <c r="AR41" t="e">
        <f>#REF!</f>
        <v>#REF!</v>
      </c>
    </row>
    <row r="42" spans="1:44" x14ac:dyDescent="0.35">
      <c r="A42">
        <v>180</v>
      </c>
      <c r="B42">
        <v>0.8</v>
      </c>
      <c r="C42">
        <v>0.68</v>
      </c>
      <c r="D42">
        <f t="shared" si="10"/>
        <v>1.48</v>
      </c>
      <c r="F42" s="64">
        <v>180</v>
      </c>
      <c r="G42">
        <v>230</v>
      </c>
      <c r="H42" s="64">
        <v>3.14</v>
      </c>
      <c r="I42" s="64">
        <v>0.64370000000000005</v>
      </c>
      <c r="J42" s="64">
        <v>2.77</v>
      </c>
      <c r="K42" s="64">
        <f t="shared" si="5"/>
        <v>1.7830490000000001</v>
      </c>
      <c r="L42" s="64">
        <v>30</v>
      </c>
      <c r="M42" s="64">
        <v>260</v>
      </c>
      <c r="N42" s="64">
        <v>3.14</v>
      </c>
      <c r="O42" s="64">
        <v>0.4</v>
      </c>
      <c r="P42" s="64">
        <v>0.8</v>
      </c>
      <c r="Q42" s="73">
        <v>3.43</v>
      </c>
      <c r="R42" s="64">
        <f t="shared" si="6"/>
        <v>8.9608064000000009</v>
      </c>
      <c r="S42" s="64">
        <f t="shared" si="7"/>
        <v>10.743855400000001</v>
      </c>
      <c r="U42" s="43">
        <v>180</v>
      </c>
      <c r="V42" s="43">
        <v>180</v>
      </c>
      <c r="W42" s="43">
        <v>3.14</v>
      </c>
      <c r="X42" s="43">
        <f t="shared" si="8"/>
        <v>0.82191780821917815</v>
      </c>
      <c r="Y42" s="195">
        <f t="shared" si="9"/>
        <v>0.46454794520547954</v>
      </c>
      <c r="AA42" s="43">
        <v>180</v>
      </c>
      <c r="AB42">
        <v>180</v>
      </c>
      <c r="AC42">
        <v>3.14</v>
      </c>
      <c r="AD42" s="43">
        <v>0.66</v>
      </c>
      <c r="AE42">
        <f t="shared" si="11"/>
        <v>0.37303200000000003</v>
      </c>
      <c r="AF42">
        <f t="shared" si="12"/>
        <v>0.32467532467532467</v>
      </c>
      <c r="AG42">
        <f t="shared" si="13"/>
        <v>0.6977073246753247</v>
      </c>
      <c r="AI42">
        <v>180</v>
      </c>
      <c r="AJ42">
        <v>180</v>
      </c>
      <c r="AK42">
        <v>3.14</v>
      </c>
      <c r="AL42">
        <v>1.3</v>
      </c>
      <c r="AM42">
        <f t="shared" si="14"/>
        <v>0.73476000000000008</v>
      </c>
      <c r="AN42">
        <v>0.78</v>
      </c>
      <c r="AO42">
        <f t="shared" si="15"/>
        <v>1.5147600000000001</v>
      </c>
      <c r="AP42">
        <v>180</v>
      </c>
      <c r="AQ42">
        <f t="shared" si="16"/>
        <v>230</v>
      </c>
      <c r="AR42">
        <f>AO44</f>
        <v>1.7596800000000001</v>
      </c>
    </row>
    <row r="43" spans="1:44" x14ac:dyDescent="0.35">
      <c r="A43">
        <v>200</v>
      </c>
      <c r="B43">
        <v>0.8</v>
      </c>
      <c r="C43">
        <v>0.68</v>
      </c>
      <c r="D43">
        <f t="shared" si="10"/>
        <v>1.48</v>
      </c>
      <c r="F43">
        <v>200</v>
      </c>
      <c r="G43">
        <v>250</v>
      </c>
      <c r="H43">
        <v>3.14</v>
      </c>
      <c r="I43">
        <v>0.70650000000000002</v>
      </c>
      <c r="J43" s="64">
        <v>2.77</v>
      </c>
      <c r="K43" s="64">
        <f t="shared" si="5"/>
        <v>1.9570050000000001</v>
      </c>
      <c r="L43" s="64">
        <v>30</v>
      </c>
      <c r="M43">
        <v>280</v>
      </c>
      <c r="N43">
        <v>3.14</v>
      </c>
      <c r="O43">
        <v>0.4</v>
      </c>
      <c r="P43">
        <v>0.8</v>
      </c>
      <c r="Q43" s="73">
        <v>3.43</v>
      </c>
      <c r="R43" s="64">
        <f t="shared" si="6"/>
        <v>9.6500992000000014</v>
      </c>
      <c r="S43" s="64">
        <f t="shared" si="7"/>
        <v>11.607104200000002</v>
      </c>
      <c r="U43" s="43">
        <v>200</v>
      </c>
      <c r="V43" s="43">
        <v>200</v>
      </c>
      <c r="W43" s="43">
        <v>3.14</v>
      </c>
      <c r="X43" s="43">
        <f t="shared" si="8"/>
        <v>0.82191780821917815</v>
      </c>
      <c r="Y43" s="195">
        <f t="shared" si="9"/>
        <v>0.51616438356164385</v>
      </c>
      <c r="AA43" s="43">
        <v>200</v>
      </c>
      <c r="AB43">
        <v>200</v>
      </c>
      <c r="AC43">
        <v>3.14</v>
      </c>
      <c r="AD43" s="43">
        <v>0.66</v>
      </c>
      <c r="AE43">
        <f t="shared" si="11"/>
        <v>0.41448000000000002</v>
      </c>
      <c r="AF43">
        <f t="shared" si="12"/>
        <v>0.32467532467532467</v>
      </c>
      <c r="AG43">
        <f t="shared" si="13"/>
        <v>0.73915532467532463</v>
      </c>
      <c r="AI43">
        <v>200</v>
      </c>
      <c r="AJ43">
        <v>200</v>
      </c>
      <c r="AK43">
        <v>3.14</v>
      </c>
      <c r="AL43">
        <v>1.3</v>
      </c>
      <c r="AM43">
        <f t="shared" si="14"/>
        <v>0.81640000000000001</v>
      </c>
      <c r="AN43">
        <v>0.78</v>
      </c>
      <c r="AO43">
        <f t="shared" si="15"/>
        <v>1.5964</v>
      </c>
      <c r="AP43">
        <v>200</v>
      </c>
      <c r="AQ43">
        <f t="shared" si="16"/>
        <v>250</v>
      </c>
      <c r="AR43">
        <f>AO45</f>
        <v>1.8005</v>
      </c>
    </row>
    <row r="44" spans="1:44" x14ac:dyDescent="0.35">
      <c r="A44">
        <v>240</v>
      </c>
      <c r="B44">
        <v>0.96</v>
      </c>
      <c r="C44">
        <v>0.68</v>
      </c>
      <c r="D44">
        <f t="shared" si="10"/>
        <v>1.6400000000000001</v>
      </c>
      <c r="F44">
        <v>225</v>
      </c>
      <c r="G44" s="64">
        <v>275</v>
      </c>
      <c r="H44">
        <v>3.14</v>
      </c>
      <c r="I44">
        <v>0.83210000000000006</v>
      </c>
      <c r="J44" s="64">
        <v>2.77</v>
      </c>
      <c r="K44" s="64">
        <f t="shared" si="5"/>
        <v>2.3049170000000001</v>
      </c>
      <c r="L44" s="64">
        <v>30</v>
      </c>
      <c r="M44">
        <v>320</v>
      </c>
      <c r="N44">
        <v>3.14</v>
      </c>
      <c r="O44">
        <v>0.4</v>
      </c>
      <c r="P44">
        <v>0.8</v>
      </c>
      <c r="Q44" s="73">
        <v>3.43</v>
      </c>
      <c r="R44" s="64">
        <f t="shared" si="6"/>
        <v>11.028684800000002</v>
      </c>
      <c r="S44" s="64">
        <f t="shared" si="7"/>
        <v>13.333601800000002</v>
      </c>
      <c r="U44" s="43">
        <v>225</v>
      </c>
      <c r="V44" s="43">
        <v>225</v>
      </c>
      <c r="W44" s="43">
        <v>3.14</v>
      </c>
      <c r="X44" s="43">
        <f t="shared" si="8"/>
        <v>0.82191780821917815</v>
      </c>
      <c r="Y44" s="195">
        <f t="shared" si="9"/>
        <v>0.5806849315068493</v>
      </c>
      <c r="AA44" s="43">
        <v>240</v>
      </c>
      <c r="AB44">
        <v>240</v>
      </c>
      <c r="AC44">
        <v>3.14</v>
      </c>
      <c r="AD44" s="43">
        <v>0.66</v>
      </c>
      <c r="AE44">
        <f t="shared" si="11"/>
        <v>0.49737600000000004</v>
      </c>
      <c r="AF44">
        <f t="shared" si="12"/>
        <v>0.32467532467532467</v>
      </c>
      <c r="AG44">
        <f t="shared" si="13"/>
        <v>0.82205132467532471</v>
      </c>
      <c r="AI44">
        <v>240</v>
      </c>
      <c r="AJ44">
        <v>240</v>
      </c>
      <c r="AK44">
        <v>3.14</v>
      </c>
      <c r="AL44">
        <v>1.3</v>
      </c>
      <c r="AM44">
        <f t="shared" si="14"/>
        <v>0.97968000000000011</v>
      </c>
      <c r="AN44">
        <v>0.78</v>
      </c>
      <c r="AO44">
        <f t="shared" si="15"/>
        <v>1.7596800000000001</v>
      </c>
      <c r="AP44">
        <v>240</v>
      </c>
      <c r="AQ44">
        <f t="shared" si="16"/>
        <v>290</v>
      </c>
      <c r="AR44">
        <f>AO48</f>
        <v>2.0045999999999999</v>
      </c>
    </row>
    <row r="45" spans="1:44" x14ac:dyDescent="0.35">
      <c r="A45">
        <v>250</v>
      </c>
      <c r="B45">
        <v>1</v>
      </c>
      <c r="C45">
        <v>0.68</v>
      </c>
      <c r="D45">
        <f t="shared" si="10"/>
        <v>1.6800000000000002</v>
      </c>
      <c r="F45" s="64">
        <v>250</v>
      </c>
      <c r="G45">
        <v>290</v>
      </c>
      <c r="H45" s="64">
        <v>3.14</v>
      </c>
      <c r="I45" s="64">
        <v>0.86350000000000005</v>
      </c>
      <c r="J45" s="64">
        <v>2.77</v>
      </c>
      <c r="K45" s="64">
        <f t="shared" si="5"/>
        <v>2.3918950000000003</v>
      </c>
      <c r="L45" s="64">
        <v>30</v>
      </c>
      <c r="M45" s="64">
        <v>330</v>
      </c>
      <c r="N45" s="64">
        <v>3.14</v>
      </c>
      <c r="O45" s="64">
        <v>0.4</v>
      </c>
      <c r="P45" s="64">
        <v>0.8</v>
      </c>
      <c r="Q45" s="73">
        <v>3.43</v>
      </c>
      <c r="R45" s="64">
        <f t="shared" si="6"/>
        <v>11.373331200000003</v>
      </c>
      <c r="S45" s="64">
        <f t="shared" si="7"/>
        <v>13.765226200000003</v>
      </c>
      <c r="U45" s="43">
        <v>250</v>
      </c>
      <c r="V45" s="43">
        <v>250</v>
      </c>
      <c r="W45" s="43">
        <v>3.14</v>
      </c>
      <c r="X45" s="43">
        <f t="shared" si="8"/>
        <v>0.82191780821917815</v>
      </c>
      <c r="Y45" s="195">
        <f t="shared" si="9"/>
        <v>0.64520547945205486</v>
      </c>
      <c r="AA45" s="43">
        <v>250</v>
      </c>
      <c r="AB45">
        <v>250</v>
      </c>
      <c r="AC45">
        <v>3.14</v>
      </c>
      <c r="AD45" s="43">
        <v>0.66</v>
      </c>
      <c r="AE45">
        <f t="shared" si="11"/>
        <v>0.5181</v>
      </c>
      <c r="AF45">
        <f t="shared" si="12"/>
        <v>0.32467532467532467</v>
      </c>
      <c r="AG45">
        <f t="shared" si="13"/>
        <v>0.84277532467532468</v>
      </c>
      <c r="AI45">
        <v>250</v>
      </c>
      <c r="AJ45">
        <v>250</v>
      </c>
      <c r="AK45">
        <v>3.14</v>
      </c>
      <c r="AL45">
        <v>1.3</v>
      </c>
      <c r="AM45">
        <f t="shared" si="14"/>
        <v>1.0205</v>
      </c>
      <c r="AN45">
        <v>0.78</v>
      </c>
      <c r="AO45">
        <f t="shared" si="15"/>
        <v>1.8005</v>
      </c>
      <c r="AP45">
        <v>250</v>
      </c>
      <c r="AQ45">
        <f t="shared" si="16"/>
        <v>300</v>
      </c>
      <c r="AR45">
        <f>AO48</f>
        <v>2.0045999999999999</v>
      </c>
    </row>
    <row r="46" spans="1:44" x14ac:dyDescent="0.35">
      <c r="A46">
        <v>260</v>
      </c>
      <c r="B46">
        <v>1.1200000000000001</v>
      </c>
      <c r="C46">
        <v>0.68</v>
      </c>
      <c r="D46">
        <f t="shared" si="10"/>
        <v>1.8000000000000003</v>
      </c>
      <c r="F46">
        <v>260</v>
      </c>
      <c r="G46" s="64">
        <v>300</v>
      </c>
      <c r="H46">
        <v>3.14</v>
      </c>
      <c r="I46">
        <v>0.89490000000000014</v>
      </c>
      <c r="J46" s="64">
        <v>2.77</v>
      </c>
      <c r="K46" s="64">
        <f t="shared" si="5"/>
        <v>2.4788730000000005</v>
      </c>
      <c r="L46" s="64">
        <v>30</v>
      </c>
      <c r="M46">
        <v>340</v>
      </c>
      <c r="N46">
        <v>3.14</v>
      </c>
      <c r="O46">
        <v>0.4</v>
      </c>
      <c r="P46">
        <v>0.8</v>
      </c>
      <c r="Q46" s="73">
        <v>3.43</v>
      </c>
      <c r="R46" s="64">
        <f t="shared" si="6"/>
        <v>11.717977600000005</v>
      </c>
      <c r="S46" s="64">
        <f t="shared" si="7"/>
        <v>14.196850600000005</v>
      </c>
      <c r="U46" s="43">
        <v>260</v>
      </c>
      <c r="V46" s="43">
        <v>260</v>
      </c>
      <c r="W46" s="43">
        <v>3.14</v>
      </c>
      <c r="X46" s="43">
        <f t="shared" si="8"/>
        <v>0.82191780821917815</v>
      </c>
      <c r="Y46" s="195">
        <f t="shared" si="9"/>
        <v>0.67101369863013705</v>
      </c>
      <c r="AA46" s="43">
        <v>260</v>
      </c>
      <c r="AB46">
        <v>260</v>
      </c>
      <c r="AC46">
        <v>3.14</v>
      </c>
      <c r="AD46" s="43">
        <v>0.66</v>
      </c>
      <c r="AE46">
        <f t="shared" si="11"/>
        <v>0.53882399999999997</v>
      </c>
      <c r="AF46">
        <f t="shared" si="12"/>
        <v>0.32467532467532467</v>
      </c>
      <c r="AG46">
        <f t="shared" si="13"/>
        <v>0.86349932467532464</v>
      </c>
      <c r="AI46">
        <v>260</v>
      </c>
      <c r="AJ46">
        <v>260</v>
      </c>
      <c r="AK46">
        <v>3.14</v>
      </c>
      <c r="AL46">
        <v>1.3</v>
      </c>
      <c r="AM46">
        <f t="shared" si="14"/>
        <v>1.06132</v>
      </c>
      <c r="AN46">
        <v>0.78</v>
      </c>
      <c r="AO46">
        <f t="shared" si="15"/>
        <v>1.8413200000000001</v>
      </c>
      <c r="AP46">
        <v>260</v>
      </c>
      <c r="AQ46">
        <f t="shared" si="16"/>
        <v>310</v>
      </c>
      <c r="AR46">
        <f>AO49</f>
        <v>2.0862400000000001</v>
      </c>
    </row>
    <row r="47" spans="1:44" x14ac:dyDescent="0.35">
      <c r="A47">
        <v>280</v>
      </c>
      <c r="B47">
        <v>1.1200000000000001</v>
      </c>
      <c r="C47">
        <v>0.68</v>
      </c>
      <c r="D47">
        <f t="shared" si="10"/>
        <v>1.8000000000000003</v>
      </c>
      <c r="F47" s="64">
        <v>280</v>
      </c>
      <c r="G47">
        <v>310</v>
      </c>
      <c r="H47" s="64">
        <v>3.14</v>
      </c>
      <c r="I47" s="64">
        <v>0.9577</v>
      </c>
      <c r="J47" s="64">
        <v>2.77</v>
      </c>
      <c r="K47" s="64">
        <f t="shared" si="5"/>
        <v>2.6528290000000001</v>
      </c>
      <c r="L47" s="64">
        <v>30</v>
      </c>
      <c r="M47" s="64">
        <v>360</v>
      </c>
      <c r="N47" s="64">
        <v>3.14</v>
      </c>
      <c r="O47" s="64">
        <v>0.4</v>
      </c>
      <c r="P47" s="64">
        <v>0.8</v>
      </c>
      <c r="Q47" s="73">
        <v>3.43</v>
      </c>
      <c r="R47" s="64">
        <f t="shared" si="6"/>
        <v>12.407270400000002</v>
      </c>
      <c r="S47" s="64">
        <f t="shared" si="7"/>
        <v>15.060099400000002</v>
      </c>
      <c r="U47" s="43">
        <v>280</v>
      </c>
      <c r="V47" s="43">
        <v>280</v>
      </c>
      <c r="W47" s="43">
        <v>3.14</v>
      </c>
      <c r="X47" s="43">
        <f t="shared" si="8"/>
        <v>0.82191780821917815</v>
      </c>
      <c r="Y47" s="195">
        <f t="shared" si="9"/>
        <v>0.72263013698630141</v>
      </c>
      <c r="AA47" s="43">
        <v>280</v>
      </c>
      <c r="AB47">
        <v>280</v>
      </c>
      <c r="AC47">
        <v>3.14</v>
      </c>
      <c r="AD47" s="43">
        <v>0.66</v>
      </c>
      <c r="AE47">
        <f t="shared" si="11"/>
        <v>0.58027200000000001</v>
      </c>
      <c r="AF47">
        <f t="shared" si="12"/>
        <v>0.32467532467532467</v>
      </c>
      <c r="AG47">
        <f t="shared" si="13"/>
        <v>0.90494732467532468</v>
      </c>
      <c r="AI47">
        <v>280</v>
      </c>
      <c r="AJ47">
        <v>280</v>
      </c>
      <c r="AK47">
        <v>3.14</v>
      </c>
      <c r="AL47">
        <v>1.3</v>
      </c>
      <c r="AM47">
        <f t="shared" si="14"/>
        <v>1.14296</v>
      </c>
      <c r="AN47">
        <v>0.78</v>
      </c>
      <c r="AO47">
        <f t="shared" si="15"/>
        <v>1.92296</v>
      </c>
      <c r="AP47">
        <v>280</v>
      </c>
      <c r="AQ47">
        <f t="shared" si="16"/>
        <v>330</v>
      </c>
      <c r="AR47">
        <f>AO50</f>
        <v>2.2087000000000003</v>
      </c>
    </row>
    <row r="48" spans="1:44" x14ac:dyDescent="0.35">
      <c r="A48">
        <v>300</v>
      </c>
      <c r="B48">
        <v>1.1200000000000001</v>
      </c>
      <c r="C48">
        <v>0.68</v>
      </c>
      <c r="D48">
        <f t="shared" si="10"/>
        <v>1.8000000000000003</v>
      </c>
      <c r="F48">
        <v>300</v>
      </c>
      <c r="G48" s="64">
        <v>330</v>
      </c>
      <c r="H48">
        <v>3.14</v>
      </c>
      <c r="I48">
        <v>1.0205</v>
      </c>
      <c r="J48" s="64">
        <v>2.77</v>
      </c>
      <c r="K48" s="64">
        <f t="shared" si="5"/>
        <v>2.8267850000000001</v>
      </c>
      <c r="L48" s="64">
        <v>30</v>
      </c>
      <c r="M48">
        <v>380</v>
      </c>
      <c r="N48">
        <v>3.14</v>
      </c>
      <c r="O48">
        <v>0.4</v>
      </c>
      <c r="P48">
        <v>0.8</v>
      </c>
      <c r="Q48" s="73">
        <v>3.43</v>
      </c>
      <c r="R48" s="64">
        <f t="shared" si="6"/>
        <v>13.096563200000002</v>
      </c>
      <c r="S48" s="64">
        <f t="shared" si="7"/>
        <v>15.923348200000003</v>
      </c>
      <c r="U48" s="43">
        <v>300</v>
      </c>
      <c r="V48" s="43">
        <v>300</v>
      </c>
      <c r="W48" s="43">
        <v>3.14</v>
      </c>
      <c r="X48" s="43">
        <f t="shared" si="8"/>
        <v>0.82191780821917815</v>
      </c>
      <c r="Y48" s="195">
        <f t="shared" si="9"/>
        <v>0.77424657534246577</v>
      </c>
      <c r="AA48" s="43">
        <v>300</v>
      </c>
      <c r="AB48">
        <v>300</v>
      </c>
      <c r="AC48">
        <v>3.14</v>
      </c>
      <c r="AD48" s="43">
        <v>0.66</v>
      </c>
      <c r="AE48">
        <f t="shared" si="11"/>
        <v>0.62172000000000005</v>
      </c>
      <c r="AF48">
        <f t="shared" si="12"/>
        <v>0.32467532467532467</v>
      </c>
      <c r="AG48">
        <f t="shared" si="13"/>
        <v>0.94639532467532472</v>
      </c>
      <c r="AI48">
        <v>300</v>
      </c>
      <c r="AJ48">
        <v>300</v>
      </c>
      <c r="AK48">
        <v>3.14</v>
      </c>
      <c r="AL48">
        <v>1.3</v>
      </c>
      <c r="AM48">
        <f t="shared" si="14"/>
        <v>1.2246000000000001</v>
      </c>
      <c r="AN48">
        <v>0.78</v>
      </c>
      <c r="AO48">
        <f t="shared" si="15"/>
        <v>2.0045999999999999</v>
      </c>
      <c r="AP48">
        <v>300</v>
      </c>
      <c r="AQ48">
        <f t="shared" si="16"/>
        <v>350</v>
      </c>
      <c r="AR48">
        <f>AO50</f>
        <v>2.2087000000000003</v>
      </c>
    </row>
    <row r="49" spans="1:44" x14ac:dyDescent="0.35">
      <c r="A49">
        <v>320</v>
      </c>
      <c r="B49">
        <v>1.28</v>
      </c>
      <c r="C49">
        <v>0.68</v>
      </c>
      <c r="D49">
        <f t="shared" si="10"/>
        <v>1.96</v>
      </c>
      <c r="F49" s="64">
        <v>320</v>
      </c>
      <c r="G49">
        <v>350</v>
      </c>
      <c r="H49" s="64">
        <v>3.14</v>
      </c>
      <c r="I49" s="64">
        <v>1.0832999999999999</v>
      </c>
      <c r="J49" s="64">
        <v>2.77</v>
      </c>
      <c r="K49" s="64">
        <f t="shared" si="5"/>
        <v>3.0007409999999997</v>
      </c>
      <c r="L49" s="64">
        <v>30</v>
      </c>
      <c r="M49" s="64">
        <v>400</v>
      </c>
      <c r="N49" s="64">
        <v>3.14</v>
      </c>
      <c r="O49" s="64">
        <v>0.4</v>
      </c>
      <c r="P49" s="64">
        <v>0.8</v>
      </c>
      <c r="Q49" s="73">
        <v>3.43</v>
      </c>
      <c r="R49" s="64">
        <f t="shared" si="6"/>
        <v>13.785856000000003</v>
      </c>
      <c r="S49" s="64">
        <f t="shared" si="7"/>
        <v>16.786597</v>
      </c>
      <c r="U49" s="43">
        <v>320</v>
      </c>
      <c r="V49" s="43">
        <v>320</v>
      </c>
      <c r="W49" s="43">
        <v>3.14</v>
      </c>
      <c r="X49" s="43">
        <f t="shared" si="8"/>
        <v>0.82191780821917815</v>
      </c>
      <c r="Y49" s="195">
        <f t="shared" si="9"/>
        <v>0.82586301369863035</v>
      </c>
      <c r="AA49" s="43">
        <v>320</v>
      </c>
      <c r="AB49">
        <v>320</v>
      </c>
      <c r="AC49">
        <v>3.14</v>
      </c>
      <c r="AD49" s="43">
        <v>0.66</v>
      </c>
      <c r="AE49">
        <f t="shared" si="11"/>
        <v>0.66316800000000009</v>
      </c>
      <c r="AF49">
        <f t="shared" si="12"/>
        <v>0.32467532467532467</v>
      </c>
      <c r="AG49">
        <f t="shared" si="13"/>
        <v>0.98784332467532476</v>
      </c>
      <c r="AI49">
        <v>320</v>
      </c>
      <c r="AJ49">
        <v>320</v>
      </c>
      <c r="AK49">
        <v>3.14</v>
      </c>
      <c r="AL49">
        <v>1.3</v>
      </c>
      <c r="AM49">
        <f t="shared" si="14"/>
        <v>1.3062400000000003</v>
      </c>
      <c r="AN49">
        <v>0.78</v>
      </c>
      <c r="AO49">
        <f t="shared" si="15"/>
        <v>2.0862400000000001</v>
      </c>
      <c r="AP49">
        <v>320</v>
      </c>
      <c r="AQ49">
        <f t="shared" si="16"/>
        <v>370</v>
      </c>
      <c r="AR49">
        <f>AO51</f>
        <v>2.3719800000000002</v>
      </c>
    </row>
    <row r="50" spans="1:44" x14ac:dyDescent="0.35">
      <c r="A50">
        <v>350</v>
      </c>
      <c r="B50">
        <v>1.28</v>
      </c>
      <c r="C50">
        <v>0.68</v>
      </c>
      <c r="D50">
        <f t="shared" si="10"/>
        <v>1.96</v>
      </c>
      <c r="F50">
        <v>350</v>
      </c>
      <c r="G50" s="64">
        <v>370</v>
      </c>
      <c r="H50">
        <v>3.14</v>
      </c>
      <c r="I50">
        <v>1.1775</v>
      </c>
      <c r="J50" s="64">
        <v>2.77</v>
      </c>
      <c r="K50" s="64">
        <f t="shared" si="5"/>
        <v>3.2616749999999999</v>
      </c>
      <c r="L50" s="64">
        <v>30</v>
      </c>
      <c r="M50">
        <v>430</v>
      </c>
      <c r="N50">
        <v>3.14</v>
      </c>
      <c r="O50">
        <v>0.4</v>
      </c>
      <c r="P50">
        <v>0.8</v>
      </c>
      <c r="Q50" s="73">
        <v>3.43</v>
      </c>
      <c r="R50" s="64">
        <f t="shared" si="6"/>
        <v>14.819795200000003</v>
      </c>
      <c r="S50" s="64">
        <f t="shared" si="7"/>
        <v>18.081470200000002</v>
      </c>
      <c r="U50" s="43">
        <v>350</v>
      </c>
      <c r="V50" s="43">
        <v>350</v>
      </c>
      <c r="W50" s="43">
        <v>3.14</v>
      </c>
      <c r="X50" s="43">
        <f t="shared" si="8"/>
        <v>0.82191780821917815</v>
      </c>
      <c r="Y50" s="195">
        <f t="shared" si="9"/>
        <v>0.90328767123287679</v>
      </c>
      <c r="AA50" s="43">
        <v>350</v>
      </c>
      <c r="AB50">
        <v>350</v>
      </c>
      <c r="AC50">
        <v>3.14</v>
      </c>
      <c r="AD50" s="43">
        <v>0.66</v>
      </c>
      <c r="AE50">
        <f t="shared" si="11"/>
        <v>0.72533999999999998</v>
      </c>
      <c r="AF50">
        <f t="shared" si="12"/>
        <v>0.32467532467532467</v>
      </c>
      <c r="AG50">
        <f t="shared" si="13"/>
        <v>1.0500153246753245</v>
      </c>
      <c r="AI50">
        <v>350</v>
      </c>
      <c r="AJ50">
        <v>350</v>
      </c>
      <c r="AK50">
        <v>3.14</v>
      </c>
      <c r="AL50">
        <v>1.3</v>
      </c>
      <c r="AM50">
        <f t="shared" si="14"/>
        <v>1.4287000000000001</v>
      </c>
      <c r="AN50">
        <v>0.78</v>
      </c>
      <c r="AO50">
        <f t="shared" si="15"/>
        <v>2.2087000000000003</v>
      </c>
      <c r="AP50">
        <v>350</v>
      </c>
      <c r="AQ50">
        <f t="shared" si="16"/>
        <v>400</v>
      </c>
      <c r="AR50">
        <v>2.4127999999999998</v>
      </c>
    </row>
    <row r="51" spans="1:44" x14ac:dyDescent="0.35">
      <c r="A51">
        <v>400</v>
      </c>
      <c r="B51">
        <v>1.44</v>
      </c>
      <c r="C51">
        <v>0.68</v>
      </c>
      <c r="D51">
        <f t="shared" si="10"/>
        <v>2.12</v>
      </c>
      <c r="F51" s="64">
        <v>380</v>
      </c>
      <c r="G51">
        <v>400</v>
      </c>
      <c r="H51" s="64">
        <v>3.14</v>
      </c>
      <c r="I51" s="64">
        <v>1.2717000000000001</v>
      </c>
      <c r="J51" s="64">
        <v>2.77</v>
      </c>
      <c r="K51" s="64">
        <f t="shared" si="5"/>
        <v>3.5226090000000001</v>
      </c>
      <c r="L51" s="64">
        <v>30</v>
      </c>
      <c r="M51" s="64">
        <v>460</v>
      </c>
      <c r="N51" s="64">
        <v>3.14</v>
      </c>
      <c r="O51" s="64">
        <v>0.4</v>
      </c>
      <c r="P51" s="64">
        <v>0.8</v>
      </c>
      <c r="Q51" s="73">
        <v>3.43</v>
      </c>
      <c r="R51" s="64">
        <f t="shared" si="6"/>
        <v>15.853734400000002</v>
      </c>
      <c r="S51" s="64">
        <f t="shared" si="7"/>
        <v>19.376343400000003</v>
      </c>
      <c r="U51" s="43">
        <v>390</v>
      </c>
      <c r="V51" s="43">
        <v>390</v>
      </c>
      <c r="W51" s="43">
        <v>3.14</v>
      </c>
      <c r="X51" s="43">
        <f t="shared" si="8"/>
        <v>0.82191780821917815</v>
      </c>
      <c r="Y51" s="195">
        <f t="shared" si="9"/>
        <v>1.0065205479452057</v>
      </c>
      <c r="AA51" s="43">
        <v>390</v>
      </c>
      <c r="AB51">
        <v>390</v>
      </c>
      <c r="AC51">
        <v>3.14</v>
      </c>
      <c r="AD51" s="43">
        <v>0.66</v>
      </c>
      <c r="AE51">
        <f t="shared" si="11"/>
        <v>0.80823600000000007</v>
      </c>
      <c r="AF51">
        <f t="shared" si="12"/>
        <v>0.32467532467532467</v>
      </c>
      <c r="AG51">
        <f t="shared" si="13"/>
        <v>1.1329113246753248</v>
      </c>
      <c r="AI51">
        <v>390</v>
      </c>
      <c r="AJ51">
        <v>390</v>
      </c>
      <c r="AK51">
        <v>3.14</v>
      </c>
      <c r="AL51">
        <v>1.3</v>
      </c>
      <c r="AM51">
        <f t="shared" si="14"/>
        <v>1.5919800000000002</v>
      </c>
      <c r="AN51">
        <v>0.78</v>
      </c>
      <c r="AO51">
        <f t="shared" si="15"/>
        <v>2.3719800000000002</v>
      </c>
      <c r="AP51">
        <v>390</v>
      </c>
      <c r="AQ51">
        <f t="shared" si="16"/>
        <v>440</v>
      </c>
      <c r="AR51">
        <v>2.4127999999999998</v>
      </c>
    </row>
    <row r="52" spans="1:44" x14ac:dyDescent="0.35">
      <c r="A52">
        <v>450</v>
      </c>
      <c r="B52">
        <v>2</v>
      </c>
      <c r="C52">
        <v>0.68</v>
      </c>
      <c r="D52">
        <f>B52+C52</f>
        <v>2.68</v>
      </c>
      <c r="F52">
        <v>400</v>
      </c>
      <c r="G52" s="64">
        <v>450</v>
      </c>
      <c r="H52">
        <v>3.14</v>
      </c>
      <c r="I52">
        <v>1.3345</v>
      </c>
      <c r="J52" s="64">
        <v>2.77</v>
      </c>
      <c r="K52" s="64">
        <f t="shared" si="5"/>
        <v>3.6965650000000001</v>
      </c>
      <c r="L52" s="64">
        <v>30</v>
      </c>
      <c r="M52">
        <v>480</v>
      </c>
      <c r="N52">
        <v>3.14</v>
      </c>
      <c r="O52">
        <v>0.4</v>
      </c>
      <c r="P52">
        <v>0.8</v>
      </c>
      <c r="Q52" s="73">
        <v>3.43</v>
      </c>
      <c r="R52" s="64">
        <f t="shared" si="6"/>
        <v>16.543027200000001</v>
      </c>
      <c r="S52" s="64">
        <f t="shared" si="7"/>
        <v>20.239592200000001</v>
      </c>
      <c r="U52" s="43">
        <v>400</v>
      </c>
      <c r="V52" s="43">
        <v>400</v>
      </c>
      <c r="W52" s="43">
        <v>3.14</v>
      </c>
      <c r="X52" s="43">
        <f t="shared" si="8"/>
        <v>0.82191780821917815</v>
      </c>
      <c r="Y52" s="195">
        <f t="shared" si="9"/>
        <v>1.0323287671232877</v>
      </c>
      <c r="AA52" s="43">
        <v>400</v>
      </c>
      <c r="AB52">
        <v>400</v>
      </c>
      <c r="AC52">
        <v>3.14</v>
      </c>
      <c r="AD52" s="43">
        <v>0.66</v>
      </c>
      <c r="AE52">
        <f t="shared" si="11"/>
        <v>0.82896000000000003</v>
      </c>
      <c r="AF52">
        <f t="shared" si="12"/>
        <v>0.32467532467532467</v>
      </c>
      <c r="AG52">
        <f t="shared" si="13"/>
        <v>1.1536353246753248</v>
      </c>
      <c r="AI52">
        <v>400</v>
      </c>
      <c r="AJ52">
        <v>400</v>
      </c>
      <c r="AK52">
        <v>3.14</v>
      </c>
      <c r="AL52">
        <v>1.3</v>
      </c>
      <c r="AM52">
        <f t="shared" si="14"/>
        <v>1.6328</v>
      </c>
      <c r="AN52">
        <v>0.78</v>
      </c>
      <c r="AO52">
        <f t="shared" si="15"/>
        <v>2.4127999999999998</v>
      </c>
      <c r="AP52">
        <v>400</v>
      </c>
      <c r="AQ52">
        <f t="shared" si="16"/>
        <v>450</v>
      </c>
      <c r="AR52">
        <v>2.4127999999999998</v>
      </c>
    </row>
    <row r="53" spans="1:44" x14ac:dyDescent="0.35">
      <c r="A53">
        <v>500</v>
      </c>
      <c r="B53">
        <v>2.2000000000000002</v>
      </c>
      <c r="C53">
        <v>0.68</v>
      </c>
      <c r="D53">
        <f>B53+C53</f>
        <v>2.8800000000000003</v>
      </c>
      <c r="F53" s="64">
        <v>450</v>
      </c>
      <c r="G53">
        <v>500</v>
      </c>
      <c r="H53" s="64">
        <v>3.14</v>
      </c>
      <c r="I53" s="64">
        <v>1.4915</v>
      </c>
      <c r="J53" s="64">
        <v>2.77</v>
      </c>
      <c r="K53" s="64">
        <f t="shared" si="5"/>
        <v>4.1314549999999999</v>
      </c>
      <c r="L53" s="64">
        <v>30</v>
      </c>
      <c r="M53" s="64">
        <v>530</v>
      </c>
      <c r="N53" s="64">
        <v>3.14</v>
      </c>
      <c r="O53" s="64">
        <v>0.4</v>
      </c>
      <c r="P53" s="64">
        <v>0.8</v>
      </c>
      <c r="Q53" s="73">
        <v>3.43</v>
      </c>
      <c r="R53" s="64">
        <f t="shared" si="6"/>
        <v>18.266259200000004</v>
      </c>
      <c r="S53" s="64">
        <f t="shared" si="7"/>
        <v>22.397714200000003</v>
      </c>
      <c r="U53" s="43">
        <v>450</v>
      </c>
      <c r="V53" s="43">
        <v>450</v>
      </c>
      <c r="W53" s="43">
        <v>3.14</v>
      </c>
      <c r="X53" s="43">
        <f t="shared" si="8"/>
        <v>0.82191780821917815</v>
      </c>
      <c r="Y53" s="195">
        <f t="shared" si="9"/>
        <v>1.1613698630136986</v>
      </c>
      <c r="AA53" s="43">
        <v>450</v>
      </c>
      <c r="AB53">
        <v>450</v>
      </c>
      <c r="AC53">
        <v>3.14</v>
      </c>
      <c r="AD53" s="43">
        <v>0.66</v>
      </c>
      <c r="AE53">
        <f t="shared" si="11"/>
        <v>0.93258000000000008</v>
      </c>
      <c r="AF53">
        <f t="shared" si="12"/>
        <v>0.32467532467532467</v>
      </c>
      <c r="AG53">
        <f t="shared" si="13"/>
        <v>1.2572553246753246</v>
      </c>
      <c r="AI53">
        <v>450</v>
      </c>
      <c r="AJ53">
        <v>450</v>
      </c>
      <c r="AK53">
        <v>3.14</v>
      </c>
      <c r="AL53">
        <v>1.3</v>
      </c>
      <c r="AM53">
        <f t="shared" si="14"/>
        <v>1.8369000000000002</v>
      </c>
      <c r="AN53">
        <v>0.78</v>
      </c>
      <c r="AO53">
        <f t="shared" si="15"/>
        <v>2.6169000000000002</v>
      </c>
      <c r="AP53">
        <v>450</v>
      </c>
      <c r="AQ53">
        <f t="shared" si="16"/>
        <v>500</v>
      </c>
      <c r="AR53">
        <v>2.6169000000000002</v>
      </c>
    </row>
    <row r="54" spans="1:44" x14ac:dyDescent="0.35">
      <c r="A54">
        <v>550</v>
      </c>
      <c r="B54">
        <v>2.5</v>
      </c>
      <c r="C54">
        <v>0.68</v>
      </c>
      <c r="D54">
        <f>B54+C54</f>
        <v>3.18</v>
      </c>
      <c r="F54">
        <v>500</v>
      </c>
      <c r="G54" s="64">
        <v>550</v>
      </c>
      <c r="H54">
        <v>3.14</v>
      </c>
      <c r="I54">
        <v>1.6485000000000001</v>
      </c>
      <c r="J54" s="64">
        <v>2.77</v>
      </c>
      <c r="K54" s="64">
        <f t="shared" si="5"/>
        <v>4.5663450000000001</v>
      </c>
      <c r="L54" s="64">
        <v>30</v>
      </c>
      <c r="M54">
        <v>580</v>
      </c>
      <c r="N54">
        <v>3.14</v>
      </c>
      <c r="O54">
        <v>0.5</v>
      </c>
      <c r="P54">
        <v>0.8</v>
      </c>
      <c r="Q54" s="73">
        <v>3.43</v>
      </c>
      <c r="R54" s="64">
        <f t="shared" si="6"/>
        <v>24.986864000000001</v>
      </c>
      <c r="S54" s="64">
        <f t="shared" si="7"/>
        <v>29.553209000000003</v>
      </c>
      <c r="U54" s="43">
        <v>500</v>
      </c>
      <c r="V54" s="43">
        <v>500</v>
      </c>
      <c r="W54" s="43">
        <v>3.14</v>
      </c>
      <c r="X54" s="43">
        <f t="shared" si="8"/>
        <v>0.82191780821917815</v>
      </c>
      <c r="Y54" s="195">
        <f t="shared" si="9"/>
        <v>1.2904109589041097</v>
      </c>
      <c r="AA54" s="43">
        <v>500</v>
      </c>
      <c r="AB54">
        <v>500</v>
      </c>
      <c r="AC54">
        <v>3.14</v>
      </c>
      <c r="AD54" s="43">
        <v>0.66</v>
      </c>
      <c r="AE54">
        <f t="shared" si="11"/>
        <v>1.0362</v>
      </c>
      <c r="AF54">
        <f t="shared" si="12"/>
        <v>0.32467532467532467</v>
      </c>
      <c r="AG54">
        <f t="shared" si="13"/>
        <v>1.3608753246753247</v>
      </c>
      <c r="AI54">
        <v>500</v>
      </c>
      <c r="AJ54">
        <v>500</v>
      </c>
      <c r="AK54">
        <v>3.14</v>
      </c>
      <c r="AL54">
        <v>1.3</v>
      </c>
      <c r="AM54">
        <f t="shared" si="14"/>
        <v>2.0409999999999999</v>
      </c>
      <c r="AN54">
        <v>0.78</v>
      </c>
      <c r="AO54">
        <f t="shared" si="15"/>
        <v>2.8209999999999997</v>
      </c>
      <c r="AP54">
        <v>500</v>
      </c>
      <c r="AQ54">
        <f t="shared" si="16"/>
        <v>550</v>
      </c>
      <c r="AR54">
        <f>AO55</f>
        <v>3.0251000000000001</v>
      </c>
    </row>
    <row r="55" spans="1:44" x14ac:dyDescent="0.35">
      <c r="A55">
        <v>600</v>
      </c>
      <c r="B55">
        <v>2.8</v>
      </c>
      <c r="C55">
        <v>0.68</v>
      </c>
      <c r="D55">
        <f t="shared" ref="D55:D67" si="17">B55+C55</f>
        <v>3.48</v>
      </c>
      <c r="F55" s="64">
        <v>550</v>
      </c>
      <c r="G55">
        <v>600</v>
      </c>
      <c r="H55" s="64">
        <v>3.14</v>
      </c>
      <c r="I55" s="64">
        <v>1.8055000000000001</v>
      </c>
      <c r="J55" s="64">
        <v>2.77</v>
      </c>
      <c r="K55" s="64">
        <f t="shared" si="5"/>
        <v>5.0012350000000003</v>
      </c>
      <c r="L55" s="64">
        <v>30</v>
      </c>
      <c r="M55" s="64">
        <v>630</v>
      </c>
      <c r="N55" s="64">
        <v>3.14</v>
      </c>
      <c r="O55" s="64">
        <v>0.5</v>
      </c>
      <c r="P55" s="64">
        <v>0.8</v>
      </c>
      <c r="Q55" s="73">
        <v>3.43</v>
      </c>
      <c r="R55" s="64">
        <f t="shared" si="6"/>
        <v>27.140904000000006</v>
      </c>
      <c r="S55" s="64">
        <f t="shared" si="7"/>
        <v>32.142139000000007</v>
      </c>
      <c r="U55" s="43">
        <v>550</v>
      </c>
      <c r="V55" s="43">
        <v>550</v>
      </c>
      <c r="W55" s="43">
        <v>3.14</v>
      </c>
      <c r="X55" s="43">
        <f t="shared" si="8"/>
        <v>0.82191780821917815</v>
      </c>
      <c r="Y55" s="195">
        <f t="shared" si="9"/>
        <v>1.4194520547945206</v>
      </c>
      <c r="AA55" s="43">
        <v>550</v>
      </c>
      <c r="AB55">
        <v>550</v>
      </c>
      <c r="AC55">
        <v>3.14</v>
      </c>
      <c r="AD55" s="43">
        <v>0.66</v>
      </c>
      <c r="AE55">
        <f t="shared" si="11"/>
        <v>1.1398200000000001</v>
      </c>
      <c r="AF55">
        <f t="shared" si="12"/>
        <v>0.32467532467532467</v>
      </c>
      <c r="AG55">
        <f t="shared" si="13"/>
        <v>1.4644953246753247</v>
      </c>
      <c r="AI55">
        <v>550</v>
      </c>
      <c r="AJ55">
        <v>550</v>
      </c>
      <c r="AK55">
        <v>3.14</v>
      </c>
      <c r="AL55">
        <v>1.3</v>
      </c>
      <c r="AM55">
        <f t="shared" si="14"/>
        <v>2.2450999999999999</v>
      </c>
      <c r="AN55">
        <v>0.78</v>
      </c>
      <c r="AO55">
        <f t="shared" si="15"/>
        <v>3.0251000000000001</v>
      </c>
      <c r="AP55">
        <v>550</v>
      </c>
      <c r="AQ55">
        <f t="shared" si="16"/>
        <v>600</v>
      </c>
      <c r="AR55">
        <f t="shared" ref="AR55:AR65" si="18">AO56</f>
        <v>3.2292000000000005</v>
      </c>
    </row>
    <row r="56" spans="1:44" x14ac:dyDescent="0.35">
      <c r="A56">
        <v>650</v>
      </c>
      <c r="B56">
        <v>3.1</v>
      </c>
      <c r="C56">
        <v>0.68</v>
      </c>
      <c r="D56">
        <f t="shared" si="17"/>
        <v>3.7800000000000002</v>
      </c>
      <c r="F56">
        <v>600</v>
      </c>
      <c r="G56" s="64">
        <v>650</v>
      </c>
      <c r="H56">
        <v>3.14</v>
      </c>
      <c r="I56">
        <v>1.9624999999999999</v>
      </c>
      <c r="J56" s="64">
        <v>2.77</v>
      </c>
      <c r="K56" s="64">
        <f t="shared" si="5"/>
        <v>5.4361249999999997</v>
      </c>
      <c r="L56" s="64">
        <v>30</v>
      </c>
      <c r="M56">
        <v>680</v>
      </c>
      <c r="N56">
        <v>3.14</v>
      </c>
      <c r="O56">
        <v>0.5</v>
      </c>
      <c r="P56">
        <v>0.8</v>
      </c>
      <c r="Q56" s="73">
        <v>3.43</v>
      </c>
      <c r="R56" s="64">
        <f t="shared" si="6"/>
        <v>29.294944000000005</v>
      </c>
      <c r="S56" s="64">
        <f t="shared" si="7"/>
        <v>34.731069000000005</v>
      </c>
      <c r="U56" s="43">
        <v>600</v>
      </c>
      <c r="V56" s="43">
        <v>600</v>
      </c>
      <c r="W56" s="43">
        <v>3.14</v>
      </c>
      <c r="X56" s="43">
        <f t="shared" si="8"/>
        <v>0.82191780821917815</v>
      </c>
      <c r="Y56" s="195">
        <f t="shared" si="9"/>
        <v>1.5484931506849315</v>
      </c>
      <c r="AA56" s="43">
        <v>600</v>
      </c>
      <c r="AB56">
        <v>600</v>
      </c>
      <c r="AC56">
        <v>3.14</v>
      </c>
      <c r="AD56" s="43">
        <v>0.66</v>
      </c>
      <c r="AE56">
        <f t="shared" si="11"/>
        <v>1.2434400000000001</v>
      </c>
      <c r="AF56">
        <f t="shared" si="12"/>
        <v>0.32467532467532467</v>
      </c>
      <c r="AG56">
        <f t="shared" si="13"/>
        <v>1.5681153246753248</v>
      </c>
      <c r="AI56">
        <v>600</v>
      </c>
      <c r="AJ56">
        <v>600</v>
      </c>
      <c r="AK56">
        <v>3.14</v>
      </c>
      <c r="AL56">
        <v>1.3</v>
      </c>
      <c r="AM56">
        <f t="shared" si="14"/>
        <v>2.4492000000000003</v>
      </c>
      <c r="AN56">
        <v>0.78</v>
      </c>
      <c r="AO56">
        <f t="shared" si="15"/>
        <v>3.2292000000000005</v>
      </c>
      <c r="AP56">
        <v>600</v>
      </c>
      <c r="AQ56">
        <f t="shared" si="16"/>
        <v>650</v>
      </c>
      <c r="AR56">
        <f t="shared" si="18"/>
        <v>3.4333</v>
      </c>
    </row>
    <row r="57" spans="1:44" x14ac:dyDescent="0.35">
      <c r="A57">
        <v>700</v>
      </c>
      <c r="B57">
        <v>3.4</v>
      </c>
      <c r="C57">
        <v>0.68</v>
      </c>
      <c r="D57">
        <f t="shared" si="17"/>
        <v>4.08</v>
      </c>
      <c r="F57" s="64">
        <v>650</v>
      </c>
      <c r="G57">
        <v>700</v>
      </c>
      <c r="H57" s="64">
        <v>3.14</v>
      </c>
      <c r="I57" s="64">
        <v>2.1194999999999999</v>
      </c>
      <c r="J57" s="64">
        <v>2.77</v>
      </c>
      <c r="K57" s="64">
        <f t="shared" si="5"/>
        <v>5.8710149999999999</v>
      </c>
      <c r="L57" s="64">
        <v>30</v>
      </c>
      <c r="M57" s="64">
        <v>730</v>
      </c>
      <c r="N57" s="64">
        <v>3.14</v>
      </c>
      <c r="O57" s="64">
        <v>0.5</v>
      </c>
      <c r="P57" s="64">
        <v>0.8</v>
      </c>
      <c r="Q57" s="73">
        <v>3.43</v>
      </c>
      <c r="R57" s="64">
        <f t="shared" si="6"/>
        <v>31.448984000000006</v>
      </c>
      <c r="S57" s="64">
        <f t="shared" si="7"/>
        <v>37.31999900000001</v>
      </c>
      <c r="U57" s="43">
        <v>650</v>
      </c>
      <c r="V57" s="43">
        <v>650</v>
      </c>
      <c r="W57" s="43">
        <v>3.14</v>
      </c>
      <c r="X57" s="43">
        <f t="shared" si="8"/>
        <v>0.82191780821917815</v>
      </c>
      <c r="Y57" s="195">
        <f t="shared" si="9"/>
        <v>1.6775342465753427</v>
      </c>
      <c r="AA57" s="43">
        <v>650</v>
      </c>
      <c r="AB57">
        <v>650</v>
      </c>
      <c r="AC57">
        <v>3.14</v>
      </c>
      <c r="AD57" s="43">
        <v>0.66</v>
      </c>
      <c r="AE57">
        <f t="shared" si="11"/>
        <v>1.3470600000000001</v>
      </c>
      <c r="AF57">
        <f t="shared" si="12"/>
        <v>0.32467532467532467</v>
      </c>
      <c r="AG57">
        <f t="shared" si="13"/>
        <v>1.6717353246753248</v>
      </c>
      <c r="AI57">
        <v>650</v>
      </c>
      <c r="AJ57">
        <v>650</v>
      </c>
      <c r="AK57">
        <v>3.14</v>
      </c>
      <c r="AL57">
        <v>1.3</v>
      </c>
      <c r="AM57">
        <f t="shared" si="14"/>
        <v>2.6533000000000002</v>
      </c>
      <c r="AN57">
        <v>0.78</v>
      </c>
      <c r="AO57">
        <f t="shared" si="15"/>
        <v>3.4333</v>
      </c>
      <c r="AP57">
        <v>650</v>
      </c>
      <c r="AQ57">
        <f t="shared" si="16"/>
        <v>700</v>
      </c>
      <c r="AR57">
        <f t="shared" si="18"/>
        <v>3.6374000000000004</v>
      </c>
    </row>
    <row r="58" spans="1:44" x14ac:dyDescent="0.35">
      <c r="A58">
        <v>750</v>
      </c>
      <c r="B58">
        <v>3.7</v>
      </c>
      <c r="C58">
        <v>0.68</v>
      </c>
      <c r="D58">
        <f t="shared" si="17"/>
        <v>4.38</v>
      </c>
      <c r="F58">
        <v>700</v>
      </c>
      <c r="G58" s="64">
        <v>750</v>
      </c>
      <c r="H58">
        <v>3.14</v>
      </c>
      <c r="I58">
        <v>2.2765</v>
      </c>
      <c r="J58" s="64">
        <v>2.77</v>
      </c>
      <c r="K58" s="64">
        <f t="shared" si="5"/>
        <v>6.3059050000000001</v>
      </c>
      <c r="L58" s="64">
        <v>30</v>
      </c>
      <c r="M58">
        <v>780</v>
      </c>
      <c r="N58">
        <v>3.14</v>
      </c>
      <c r="O58">
        <v>0.5</v>
      </c>
      <c r="P58">
        <v>0.8</v>
      </c>
      <c r="Q58" s="73">
        <v>3.43</v>
      </c>
      <c r="R58" s="64">
        <f t="shared" si="6"/>
        <v>33.603024000000012</v>
      </c>
      <c r="S58" s="64">
        <f t="shared" si="7"/>
        <v>39.908929000000015</v>
      </c>
      <c r="U58" s="43">
        <v>700</v>
      </c>
      <c r="V58" s="43">
        <v>700</v>
      </c>
      <c r="W58" s="43">
        <v>3.14</v>
      </c>
      <c r="X58" s="43">
        <f t="shared" si="8"/>
        <v>0.82191780821917815</v>
      </c>
      <c r="Y58" s="195">
        <f t="shared" si="9"/>
        <v>1.8065753424657536</v>
      </c>
      <c r="AA58" s="43">
        <v>700</v>
      </c>
      <c r="AB58">
        <v>700</v>
      </c>
      <c r="AC58">
        <v>3.14</v>
      </c>
      <c r="AD58" s="43">
        <v>0.66</v>
      </c>
      <c r="AE58">
        <f t="shared" si="11"/>
        <v>1.45068</v>
      </c>
      <c r="AF58">
        <f t="shared" si="12"/>
        <v>0.32467532467532467</v>
      </c>
      <c r="AG58">
        <f t="shared" si="13"/>
        <v>1.7753553246753246</v>
      </c>
      <c r="AI58">
        <v>700</v>
      </c>
      <c r="AJ58">
        <v>700</v>
      </c>
      <c r="AK58">
        <v>3.14</v>
      </c>
      <c r="AL58">
        <v>1.3</v>
      </c>
      <c r="AM58">
        <f t="shared" si="14"/>
        <v>2.8574000000000002</v>
      </c>
      <c r="AN58">
        <v>0.78</v>
      </c>
      <c r="AO58">
        <f t="shared" si="15"/>
        <v>3.6374000000000004</v>
      </c>
      <c r="AP58">
        <v>700</v>
      </c>
      <c r="AQ58">
        <f t="shared" si="16"/>
        <v>750</v>
      </c>
      <c r="AR58">
        <f t="shared" si="18"/>
        <v>3.8414999999999999</v>
      </c>
    </row>
    <row r="59" spans="1:44" x14ac:dyDescent="0.35">
      <c r="A59">
        <v>800</v>
      </c>
      <c r="B59">
        <v>4</v>
      </c>
      <c r="C59">
        <v>0.68</v>
      </c>
      <c r="D59">
        <f t="shared" si="17"/>
        <v>4.68</v>
      </c>
      <c r="F59" s="64">
        <v>750</v>
      </c>
      <c r="G59">
        <v>800</v>
      </c>
      <c r="H59" s="64">
        <v>3.14</v>
      </c>
      <c r="I59" s="64">
        <v>2.4335</v>
      </c>
      <c r="J59" s="64">
        <v>2.77</v>
      </c>
      <c r="K59" s="64">
        <f t="shared" si="5"/>
        <v>6.7407950000000003</v>
      </c>
      <c r="L59" s="64">
        <v>30</v>
      </c>
      <c r="M59" s="64">
        <v>830</v>
      </c>
      <c r="N59" s="64">
        <v>3.14</v>
      </c>
      <c r="O59" s="64">
        <v>0.5</v>
      </c>
      <c r="P59" s="64">
        <v>0.8</v>
      </c>
      <c r="Q59" s="73">
        <v>3.43</v>
      </c>
      <c r="R59" s="64">
        <f t="shared" si="6"/>
        <v>35.757064000000007</v>
      </c>
      <c r="S59" s="64">
        <f t="shared" si="7"/>
        <v>42.497859000000005</v>
      </c>
      <c r="U59" s="43">
        <v>750</v>
      </c>
      <c r="V59" s="43">
        <v>750</v>
      </c>
      <c r="W59" s="43">
        <v>3.14</v>
      </c>
      <c r="X59" s="43">
        <f t="shared" si="8"/>
        <v>0.82191780821917815</v>
      </c>
      <c r="Y59" s="195">
        <f t="shared" si="9"/>
        <v>1.9356164383561645</v>
      </c>
      <c r="AA59" s="43">
        <v>750</v>
      </c>
      <c r="AB59">
        <v>750</v>
      </c>
      <c r="AC59">
        <v>3.14</v>
      </c>
      <c r="AD59" s="43">
        <v>0.66</v>
      </c>
      <c r="AE59">
        <f t="shared" si="11"/>
        <v>1.5543000000000002</v>
      </c>
      <c r="AF59">
        <f t="shared" si="12"/>
        <v>0.32467532467532467</v>
      </c>
      <c r="AG59">
        <f t="shared" si="13"/>
        <v>1.8789753246753249</v>
      </c>
      <c r="AI59">
        <v>750</v>
      </c>
      <c r="AJ59">
        <v>750</v>
      </c>
      <c r="AK59">
        <v>3.14</v>
      </c>
      <c r="AL59">
        <v>1.3</v>
      </c>
      <c r="AM59">
        <f t="shared" si="14"/>
        <v>3.0615000000000001</v>
      </c>
      <c r="AN59">
        <v>0.78</v>
      </c>
      <c r="AO59">
        <f t="shared" si="15"/>
        <v>3.8414999999999999</v>
      </c>
      <c r="AP59">
        <v>750</v>
      </c>
      <c r="AQ59">
        <f t="shared" si="16"/>
        <v>800</v>
      </c>
      <c r="AR59">
        <f t="shared" si="18"/>
        <v>4.0456000000000003</v>
      </c>
    </row>
    <row r="60" spans="1:44" x14ac:dyDescent="0.35">
      <c r="A60">
        <v>850</v>
      </c>
      <c r="B60">
        <v>4.3</v>
      </c>
      <c r="C60">
        <v>0.68</v>
      </c>
      <c r="D60">
        <f t="shared" si="17"/>
        <v>4.9799999999999995</v>
      </c>
      <c r="F60">
        <v>800</v>
      </c>
      <c r="G60" s="64">
        <v>850</v>
      </c>
      <c r="H60">
        <v>3.14</v>
      </c>
      <c r="I60">
        <v>2.5905</v>
      </c>
      <c r="J60" s="64">
        <v>2.77</v>
      </c>
      <c r="K60" s="64">
        <f t="shared" si="5"/>
        <v>7.1756850000000005</v>
      </c>
      <c r="L60" s="64">
        <v>30</v>
      </c>
      <c r="M60">
        <v>880</v>
      </c>
      <c r="N60">
        <v>3.14</v>
      </c>
      <c r="O60">
        <v>0.5</v>
      </c>
      <c r="P60">
        <v>0.8</v>
      </c>
      <c r="Q60" s="73">
        <v>3.43</v>
      </c>
      <c r="R60" s="64">
        <f t="shared" si="6"/>
        <v>37.911104000000009</v>
      </c>
      <c r="S60" s="64">
        <f t="shared" si="7"/>
        <v>45.08678900000001</v>
      </c>
      <c r="U60" s="43">
        <v>800</v>
      </c>
      <c r="V60" s="43">
        <v>800</v>
      </c>
      <c r="W60" s="43">
        <v>3.14</v>
      </c>
      <c r="X60" s="43">
        <f t="shared" si="8"/>
        <v>0.82191780821917815</v>
      </c>
      <c r="Y60" s="195">
        <f t="shared" si="9"/>
        <v>2.0646575342465754</v>
      </c>
      <c r="AA60" s="43">
        <v>800</v>
      </c>
      <c r="AB60">
        <v>800</v>
      </c>
      <c r="AC60">
        <v>3.14</v>
      </c>
      <c r="AD60" s="43">
        <v>0.66</v>
      </c>
      <c r="AE60">
        <f t="shared" si="11"/>
        <v>1.6579200000000001</v>
      </c>
      <c r="AF60">
        <f t="shared" si="12"/>
        <v>0.32467532467532467</v>
      </c>
      <c r="AG60">
        <f t="shared" si="13"/>
        <v>1.9825953246753247</v>
      </c>
      <c r="AI60">
        <v>800</v>
      </c>
      <c r="AJ60">
        <v>800</v>
      </c>
      <c r="AK60">
        <v>3.14</v>
      </c>
      <c r="AL60">
        <v>1.3</v>
      </c>
      <c r="AM60">
        <f t="shared" si="14"/>
        <v>3.2656000000000001</v>
      </c>
      <c r="AN60">
        <v>0.78</v>
      </c>
      <c r="AO60">
        <f t="shared" si="15"/>
        <v>4.0456000000000003</v>
      </c>
      <c r="AP60">
        <v>800</v>
      </c>
      <c r="AQ60">
        <f t="shared" si="16"/>
        <v>850</v>
      </c>
      <c r="AR60">
        <f t="shared" si="18"/>
        <v>4.2497000000000007</v>
      </c>
    </row>
    <row r="61" spans="1:44" x14ac:dyDescent="0.35">
      <c r="A61">
        <v>900</v>
      </c>
      <c r="B61">
        <v>4.5999999999999996</v>
      </c>
      <c r="C61">
        <v>0.68</v>
      </c>
      <c r="D61">
        <f t="shared" si="17"/>
        <v>5.2799999999999994</v>
      </c>
      <c r="F61" s="64">
        <v>850</v>
      </c>
      <c r="G61">
        <v>900</v>
      </c>
      <c r="H61" s="64">
        <v>3.14</v>
      </c>
      <c r="I61" s="64">
        <v>2.7475000000000001</v>
      </c>
      <c r="J61" s="64">
        <v>2.77</v>
      </c>
      <c r="K61" s="64">
        <f t="shared" si="5"/>
        <v>7.6105749999999999</v>
      </c>
      <c r="L61" s="64">
        <v>30</v>
      </c>
      <c r="M61" s="64">
        <v>930</v>
      </c>
      <c r="N61" s="64">
        <v>3.14</v>
      </c>
      <c r="O61" s="64">
        <v>0.5</v>
      </c>
      <c r="P61" s="64">
        <v>0.8</v>
      </c>
      <c r="Q61" s="73">
        <v>3.43</v>
      </c>
      <c r="R61" s="64">
        <f t="shared" si="6"/>
        <v>40.065144000000011</v>
      </c>
      <c r="S61" s="64">
        <f t="shared" si="7"/>
        <v>47.675719000000008</v>
      </c>
      <c r="U61" s="43">
        <v>850</v>
      </c>
      <c r="V61" s="43">
        <v>850</v>
      </c>
      <c r="W61" s="43">
        <v>3.14</v>
      </c>
      <c r="X61" s="43">
        <f t="shared" si="8"/>
        <v>0.82191780821917815</v>
      </c>
      <c r="Y61" s="195">
        <f t="shared" si="9"/>
        <v>2.1936986301369865</v>
      </c>
      <c r="AA61" s="43">
        <v>850</v>
      </c>
      <c r="AB61">
        <v>850</v>
      </c>
      <c r="AC61">
        <v>3.14</v>
      </c>
      <c r="AD61" s="43">
        <v>0.66</v>
      </c>
      <c r="AE61">
        <f t="shared" si="11"/>
        <v>1.7615400000000001</v>
      </c>
      <c r="AF61">
        <f t="shared" si="12"/>
        <v>0.32467532467532467</v>
      </c>
      <c r="AG61">
        <f t="shared" si="13"/>
        <v>2.086215324675325</v>
      </c>
      <c r="AI61">
        <v>850</v>
      </c>
      <c r="AJ61">
        <v>850</v>
      </c>
      <c r="AK61">
        <v>3.14</v>
      </c>
      <c r="AL61">
        <v>1.3</v>
      </c>
      <c r="AM61">
        <f t="shared" si="14"/>
        <v>3.4697000000000005</v>
      </c>
      <c r="AN61">
        <v>0.78</v>
      </c>
      <c r="AO61">
        <f t="shared" si="15"/>
        <v>4.2497000000000007</v>
      </c>
      <c r="AP61">
        <v>850</v>
      </c>
      <c r="AQ61">
        <f t="shared" si="16"/>
        <v>900</v>
      </c>
      <c r="AR61">
        <f t="shared" si="18"/>
        <v>4.4538000000000002</v>
      </c>
    </row>
    <row r="62" spans="1:44" x14ac:dyDescent="0.35">
      <c r="A62">
        <v>950</v>
      </c>
      <c r="B62">
        <v>4.9000000000000004</v>
      </c>
      <c r="C62">
        <v>0.68</v>
      </c>
      <c r="D62">
        <f t="shared" si="17"/>
        <v>5.58</v>
      </c>
      <c r="F62">
        <v>900</v>
      </c>
      <c r="G62" s="64">
        <v>950</v>
      </c>
      <c r="H62">
        <v>3.14</v>
      </c>
      <c r="I62">
        <v>2.9045000000000001</v>
      </c>
      <c r="J62" s="64">
        <v>2.77</v>
      </c>
      <c r="K62" s="64">
        <f t="shared" si="5"/>
        <v>8.0454650000000001</v>
      </c>
      <c r="L62" s="64">
        <v>30</v>
      </c>
      <c r="M62">
        <v>980</v>
      </c>
      <c r="N62">
        <v>3.14</v>
      </c>
      <c r="O62">
        <v>0.5</v>
      </c>
      <c r="P62">
        <v>0.8</v>
      </c>
      <c r="Q62" s="73">
        <v>3.43</v>
      </c>
      <c r="R62" s="64">
        <f t="shared" si="6"/>
        <v>42.219184000000006</v>
      </c>
      <c r="S62" s="64">
        <f t="shared" si="7"/>
        <v>50.264649000000006</v>
      </c>
      <c r="U62" s="43">
        <v>900</v>
      </c>
      <c r="V62" s="43">
        <v>900</v>
      </c>
      <c r="W62" s="43">
        <v>3.14</v>
      </c>
      <c r="X62" s="43">
        <f t="shared" si="8"/>
        <v>0.82191780821917815</v>
      </c>
      <c r="Y62" s="195">
        <f t="shared" si="9"/>
        <v>2.3227397260273972</v>
      </c>
      <c r="AA62" s="43">
        <v>900</v>
      </c>
      <c r="AB62">
        <v>900</v>
      </c>
      <c r="AC62">
        <v>3.14</v>
      </c>
      <c r="AD62" s="43">
        <v>0.66</v>
      </c>
      <c r="AE62">
        <f t="shared" si="11"/>
        <v>1.8651600000000002</v>
      </c>
      <c r="AF62">
        <f t="shared" si="12"/>
        <v>0.32467532467532467</v>
      </c>
      <c r="AG62">
        <f t="shared" si="13"/>
        <v>2.1898353246753248</v>
      </c>
      <c r="AI62">
        <v>900</v>
      </c>
      <c r="AJ62">
        <v>900</v>
      </c>
      <c r="AK62">
        <v>3.14</v>
      </c>
      <c r="AL62">
        <v>1.3</v>
      </c>
      <c r="AM62">
        <f t="shared" si="14"/>
        <v>3.6738000000000004</v>
      </c>
      <c r="AN62">
        <v>0.78</v>
      </c>
      <c r="AO62">
        <f t="shared" si="15"/>
        <v>4.4538000000000002</v>
      </c>
      <c r="AP62">
        <v>900</v>
      </c>
      <c r="AQ62">
        <f t="shared" si="16"/>
        <v>950</v>
      </c>
      <c r="AR62">
        <f t="shared" si="18"/>
        <v>4.6578999999999997</v>
      </c>
    </row>
    <row r="63" spans="1:44" x14ac:dyDescent="0.35">
      <c r="A63">
        <v>1000</v>
      </c>
      <c r="B63">
        <v>5.2</v>
      </c>
      <c r="C63">
        <v>0.68</v>
      </c>
      <c r="D63">
        <f t="shared" si="17"/>
        <v>5.88</v>
      </c>
      <c r="F63" s="64">
        <v>950</v>
      </c>
      <c r="G63">
        <v>1000</v>
      </c>
      <c r="H63" s="64">
        <v>3.14</v>
      </c>
      <c r="I63" s="64">
        <v>3.0615000000000001</v>
      </c>
      <c r="J63" s="64">
        <v>2.77</v>
      </c>
      <c r="K63" s="64">
        <f t="shared" si="5"/>
        <v>8.4803550000000012</v>
      </c>
      <c r="L63" s="64">
        <v>30</v>
      </c>
      <c r="M63" s="64">
        <v>1030</v>
      </c>
      <c r="N63" s="64">
        <v>3.14</v>
      </c>
      <c r="O63" s="64">
        <v>0.5</v>
      </c>
      <c r="P63" s="64">
        <v>0.8</v>
      </c>
      <c r="Q63" s="73">
        <v>3.43</v>
      </c>
      <c r="R63" s="64">
        <f t="shared" si="6"/>
        <v>44.373224000000008</v>
      </c>
      <c r="S63" s="64">
        <f t="shared" si="7"/>
        <v>52.853579000000011</v>
      </c>
      <c r="U63" s="43">
        <v>950</v>
      </c>
      <c r="V63" s="43">
        <v>950</v>
      </c>
      <c r="W63" s="43">
        <v>3.14</v>
      </c>
      <c r="X63" s="43">
        <f t="shared" si="8"/>
        <v>0.82191780821917815</v>
      </c>
      <c r="Y63" s="195">
        <f t="shared" si="9"/>
        <v>2.4517808219178083</v>
      </c>
      <c r="AA63" s="43">
        <v>950</v>
      </c>
      <c r="AB63">
        <v>950</v>
      </c>
      <c r="AC63">
        <v>3.14</v>
      </c>
      <c r="AD63" s="43">
        <v>0.66</v>
      </c>
      <c r="AE63">
        <f t="shared" si="11"/>
        <v>1.9687800000000002</v>
      </c>
      <c r="AF63">
        <f t="shared" si="12"/>
        <v>0.32467532467532467</v>
      </c>
      <c r="AG63">
        <f t="shared" si="13"/>
        <v>2.2934553246753246</v>
      </c>
      <c r="AI63">
        <v>950</v>
      </c>
      <c r="AJ63">
        <v>950</v>
      </c>
      <c r="AK63">
        <v>3.14</v>
      </c>
      <c r="AL63">
        <v>1.3</v>
      </c>
      <c r="AM63">
        <f t="shared" si="14"/>
        <v>3.8778999999999999</v>
      </c>
      <c r="AN63">
        <v>0.78</v>
      </c>
      <c r="AO63">
        <f t="shared" si="15"/>
        <v>4.6578999999999997</v>
      </c>
      <c r="AP63">
        <v>950</v>
      </c>
      <c r="AQ63">
        <f t="shared" si="16"/>
        <v>1000</v>
      </c>
      <c r="AR63">
        <f t="shared" si="18"/>
        <v>4.8620000000000001</v>
      </c>
    </row>
    <row r="64" spans="1:44" x14ac:dyDescent="0.35">
      <c r="A64">
        <v>1050</v>
      </c>
      <c r="B64">
        <v>5.5</v>
      </c>
      <c r="C64">
        <v>0.68</v>
      </c>
      <c r="D64">
        <f t="shared" si="17"/>
        <v>6.18</v>
      </c>
      <c r="F64">
        <v>1000</v>
      </c>
      <c r="G64" s="64">
        <v>1050</v>
      </c>
      <c r="H64">
        <v>3.14</v>
      </c>
      <c r="I64">
        <v>3.2185000000000001</v>
      </c>
      <c r="J64" s="64">
        <v>2.77</v>
      </c>
      <c r="K64" s="64">
        <f t="shared" si="5"/>
        <v>8.9152450000000005</v>
      </c>
      <c r="L64" s="64">
        <v>30</v>
      </c>
      <c r="M64">
        <v>1080</v>
      </c>
      <c r="N64">
        <v>3.14</v>
      </c>
      <c r="O64">
        <v>0.5</v>
      </c>
      <c r="P64">
        <v>0.8</v>
      </c>
      <c r="Q64" s="73">
        <v>3.43</v>
      </c>
      <c r="R64" s="64">
        <f t="shared" si="6"/>
        <v>46.527264000000017</v>
      </c>
      <c r="S64" s="64">
        <f t="shared" si="7"/>
        <v>55.442509000000015</v>
      </c>
      <c r="U64" s="43">
        <v>1000</v>
      </c>
      <c r="V64" s="43">
        <v>1000</v>
      </c>
      <c r="W64" s="43">
        <v>3.14</v>
      </c>
      <c r="X64" s="43">
        <f t="shared" si="8"/>
        <v>0.82191780821917815</v>
      </c>
      <c r="Y64" s="195">
        <f t="shared" si="9"/>
        <v>2.5808219178082195</v>
      </c>
      <c r="AA64" s="43">
        <v>1000</v>
      </c>
      <c r="AB64">
        <v>1000</v>
      </c>
      <c r="AC64">
        <v>3.14</v>
      </c>
      <c r="AD64" s="43">
        <v>0.66</v>
      </c>
      <c r="AE64">
        <f t="shared" si="11"/>
        <v>2.0724</v>
      </c>
      <c r="AF64">
        <f t="shared" si="12"/>
        <v>0.32467532467532467</v>
      </c>
      <c r="AG64">
        <f t="shared" si="13"/>
        <v>2.3970753246753249</v>
      </c>
      <c r="AI64">
        <v>1000</v>
      </c>
      <c r="AJ64">
        <v>1000</v>
      </c>
      <c r="AK64">
        <v>3.14</v>
      </c>
      <c r="AL64">
        <v>1.3</v>
      </c>
      <c r="AM64">
        <f t="shared" si="14"/>
        <v>4.0819999999999999</v>
      </c>
      <c r="AN64">
        <v>0.78</v>
      </c>
      <c r="AO64">
        <f t="shared" si="15"/>
        <v>4.8620000000000001</v>
      </c>
      <c r="AP64">
        <v>1000</v>
      </c>
      <c r="AQ64">
        <f t="shared" si="16"/>
        <v>1050</v>
      </c>
      <c r="AR64">
        <f t="shared" si="18"/>
        <v>5.0661000000000005</v>
      </c>
    </row>
    <row r="65" spans="1:44" x14ac:dyDescent="0.35">
      <c r="A65">
        <v>1100</v>
      </c>
      <c r="B65">
        <v>5.8</v>
      </c>
      <c r="C65">
        <v>0.68</v>
      </c>
      <c r="D65">
        <f t="shared" si="17"/>
        <v>6.4799999999999995</v>
      </c>
      <c r="F65" s="64">
        <v>1050</v>
      </c>
      <c r="G65">
        <v>1100</v>
      </c>
      <c r="H65" s="64">
        <v>3.14</v>
      </c>
      <c r="I65" s="64">
        <v>3.3755000000000002</v>
      </c>
      <c r="J65" s="64">
        <v>2.77</v>
      </c>
      <c r="K65" s="64">
        <f t="shared" si="5"/>
        <v>9.3501349999999999</v>
      </c>
      <c r="L65" s="64">
        <v>30</v>
      </c>
      <c r="M65" s="64">
        <v>1130</v>
      </c>
      <c r="N65" s="64">
        <v>3.14</v>
      </c>
      <c r="O65" s="64">
        <v>0.5</v>
      </c>
      <c r="P65" s="64">
        <v>0.8</v>
      </c>
      <c r="Q65" s="73">
        <v>3.43</v>
      </c>
      <c r="R65" s="64">
        <f t="shared" si="6"/>
        <v>48.681304000000011</v>
      </c>
      <c r="S65" s="64">
        <f t="shared" si="7"/>
        <v>58.031439000000013</v>
      </c>
      <c r="U65" s="43">
        <v>1050</v>
      </c>
      <c r="V65" s="43">
        <v>1050</v>
      </c>
      <c r="W65" s="43">
        <v>3.14</v>
      </c>
      <c r="X65" s="43">
        <f t="shared" si="8"/>
        <v>0.82191780821917815</v>
      </c>
      <c r="Y65" s="195">
        <f t="shared" si="9"/>
        <v>2.7098630136986301</v>
      </c>
      <c r="AA65" s="43">
        <v>1050</v>
      </c>
      <c r="AB65">
        <v>1050</v>
      </c>
      <c r="AC65">
        <v>3.14</v>
      </c>
      <c r="AD65" s="43">
        <v>0.66</v>
      </c>
      <c r="AE65">
        <f t="shared" si="11"/>
        <v>2.1760199999999998</v>
      </c>
      <c r="AF65">
        <f t="shared" si="12"/>
        <v>0.32467532467532467</v>
      </c>
      <c r="AG65">
        <f t="shared" si="13"/>
        <v>2.5006953246753243</v>
      </c>
      <c r="AI65">
        <v>1050</v>
      </c>
      <c r="AJ65">
        <v>1050</v>
      </c>
      <c r="AK65">
        <v>3.14</v>
      </c>
      <c r="AL65">
        <v>1.3</v>
      </c>
      <c r="AM65">
        <f t="shared" si="14"/>
        <v>4.2861000000000002</v>
      </c>
      <c r="AN65">
        <v>0.78</v>
      </c>
      <c r="AO65">
        <f>AM65+AN65</f>
        <v>5.0661000000000005</v>
      </c>
      <c r="AP65">
        <v>1050</v>
      </c>
      <c r="AQ65">
        <f t="shared" si="16"/>
        <v>1100</v>
      </c>
      <c r="AR65">
        <f t="shared" si="18"/>
        <v>5.2702</v>
      </c>
    </row>
    <row r="66" spans="1:44" x14ac:dyDescent="0.35">
      <c r="A66">
        <v>1150</v>
      </c>
      <c r="B66">
        <v>6.1</v>
      </c>
      <c r="C66">
        <v>0.68</v>
      </c>
      <c r="D66">
        <f t="shared" si="17"/>
        <v>6.7799999999999994</v>
      </c>
      <c r="F66">
        <v>1100</v>
      </c>
      <c r="G66">
        <v>1150</v>
      </c>
      <c r="H66">
        <v>3.14</v>
      </c>
      <c r="I66">
        <v>3.5325000000000002</v>
      </c>
      <c r="J66" s="64">
        <v>2.77</v>
      </c>
      <c r="K66" s="64">
        <f t="shared" si="5"/>
        <v>9.785025000000001</v>
      </c>
      <c r="L66" s="64">
        <v>30</v>
      </c>
      <c r="M66">
        <v>1180</v>
      </c>
      <c r="N66">
        <v>3.14</v>
      </c>
      <c r="O66">
        <v>0.5</v>
      </c>
      <c r="P66">
        <v>0.8</v>
      </c>
      <c r="Q66" s="73">
        <v>3.43</v>
      </c>
      <c r="R66" s="64">
        <f t="shared" si="6"/>
        <v>50.835344000000006</v>
      </c>
      <c r="S66" s="64">
        <f t="shared" si="7"/>
        <v>60.620369000000011</v>
      </c>
      <c r="U66" s="43">
        <v>1100</v>
      </c>
      <c r="V66" s="43">
        <v>1100</v>
      </c>
      <c r="W66" s="43">
        <v>3.14</v>
      </c>
      <c r="X66" s="43">
        <f t="shared" si="8"/>
        <v>0.82191780821917815</v>
      </c>
      <c r="Y66" s="195">
        <f t="shared" si="9"/>
        <v>2.8389041095890413</v>
      </c>
      <c r="AA66" s="43">
        <v>1100</v>
      </c>
      <c r="AB66">
        <v>1100</v>
      </c>
      <c r="AC66">
        <v>3.14</v>
      </c>
      <c r="AD66" s="43">
        <v>0.66</v>
      </c>
      <c r="AE66">
        <f t="shared" si="11"/>
        <v>2.2796400000000001</v>
      </c>
      <c r="AF66">
        <f t="shared" si="12"/>
        <v>0.32467532467532467</v>
      </c>
      <c r="AG66">
        <f t="shared" si="13"/>
        <v>2.6043153246753246</v>
      </c>
      <c r="AI66">
        <v>1100</v>
      </c>
      <c r="AJ66">
        <v>1100</v>
      </c>
      <c r="AK66">
        <v>3.14</v>
      </c>
      <c r="AL66">
        <v>1.3</v>
      </c>
      <c r="AM66">
        <f t="shared" si="14"/>
        <v>4.4901999999999997</v>
      </c>
      <c r="AN66">
        <v>0.78</v>
      </c>
      <c r="AO66">
        <f t="shared" si="15"/>
        <v>5.2702</v>
      </c>
      <c r="AP66">
        <v>1100</v>
      </c>
      <c r="AQ66">
        <f t="shared" si="16"/>
        <v>1150</v>
      </c>
      <c r="AR66" t="e">
        <f>#REF!</f>
        <v>#REF!</v>
      </c>
    </row>
    <row r="67" spans="1:44" x14ac:dyDescent="0.35">
      <c r="A67">
        <v>1250</v>
      </c>
      <c r="B67">
        <v>6.7</v>
      </c>
      <c r="C67">
        <v>0.68</v>
      </c>
      <c r="D67">
        <f t="shared" si="17"/>
        <v>7.38</v>
      </c>
      <c r="F67">
        <v>1200</v>
      </c>
      <c r="G67">
        <v>1250</v>
      </c>
      <c r="H67">
        <v>3.14</v>
      </c>
      <c r="I67">
        <v>3.8464999999999998</v>
      </c>
      <c r="J67" s="64">
        <v>2.77</v>
      </c>
      <c r="K67" s="64">
        <f t="shared" si="5"/>
        <v>10.654805</v>
      </c>
      <c r="L67" s="64">
        <v>30</v>
      </c>
      <c r="M67">
        <v>1280</v>
      </c>
      <c r="N67">
        <v>3.14</v>
      </c>
      <c r="O67">
        <v>0.5</v>
      </c>
      <c r="P67">
        <v>0.8</v>
      </c>
      <c r="Q67" s="73">
        <v>3.43</v>
      </c>
      <c r="R67" s="64">
        <f t="shared" si="6"/>
        <v>55.14342400000001</v>
      </c>
      <c r="S67" s="64">
        <f t="shared" si="7"/>
        <v>65.798229000000006</v>
      </c>
      <c r="U67" s="43">
        <v>1200</v>
      </c>
      <c r="V67" s="43">
        <v>1200</v>
      </c>
      <c r="W67" s="43">
        <v>3.14</v>
      </c>
      <c r="X67" s="43">
        <f t="shared" si="8"/>
        <v>0.82191780821917815</v>
      </c>
      <c r="Y67" s="195">
        <f t="shared" si="9"/>
        <v>3.0969863013698631</v>
      </c>
      <c r="AA67" s="43">
        <v>1200</v>
      </c>
      <c r="AB67">
        <v>1200</v>
      </c>
      <c r="AC67">
        <v>3.14</v>
      </c>
      <c r="AD67" s="43">
        <v>0.66</v>
      </c>
      <c r="AE67">
        <f t="shared" si="11"/>
        <v>2.4868800000000002</v>
      </c>
      <c r="AF67">
        <f t="shared" si="12"/>
        <v>0.32467532467532467</v>
      </c>
      <c r="AG67">
        <f t="shared" si="13"/>
        <v>2.8115553246753251</v>
      </c>
      <c r="AI67">
        <v>1200</v>
      </c>
      <c r="AJ67">
        <v>1200</v>
      </c>
      <c r="AK67">
        <v>3.14</v>
      </c>
      <c r="AL67">
        <v>1.3</v>
      </c>
      <c r="AM67">
        <f t="shared" si="14"/>
        <v>4.8984000000000005</v>
      </c>
      <c r="AN67">
        <v>0.78</v>
      </c>
      <c r="AO67">
        <f t="shared" si="15"/>
        <v>5.6784000000000008</v>
      </c>
      <c r="AP67">
        <v>1200</v>
      </c>
      <c r="AQ67">
        <f t="shared" si="16"/>
        <v>1250</v>
      </c>
      <c r="AR67" t="e">
        <f>#REF!</f>
        <v>#REF!</v>
      </c>
    </row>
    <row r="68" spans="1:44" x14ac:dyDescent="0.35">
      <c r="F68">
        <v>1300</v>
      </c>
      <c r="G68">
        <v>1350</v>
      </c>
      <c r="H68">
        <v>3.14</v>
      </c>
      <c r="I68">
        <v>4.1604999999999999</v>
      </c>
      <c r="J68" s="64">
        <v>2.77</v>
      </c>
      <c r="K68" s="64">
        <f t="shared" si="5"/>
        <v>11.524585</v>
      </c>
      <c r="L68" s="64">
        <v>30</v>
      </c>
      <c r="M68">
        <v>1380</v>
      </c>
      <c r="N68">
        <v>3.14</v>
      </c>
      <c r="O68">
        <v>0.5</v>
      </c>
      <c r="P68">
        <v>0.8</v>
      </c>
      <c r="Q68" s="73">
        <v>3.43</v>
      </c>
      <c r="R68" s="64">
        <f t="shared" si="6"/>
        <v>59.451504000000007</v>
      </c>
      <c r="S68" s="64">
        <f t="shared" si="7"/>
        <v>70.976089000000002</v>
      </c>
      <c r="U68" s="43">
        <v>1300</v>
      </c>
      <c r="V68" s="43">
        <v>1300</v>
      </c>
      <c r="W68" s="43">
        <v>3.14</v>
      </c>
      <c r="X68" s="43">
        <f t="shared" si="8"/>
        <v>0.82191780821917815</v>
      </c>
      <c r="Y68" s="195">
        <f t="shared" si="9"/>
        <v>3.3550684931506853</v>
      </c>
      <c r="AA68" s="43">
        <v>1300</v>
      </c>
      <c r="AB68">
        <v>1300</v>
      </c>
      <c r="AC68">
        <v>3.14</v>
      </c>
      <c r="AD68" s="43">
        <v>0.66</v>
      </c>
      <c r="AE68">
        <f t="shared" si="11"/>
        <v>2.6941200000000003</v>
      </c>
      <c r="AF68">
        <f t="shared" si="12"/>
        <v>0.32467532467532467</v>
      </c>
      <c r="AG68">
        <f t="shared" si="13"/>
        <v>3.0187953246753247</v>
      </c>
      <c r="AI68">
        <v>1300</v>
      </c>
      <c r="AJ68">
        <v>1300</v>
      </c>
      <c r="AK68">
        <v>3.14</v>
      </c>
      <c r="AL68">
        <v>1.3</v>
      </c>
      <c r="AM68">
        <f t="shared" si="14"/>
        <v>5.3066000000000004</v>
      </c>
      <c r="AN68">
        <v>0.78</v>
      </c>
      <c r="AO68">
        <f t="shared" si="15"/>
        <v>6.0866000000000007</v>
      </c>
      <c r="AP68">
        <v>1300</v>
      </c>
      <c r="AQ68">
        <f t="shared" si="16"/>
        <v>1350</v>
      </c>
      <c r="AR68">
        <f>AO68*1.05</f>
        <v>6.3909300000000009</v>
      </c>
    </row>
    <row r="70" spans="1:44" ht="38.25" x14ac:dyDescent="0.35">
      <c r="F70" s="65" t="s">
        <v>1114</v>
      </c>
      <c r="G70" s="65" t="s">
        <v>1115</v>
      </c>
      <c r="H70" s="65" t="s">
        <v>1105</v>
      </c>
      <c r="I70" s="65" t="s">
        <v>1116</v>
      </c>
      <c r="J70" s="65" t="s">
        <v>5764</v>
      </c>
      <c r="K70" s="65" t="s">
        <v>1118</v>
      </c>
      <c r="L70" s="65" t="s">
        <v>1116</v>
      </c>
      <c r="M70" s="65" t="s">
        <v>1119</v>
      </c>
      <c r="N70" s="65" t="s">
        <v>1105</v>
      </c>
      <c r="O70" s="65" t="s">
        <v>1120</v>
      </c>
      <c r="P70" s="65" t="s">
        <v>1121</v>
      </c>
      <c r="Q70" s="65" t="s">
        <v>5763</v>
      </c>
      <c r="R70" s="65" t="s">
        <v>1118</v>
      </c>
      <c r="S70" s="65" t="s">
        <v>1123</v>
      </c>
    </row>
    <row r="71" spans="1:44" x14ac:dyDescent="0.35">
      <c r="E71">
        <v>100</v>
      </c>
      <c r="F71" s="64">
        <v>100</v>
      </c>
      <c r="G71" s="64">
        <f>F71+$E$71</f>
        <v>200</v>
      </c>
      <c r="H71" s="64">
        <v>3.14</v>
      </c>
      <c r="I71" s="64">
        <f>G71*H71/1000</f>
        <v>0.628</v>
      </c>
      <c r="J71" s="64">
        <v>3.32</v>
      </c>
      <c r="K71" s="64">
        <f>I71*J71</f>
        <v>2.0849599999999997</v>
      </c>
      <c r="L71" s="64">
        <v>10</v>
      </c>
      <c r="M71" s="64">
        <f>L71+G71</f>
        <v>210</v>
      </c>
      <c r="N71" s="64">
        <v>3.14</v>
      </c>
      <c r="O71" s="64">
        <v>0.4</v>
      </c>
      <c r="P71" s="64">
        <v>0.8</v>
      </c>
      <c r="Q71" s="64">
        <v>3.43</v>
      </c>
      <c r="R71" s="64">
        <f>Q71*P71*O71*N71*M71/100</f>
        <v>7.2375744000000006</v>
      </c>
      <c r="S71" s="64">
        <f>R71+K71</f>
        <v>9.3225344000000003</v>
      </c>
    </row>
    <row r="72" spans="1:44" x14ac:dyDescent="0.35">
      <c r="D72">
        <f>G67*H68/1000</f>
        <v>3.9249999999999998</v>
      </c>
      <c r="F72" s="73">
        <v>130</v>
      </c>
      <c r="G72" s="64">
        <f t="shared" ref="G72:G99" si="19">F72+$E$71</f>
        <v>230</v>
      </c>
      <c r="H72" s="73">
        <v>3.14</v>
      </c>
      <c r="I72" s="73">
        <f t="shared" ref="I72:I99" si="20">G72*H72/1000</f>
        <v>0.72220000000000006</v>
      </c>
      <c r="J72" s="64">
        <v>3.32</v>
      </c>
      <c r="K72" s="64">
        <f t="shared" ref="K72:K99" si="21">I72*J72</f>
        <v>2.3977040000000001</v>
      </c>
      <c r="L72" s="64">
        <v>10</v>
      </c>
      <c r="M72" s="73">
        <f t="shared" ref="M72:M99" si="22">L72+G72</f>
        <v>240</v>
      </c>
      <c r="N72" s="73">
        <v>3.14</v>
      </c>
      <c r="O72" s="73">
        <v>0.4</v>
      </c>
      <c r="P72" s="73">
        <v>0.8</v>
      </c>
      <c r="Q72" s="64">
        <v>3.43</v>
      </c>
      <c r="R72" s="64">
        <f t="shared" ref="R72:R99" si="23">Q72*P72*O72*N72*M72/100</f>
        <v>8.2715136000000022</v>
      </c>
      <c r="S72" s="64">
        <f t="shared" ref="S72:S99" si="24">R72+K72</f>
        <v>10.669217600000003</v>
      </c>
    </row>
    <row r="73" spans="1:44" x14ac:dyDescent="0.35">
      <c r="F73" s="64">
        <v>150</v>
      </c>
      <c r="G73" s="64">
        <f t="shared" si="19"/>
        <v>250</v>
      </c>
      <c r="H73" s="64">
        <v>3.14</v>
      </c>
      <c r="I73" s="64">
        <f t="shared" si="20"/>
        <v>0.78500000000000003</v>
      </c>
      <c r="J73" s="64">
        <v>3.32</v>
      </c>
      <c r="K73" s="64">
        <f t="shared" si="21"/>
        <v>2.6061999999999999</v>
      </c>
      <c r="L73" s="64">
        <v>10</v>
      </c>
      <c r="M73" s="64">
        <f t="shared" si="22"/>
        <v>260</v>
      </c>
      <c r="N73" s="64">
        <v>3.14</v>
      </c>
      <c r="O73" s="64">
        <v>0.4</v>
      </c>
      <c r="P73" s="64">
        <v>0.8</v>
      </c>
      <c r="Q73" s="64">
        <v>3.43</v>
      </c>
      <c r="R73" s="64">
        <f t="shared" si="23"/>
        <v>8.9608064000000009</v>
      </c>
      <c r="S73" s="64">
        <f t="shared" si="24"/>
        <v>11.5670064</v>
      </c>
    </row>
    <row r="74" spans="1:44" x14ac:dyDescent="0.35">
      <c r="F74" s="73">
        <v>180</v>
      </c>
      <c r="G74" s="64">
        <f t="shared" si="19"/>
        <v>280</v>
      </c>
      <c r="H74" s="73">
        <v>3.14</v>
      </c>
      <c r="I74" s="73">
        <f t="shared" si="20"/>
        <v>0.87920000000000009</v>
      </c>
      <c r="J74" s="64">
        <v>3.32</v>
      </c>
      <c r="K74" s="64">
        <f t="shared" si="21"/>
        <v>2.9189440000000002</v>
      </c>
      <c r="L74" s="64">
        <v>10</v>
      </c>
      <c r="M74" s="73">
        <f t="shared" si="22"/>
        <v>290</v>
      </c>
      <c r="N74" s="73">
        <v>3.14</v>
      </c>
      <c r="O74" s="73">
        <v>0.4</v>
      </c>
      <c r="P74" s="73">
        <v>0.8</v>
      </c>
      <c r="Q74" s="64">
        <v>3.43</v>
      </c>
      <c r="R74" s="64">
        <f t="shared" si="23"/>
        <v>9.9947456000000017</v>
      </c>
      <c r="S74" s="64">
        <f t="shared" si="24"/>
        <v>12.913689600000001</v>
      </c>
    </row>
    <row r="75" spans="1:44" x14ac:dyDescent="0.35">
      <c r="F75" s="64">
        <v>200</v>
      </c>
      <c r="G75" s="64">
        <f t="shared" si="19"/>
        <v>300</v>
      </c>
      <c r="H75" s="64">
        <v>3.14</v>
      </c>
      <c r="I75" s="64">
        <f t="shared" si="20"/>
        <v>0.94199999999999995</v>
      </c>
      <c r="J75" s="64">
        <v>3.32</v>
      </c>
      <c r="K75" s="64">
        <f t="shared" si="21"/>
        <v>3.1274399999999996</v>
      </c>
      <c r="L75" s="64">
        <v>10</v>
      </c>
      <c r="M75" s="64">
        <f t="shared" si="22"/>
        <v>310</v>
      </c>
      <c r="N75" s="64">
        <v>3.14</v>
      </c>
      <c r="O75" s="64">
        <v>0.4</v>
      </c>
      <c r="P75" s="64">
        <v>0.8</v>
      </c>
      <c r="Q75" s="64">
        <v>3.43</v>
      </c>
      <c r="R75" s="64">
        <f t="shared" si="23"/>
        <v>10.684038400000002</v>
      </c>
      <c r="S75" s="64">
        <f t="shared" si="24"/>
        <v>13.811478400000002</v>
      </c>
    </row>
    <row r="76" spans="1:44" x14ac:dyDescent="0.35">
      <c r="F76" s="73">
        <v>225</v>
      </c>
      <c r="G76" s="64">
        <f t="shared" si="19"/>
        <v>325</v>
      </c>
      <c r="H76" s="73">
        <v>3.14</v>
      </c>
      <c r="I76" s="73">
        <f t="shared" si="20"/>
        <v>1.0205</v>
      </c>
      <c r="J76" s="64">
        <v>3.32</v>
      </c>
      <c r="K76" s="64">
        <f t="shared" si="21"/>
        <v>3.3880599999999998</v>
      </c>
      <c r="L76" s="64">
        <v>10</v>
      </c>
      <c r="M76" s="73">
        <f t="shared" si="22"/>
        <v>335</v>
      </c>
      <c r="N76" s="73">
        <v>3.14</v>
      </c>
      <c r="O76" s="73">
        <v>0.4</v>
      </c>
      <c r="P76" s="73">
        <v>0.8</v>
      </c>
      <c r="Q76" s="64">
        <v>3.43</v>
      </c>
      <c r="R76" s="64">
        <f t="shared" si="23"/>
        <v>11.545654400000004</v>
      </c>
      <c r="S76" s="64">
        <f t="shared" si="24"/>
        <v>14.933714400000003</v>
      </c>
    </row>
    <row r="77" spans="1:44" x14ac:dyDescent="0.35">
      <c r="F77" s="64">
        <v>250</v>
      </c>
      <c r="G77" s="64">
        <f t="shared" si="19"/>
        <v>350</v>
      </c>
      <c r="H77" s="64">
        <v>3.14</v>
      </c>
      <c r="I77" s="64">
        <f t="shared" si="20"/>
        <v>1.099</v>
      </c>
      <c r="J77" s="64">
        <v>3.32</v>
      </c>
      <c r="K77" s="64">
        <f t="shared" si="21"/>
        <v>3.6486799999999997</v>
      </c>
      <c r="L77" s="64">
        <v>10</v>
      </c>
      <c r="M77" s="64">
        <f t="shared" si="22"/>
        <v>360</v>
      </c>
      <c r="N77" s="64">
        <v>3.14</v>
      </c>
      <c r="O77" s="64">
        <v>0.4</v>
      </c>
      <c r="P77" s="64">
        <v>0.8</v>
      </c>
      <c r="Q77" s="64">
        <v>3.43</v>
      </c>
      <c r="R77" s="64">
        <f t="shared" si="23"/>
        <v>12.407270400000002</v>
      </c>
      <c r="S77" s="64">
        <f t="shared" si="24"/>
        <v>16.0559504</v>
      </c>
    </row>
    <row r="78" spans="1:44" x14ac:dyDescent="0.35">
      <c r="F78" s="73">
        <v>260</v>
      </c>
      <c r="G78" s="64">
        <f t="shared" si="19"/>
        <v>360</v>
      </c>
      <c r="H78" s="73">
        <v>3.14</v>
      </c>
      <c r="I78" s="73">
        <f t="shared" si="20"/>
        <v>1.1304000000000001</v>
      </c>
      <c r="J78" s="64">
        <v>3.32</v>
      </c>
      <c r="K78" s="64">
        <f t="shared" si="21"/>
        <v>3.7529280000000003</v>
      </c>
      <c r="L78" s="64">
        <v>10</v>
      </c>
      <c r="M78" s="73">
        <f t="shared" si="22"/>
        <v>370</v>
      </c>
      <c r="N78" s="73">
        <v>3.14</v>
      </c>
      <c r="O78" s="73">
        <v>0.4</v>
      </c>
      <c r="P78" s="73">
        <v>0.8</v>
      </c>
      <c r="Q78" s="64">
        <v>3.43</v>
      </c>
      <c r="R78" s="64">
        <f t="shared" si="23"/>
        <v>12.751916800000002</v>
      </c>
      <c r="S78" s="64">
        <f t="shared" si="24"/>
        <v>16.504844800000001</v>
      </c>
    </row>
    <row r="79" spans="1:44" x14ac:dyDescent="0.35">
      <c r="F79" s="64">
        <v>280</v>
      </c>
      <c r="G79" s="64">
        <f t="shared" si="19"/>
        <v>380</v>
      </c>
      <c r="H79" s="64">
        <v>3.14</v>
      </c>
      <c r="I79" s="64">
        <f t="shared" si="20"/>
        <v>1.1932</v>
      </c>
      <c r="J79" s="64">
        <v>3.32</v>
      </c>
      <c r="K79" s="64">
        <f t="shared" si="21"/>
        <v>3.9614240000000001</v>
      </c>
      <c r="L79" s="64">
        <v>10</v>
      </c>
      <c r="M79" s="64">
        <f t="shared" si="22"/>
        <v>390</v>
      </c>
      <c r="N79" s="64">
        <v>3.14</v>
      </c>
      <c r="O79" s="64">
        <v>0.4</v>
      </c>
      <c r="P79" s="64">
        <v>0.8</v>
      </c>
      <c r="Q79" s="64">
        <v>3.43</v>
      </c>
      <c r="R79" s="64">
        <f t="shared" si="23"/>
        <v>13.441209600000002</v>
      </c>
      <c r="S79" s="64">
        <f t="shared" si="24"/>
        <v>17.402633600000001</v>
      </c>
    </row>
    <row r="80" spans="1:44" x14ac:dyDescent="0.35">
      <c r="F80" s="73">
        <v>300</v>
      </c>
      <c r="G80" s="64">
        <f t="shared" si="19"/>
        <v>400</v>
      </c>
      <c r="H80" s="73">
        <v>3.14</v>
      </c>
      <c r="I80" s="73">
        <f t="shared" si="20"/>
        <v>1.256</v>
      </c>
      <c r="J80" s="64">
        <v>3.32</v>
      </c>
      <c r="K80" s="64">
        <f t="shared" si="21"/>
        <v>4.1699199999999994</v>
      </c>
      <c r="L80" s="64">
        <v>10</v>
      </c>
      <c r="M80" s="73">
        <f t="shared" si="22"/>
        <v>410</v>
      </c>
      <c r="N80" s="73">
        <v>3.14</v>
      </c>
      <c r="O80" s="73">
        <v>0.4</v>
      </c>
      <c r="P80" s="73">
        <v>0.8</v>
      </c>
      <c r="Q80" s="64">
        <v>3.43</v>
      </c>
      <c r="R80" s="64">
        <f t="shared" si="23"/>
        <v>14.130502400000003</v>
      </c>
      <c r="S80" s="64">
        <f t="shared" si="24"/>
        <v>18.300422400000002</v>
      </c>
    </row>
    <row r="81" spans="6:19" x14ac:dyDescent="0.35">
      <c r="F81" s="64">
        <v>320</v>
      </c>
      <c r="G81" s="64">
        <f t="shared" si="19"/>
        <v>420</v>
      </c>
      <c r="H81" s="64">
        <v>3.14</v>
      </c>
      <c r="I81" s="64">
        <f t="shared" si="20"/>
        <v>1.3188</v>
      </c>
      <c r="J81" s="64">
        <v>3.32</v>
      </c>
      <c r="K81" s="64">
        <f t="shared" si="21"/>
        <v>4.3784159999999996</v>
      </c>
      <c r="L81" s="64">
        <v>10</v>
      </c>
      <c r="M81" s="64">
        <f t="shared" si="22"/>
        <v>430</v>
      </c>
      <c r="N81" s="64">
        <v>3.14</v>
      </c>
      <c r="O81" s="64">
        <v>0.4</v>
      </c>
      <c r="P81" s="64">
        <v>0.8</v>
      </c>
      <c r="Q81" s="64">
        <v>3.43</v>
      </c>
      <c r="R81" s="64">
        <f t="shared" si="23"/>
        <v>14.819795200000003</v>
      </c>
      <c r="S81" s="64">
        <f t="shared" si="24"/>
        <v>19.198211200000003</v>
      </c>
    </row>
    <row r="82" spans="6:19" x14ac:dyDescent="0.35">
      <c r="F82" s="73">
        <v>350</v>
      </c>
      <c r="G82" s="64">
        <f t="shared" si="19"/>
        <v>450</v>
      </c>
      <c r="H82" s="73">
        <v>3.14</v>
      </c>
      <c r="I82" s="73">
        <f t="shared" si="20"/>
        <v>1.413</v>
      </c>
      <c r="J82" s="64">
        <v>3.32</v>
      </c>
      <c r="K82" s="64">
        <f t="shared" si="21"/>
        <v>4.69116</v>
      </c>
      <c r="L82" s="64">
        <v>10</v>
      </c>
      <c r="M82" s="73">
        <f t="shared" si="22"/>
        <v>460</v>
      </c>
      <c r="N82" s="73">
        <v>3.14</v>
      </c>
      <c r="O82" s="73">
        <v>0.4</v>
      </c>
      <c r="P82" s="73">
        <v>0.8</v>
      </c>
      <c r="Q82" s="64">
        <v>3.43</v>
      </c>
      <c r="R82" s="64">
        <f t="shared" si="23"/>
        <v>15.853734400000002</v>
      </c>
      <c r="S82" s="64">
        <f t="shared" si="24"/>
        <v>20.544894400000004</v>
      </c>
    </row>
    <row r="83" spans="6:19" x14ac:dyDescent="0.35">
      <c r="F83" s="64">
        <v>400</v>
      </c>
      <c r="G83" s="64">
        <f t="shared" si="19"/>
        <v>500</v>
      </c>
      <c r="H83" s="64">
        <v>3.14</v>
      </c>
      <c r="I83" s="64">
        <f t="shared" si="20"/>
        <v>1.57</v>
      </c>
      <c r="J83" s="64">
        <v>3.32</v>
      </c>
      <c r="K83" s="64">
        <f t="shared" si="21"/>
        <v>5.2123999999999997</v>
      </c>
      <c r="L83" s="64">
        <v>10</v>
      </c>
      <c r="M83" s="64">
        <f t="shared" si="22"/>
        <v>510</v>
      </c>
      <c r="N83" s="64">
        <v>3.14</v>
      </c>
      <c r="O83" s="64">
        <v>0.4</v>
      </c>
      <c r="P83" s="64">
        <v>0.8</v>
      </c>
      <c r="Q83" s="64">
        <v>3.43</v>
      </c>
      <c r="R83" s="64">
        <f t="shared" si="23"/>
        <v>17.576966400000003</v>
      </c>
      <c r="S83" s="64">
        <f t="shared" si="24"/>
        <v>22.789366400000002</v>
      </c>
    </row>
    <row r="84" spans="6:19" x14ac:dyDescent="0.35">
      <c r="F84" s="73">
        <v>450</v>
      </c>
      <c r="G84" s="64">
        <f t="shared" si="19"/>
        <v>550</v>
      </c>
      <c r="H84" s="73">
        <v>3.14</v>
      </c>
      <c r="I84" s="73">
        <f t="shared" si="20"/>
        <v>1.7270000000000001</v>
      </c>
      <c r="J84" s="64">
        <v>3.32</v>
      </c>
      <c r="K84" s="64">
        <f t="shared" si="21"/>
        <v>5.7336400000000003</v>
      </c>
      <c r="L84" s="64">
        <v>10</v>
      </c>
      <c r="M84" s="73">
        <f t="shared" si="22"/>
        <v>560</v>
      </c>
      <c r="N84" s="73">
        <v>3.14</v>
      </c>
      <c r="O84" s="73">
        <v>0.4</v>
      </c>
      <c r="P84" s="73">
        <v>0.8</v>
      </c>
      <c r="Q84" s="64">
        <v>3.43</v>
      </c>
      <c r="R84" s="64">
        <f t="shared" si="23"/>
        <v>19.300198400000003</v>
      </c>
      <c r="S84" s="64">
        <f t="shared" si="24"/>
        <v>25.033838400000004</v>
      </c>
    </row>
    <row r="85" spans="6:19" x14ac:dyDescent="0.35">
      <c r="F85" s="64">
        <v>500</v>
      </c>
      <c r="G85" s="64">
        <f t="shared" si="19"/>
        <v>600</v>
      </c>
      <c r="H85" s="64">
        <v>3.14</v>
      </c>
      <c r="I85" s="64">
        <f t="shared" si="20"/>
        <v>1.8839999999999999</v>
      </c>
      <c r="J85" s="64">
        <v>3.32</v>
      </c>
      <c r="K85" s="64">
        <f t="shared" si="21"/>
        <v>6.2548799999999991</v>
      </c>
      <c r="L85" s="64">
        <v>10</v>
      </c>
      <c r="M85" s="64">
        <f t="shared" si="22"/>
        <v>610</v>
      </c>
      <c r="N85" s="64">
        <v>3.14</v>
      </c>
      <c r="O85" s="64">
        <v>0.5</v>
      </c>
      <c r="P85" s="64">
        <v>0.8</v>
      </c>
      <c r="Q85" s="64">
        <v>3.43</v>
      </c>
      <c r="R85" s="64">
        <f t="shared" si="23"/>
        <v>26.279288000000001</v>
      </c>
      <c r="S85" s="64">
        <f t="shared" si="24"/>
        <v>32.534168000000001</v>
      </c>
    </row>
    <row r="86" spans="6:19" x14ac:dyDescent="0.35">
      <c r="F86" s="73">
        <v>550</v>
      </c>
      <c r="G86" s="64">
        <f t="shared" si="19"/>
        <v>650</v>
      </c>
      <c r="H86" s="73">
        <v>3.14</v>
      </c>
      <c r="I86" s="73">
        <f t="shared" si="20"/>
        <v>2.0409999999999999</v>
      </c>
      <c r="J86" s="64">
        <v>3.32</v>
      </c>
      <c r="K86" s="64">
        <f t="shared" si="21"/>
        <v>6.7761199999999997</v>
      </c>
      <c r="L86" s="64">
        <v>10</v>
      </c>
      <c r="M86" s="73">
        <f t="shared" si="22"/>
        <v>660</v>
      </c>
      <c r="N86" s="73">
        <v>3.14</v>
      </c>
      <c r="O86" s="73">
        <v>0.5</v>
      </c>
      <c r="P86" s="73">
        <v>0.8</v>
      </c>
      <c r="Q86" s="64">
        <v>3.43</v>
      </c>
      <c r="R86" s="64">
        <f t="shared" si="23"/>
        <v>28.433328000000003</v>
      </c>
      <c r="S86" s="64">
        <f t="shared" si="24"/>
        <v>35.209448000000002</v>
      </c>
    </row>
    <row r="87" spans="6:19" x14ac:dyDescent="0.35">
      <c r="F87" s="64">
        <v>600</v>
      </c>
      <c r="G87" s="64">
        <f t="shared" si="19"/>
        <v>700</v>
      </c>
      <c r="H87" s="64">
        <v>3.14</v>
      </c>
      <c r="I87" s="64">
        <f t="shared" si="20"/>
        <v>2.198</v>
      </c>
      <c r="J87" s="64">
        <v>3.32</v>
      </c>
      <c r="K87" s="64">
        <f t="shared" si="21"/>
        <v>7.2973599999999994</v>
      </c>
      <c r="L87" s="64">
        <v>10</v>
      </c>
      <c r="M87" s="64">
        <f t="shared" si="22"/>
        <v>710</v>
      </c>
      <c r="N87" s="64">
        <v>3.14</v>
      </c>
      <c r="O87" s="64">
        <v>0.5</v>
      </c>
      <c r="P87" s="64">
        <v>0.8</v>
      </c>
      <c r="Q87" s="64">
        <v>3.43</v>
      </c>
      <c r="R87" s="64">
        <f t="shared" si="23"/>
        <v>30.587368000000001</v>
      </c>
      <c r="S87" s="64">
        <f t="shared" si="24"/>
        <v>37.884728000000003</v>
      </c>
    </row>
    <row r="88" spans="6:19" x14ac:dyDescent="0.35">
      <c r="F88" s="73">
        <v>650</v>
      </c>
      <c r="G88" s="64">
        <f t="shared" si="19"/>
        <v>750</v>
      </c>
      <c r="H88" s="73">
        <v>3.14</v>
      </c>
      <c r="I88" s="73">
        <f t="shared" si="20"/>
        <v>2.355</v>
      </c>
      <c r="J88" s="64">
        <v>3.32</v>
      </c>
      <c r="K88" s="64">
        <f t="shared" si="21"/>
        <v>7.8186</v>
      </c>
      <c r="L88" s="64">
        <v>10</v>
      </c>
      <c r="M88" s="73">
        <f t="shared" si="22"/>
        <v>760</v>
      </c>
      <c r="N88" s="73">
        <v>3.14</v>
      </c>
      <c r="O88" s="73">
        <v>0.5</v>
      </c>
      <c r="P88" s="73">
        <v>0.8</v>
      </c>
      <c r="Q88" s="64">
        <v>3.43</v>
      </c>
      <c r="R88" s="64">
        <f t="shared" si="23"/>
        <v>32.741408</v>
      </c>
      <c r="S88" s="64">
        <f t="shared" si="24"/>
        <v>40.560007999999996</v>
      </c>
    </row>
    <row r="89" spans="6:19" x14ac:dyDescent="0.35">
      <c r="F89" s="64">
        <v>700</v>
      </c>
      <c r="G89" s="64">
        <f t="shared" si="19"/>
        <v>800</v>
      </c>
      <c r="H89" s="64">
        <v>3.14</v>
      </c>
      <c r="I89" s="64">
        <f t="shared" si="20"/>
        <v>2.512</v>
      </c>
      <c r="J89" s="64">
        <v>3.32</v>
      </c>
      <c r="K89" s="64">
        <f t="shared" si="21"/>
        <v>8.3398399999999988</v>
      </c>
      <c r="L89" s="64">
        <v>10</v>
      </c>
      <c r="M89" s="64">
        <f t="shared" si="22"/>
        <v>810</v>
      </c>
      <c r="N89" s="64">
        <v>3.14</v>
      </c>
      <c r="O89" s="64">
        <v>0.5</v>
      </c>
      <c r="P89" s="64">
        <v>0.8</v>
      </c>
      <c r="Q89" s="64">
        <v>3.43</v>
      </c>
      <c r="R89" s="64">
        <f t="shared" si="23"/>
        <v>34.895448000000002</v>
      </c>
      <c r="S89" s="64">
        <f t="shared" si="24"/>
        <v>43.235287999999997</v>
      </c>
    </row>
    <row r="90" spans="6:19" x14ac:dyDescent="0.35">
      <c r="F90" s="73">
        <v>750</v>
      </c>
      <c r="G90" s="64">
        <f t="shared" si="19"/>
        <v>850</v>
      </c>
      <c r="H90" s="73">
        <v>3.14</v>
      </c>
      <c r="I90" s="73">
        <f t="shared" si="20"/>
        <v>2.669</v>
      </c>
      <c r="J90" s="64">
        <v>3.32</v>
      </c>
      <c r="K90" s="64">
        <f t="shared" si="21"/>
        <v>8.8610799999999994</v>
      </c>
      <c r="L90" s="64">
        <v>10</v>
      </c>
      <c r="M90" s="73">
        <f t="shared" si="22"/>
        <v>860</v>
      </c>
      <c r="N90" s="73">
        <v>3.14</v>
      </c>
      <c r="O90" s="73">
        <v>0.5</v>
      </c>
      <c r="P90" s="73">
        <v>0.8</v>
      </c>
      <c r="Q90" s="64">
        <v>3.43</v>
      </c>
      <c r="R90" s="64">
        <f t="shared" si="23"/>
        <v>37.049488000000004</v>
      </c>
      <c r="S90" s="64">
        <f t="shared" si="24"/>
        <v>45.910568000000005</v>
      </c>
    </row>
    <row r="91" spans="6:19" x14ac:dyDescent="0.35">
      <c r="F91" s="64">
        <v>800</v>
      </c>
      <c r="G91" s="64">
        <f t="shared" si="19"/>
        <v>900</v>
      </c>
      <c r="H91" s="64">
        <v>3.14</v>
      </c>
      <c r="I91" s="64">
        <f t="shared" si="20"/>
        <v>2.8260000000000001</v>
      </c>
      <c r="J91" s="64">
        <v>3.32</v>
      </c>
      <c r="K91" s="64">
        <f t="shared" si="21"/>
        <v>9.38232</v>
      </c>
      <c r="L91" s="64">
        <v>10</v>
      </c>
      <c r="M91" s="64">
        <f t="shared" si="22"/>
        <v>910</v>
      </c>
      <c r="N91" s="64">
        <v>3.14</v>
      </c>
      <c r="O91" s="64">
        <v>0.5</v>
      </c>
      <c r="P91" s="64">
        <v>0.8</v>
      </c>
      <c r="Q91" s="64">
        <v>3.43</v>
      </c>
      <c r="R91" s="64">
        <f t="shared" si="23"/>
        <v>39.203527999999999</v>
      </c>
      <c r="S91" s="64">
        <f t="shared" si="24"/>
        <v>48.585847999999999</v>
      </c>
    </row>
    <row r="92" spans="6:19" x14ac:dyDescent="0.35">
      <c r="F92" s="73">
        <v>850</v>
      </c>
      <c r="G92" s="64">
        <f t="shared" si="19"/>
        <v>950</v>
      </c>
      <c r="H92" s="73">
        <v>3.14</v>
      </c>
      <c r="I92" s="73">
        <f t="shared" si="20"/>
        <v>2.9830000000000001</v>
      </c>
      <c r="J92" s="64">
        <v>3.32</v>
      </c>
      <c r="K92" s="64">
        <f t="shared" si="21"/>
        <v>9.9035600000000006</v>
      </c>
      <c r="L92" s="64">
        <v>10</v>
      </c>
      <c r="M92" s="73">
        <f t="shared" si="22"/>
        <v>960</v>
      </c>
      <c r="N92" s="73">
        <v>3.14</v>
      </c>
      <c r="O92" s="73">
        <v>0.5</v>
      </c>
      <c r="P92" s="73">
        <v>0.8</v>
      </c>
      <c r="Q92" s="64">
        <v>3.43</v>
      </c>
      <c r="R92" s="64">
        <f t="shared" si="23"/>
        <v>41.357568000000001</v>
      </c>
      <c r="S92" s="64">
        <f t="shared" si="24"/>
        <v>51.261127999999999</v>
      </c>
    </row>
    <row r="93" spans="6:19" x14ac:dyDescent="0.35">
      <c r="F93" s="64">
        <v>900</v>
      </c>
      <c r="G93" s="64">
        <f t="shared" si="19"/>
        <v>1000</v>
      </c>
      <c r="H93" s="64">
        <v>3.14</v>
      </c>
      <c r="I93" s="64">
        <f t="shared" si="20"/>
        <v>3.14</v>
      </c>
      <c r="J93" s="64">
        <v>3.32</v>
      </c>
      <c r="K93" s="64">
        <f t="shared" si="21"/>
        <v>10.424799999999999</v>
      </c>
      <c r="L93" s="64">
        <v>10</v>
      </c>
      <c r="M93" s="64">
        <f t="shared" si="22"/>
        <v>1010</v>
      </c>
      <c r="N93" s="64">
        <v>3.14</v>
      </c>
      <c r="O93" s="64">
        <v>0.5</v>
      </c>
      <c r="P93" s="64">
        <v>0.8</v>
      </c>
      <c r="Q93" s="64">
        <v>3.43</v>
      </c>
      <c r="R93" s="64">
        <f t="shared" si="23"/>
        <v>43.511608000000003</v>
      </c>
      <c r="S93" s="64">
        <f t="shared" si="24"/>
        <v>53.936408</v>
      </c>
    </row>
    <row r="94" spans="6:19" x14ac:dyDescent="0.35">
      <c r="F94" s="73">
        <v>950</v>
      </c>
      <c r="G94" s="64">
        <f t="shared" si="19"/>
        <v>1050</v>
      </c>
      <c r="H94" s="73">
        <v>3.14</v>
      </c>
      <c r="I94" s="73">
        <f t="shared" si="20"/>
        <v>3.2970000000000002</v>
      </c>
      <c r="J94" s="64">
        <v>3.32</v>
      </c>
      <c r="K94" s="64">
        <f t="shared" si="21"/>
        <v>10.94604</v>
      </c>
      <c r="L94" s="64">
        <v>10</v>
      </c>
      <c r="M94" s="73">
        <f t="shared" si="22"/>
        <v>1060</v>
      </c>
      <c r="N94" s="73">
        <v>3.14</v>
      </c>
      <c r="O94" s="73">
        <v>0.5</v>
      </c>
      <c r="P94" s="73">
        <v>0.8</v>
      </c>
      <c r="Q94" s="64">
        <v>3.43</v>
      </c>
      <c r="R94" s="64">
        <f t="shared" si="23"/>
        <v>45.665648000000004</v>
      </c>
      <c r="S94" s="64">
        <f t="shared" si="24"/>
        <v>56.611688000000001</v>
      </c>
    </row>
    <row r="95" spans="6:19" x14ac:dyDescent="0.35">
      <c r="F95" s="64">
        <v>1000</v>
      </c>
      <c r="G95" s="64">
        <f t="shared" si="19"/>
        <v>1100</v>
      </c>
      <c r="H95" s="64">
        <v>3.14</v>
      </c>
      <c r="I95" s="64">
        <f t="shared" si="20"/>
        <v>3.4540000000000002</v>
      </c>
      <c r="J95" s="64">
        <v>3.32</v>
      </c>
      <c r="K95" s="64">
        <f t="shared" si="21"/>
        <v>11.467280000000001</v>
      </c>
      <c r="L95" s="64">
        <v>10</v>
      </c>
      <c r="M95" s="64">
        <f t="shared" si="22"/>
        <v>1110</v>
      </c>
      <c r="N95" s="64">
        <v>3.14</v>
      </c>
      <c r="O95" s="64">
        <v>0.5</v>
      </c>
      <c r="P95" s="64">
        <v>0.8</v>
      </c>
      <c r="Q95" s="64">
        <v>3.43</v>
      </c>
      <c r="R95" s="64">
        <f t="shared" si="23"/>
        <v>47.819688000000006</v>
      </c>
      <c r="S95" s="64">
        <f t="shared" si="24"/>
        <v>59.286968000000009</v>
      </c>
    </row>
    <row r="96" spans="6:19" x14ac:dyDescent="0.35">
      <c r="F96" s="73">
        <v>1050</v>
      </c>
      <c r="G96" s="64">
        <f t="shared" si="19"/>
        <v>1150</v>
      </c>
      <c r="H96" s="73">
        <v>3.14</v>
      </c>
      <c r="I96" s="73">
        <f t="shared" si="20"/>
        <v>3.6110000000000002</v>
      </c>
      <c r="J96" s="64">
        <v>3.32</v>
      </c>
      <c r="K96" s="64">
        <f t="shared" si="21"/>
        <v>11.988519999999999</v>
      </c>
      <c r="L96" s="64">
        <v>10</v>
      </c>
      <c r="M96" s="73">
        <f t="shared" si="22"/>
        <v>1160</v>
      </c>
      <c r="N96" s="73">
        <v>3.14</v>
      </c>
      <c r="O96" s="73">
        <v>0.5</v>
      </c>
      <c r="P96" s="73">
        <v>0.8</v>
      </c>
      <c r="Q96" s="64">
        <v>3.43</v>
      </c>
      <c r="R96" s="64">
        <f t="shared" si="23"/>
        <v>49.973728000000001</v>
      </c>
      <c r="S96" s="64">
        <f t="shared" si="24"/>
        <v>61.962248000000002</v>
      </c>
    </row>
    <row r="97" spans="6:19" x14ac:dyDescent="0.35">
      <c r="F97" s="64">
        <v>1100</v>
      </c>
      <c r="G97" s="64">
        <f t="shared" si="19"/>
        <v>1200</v>
      </c>
      <c r="H97" s="64">
        <v>3.14</v>
      </c>
      <c r="I97" s="64">
        <f t="shared" si="20"/>
        <v>3.7679999999999998</v>
      </c>
      <c r="J97" s="64">
        <v>3.32</v>
      </c>
      <c r="K97" s="64">
        <f t="shared" si="21"/>
        <v>12.509759999999998</v>
      </c>
      <c r="L97" s="64">
        <v>10</v>
      </c>
      <c r="M97" s="64">
        <f t="shared" si="22"/>
        <v>1210</v>
      </c>
      <c r="N97" s="64">
        <v>3.14</v>
      </c>
      <c r="O97" s="64">
        <v>0.5</v>
      </c>
      <c r="P97" s="64">
        <v>0.8</v>
      </c>
      <c r="Q97" s="64">
        <v>3.43</v>
      </c>
      <c r="R97" s="64">
        <f t="shared" si="23"/>
        <v>52.127768000000003</v>
      </c>
      <c r="S97" s="64">
        <f t="shared" si="24"/>
        <v>64.637528000000003</v>
      </c>
    </row>
    <row r="98" spans="6:19" x14ac:dyDescent="0.35">
      <c r="F98" s="64">
        <v>1200</v>
      </c>
      <c r="G98" s="64">
        <f t="shared" si="19"/>
        <v>1300</v>
      </c>
      <c r="H98" s="64">
        <v>3.14</v>
      </c>
      <c r="I98" s="64">
        <f t="shared" si="20"/>
        <v>4.0819999999999999</v>
      </c>
      <c r="J98" s="64">
        <v>3.32</v>
      </c>
      <c r="K98" s="64">
        <f t="shared" si="21"/>
        <v>13.552239999999999</v>
      </c>
      <c r="L98" s="64">
        <v>10</v>
      </c>
      <c r="M98" s="64">
        <f t="shared" si="22"/>
        <v>1310</v>
      </c>
      <c r="N98" s="64">
        <v>3.14</v>
      </c>
      <c r="O98" s="64">
        <v>0.5</v>
      </c>
      <c r="P98" s="64">
        <v>0.8</v>
      </c>
      <c r="Q98" s="64">
        <v>3.43</v>
      </c>
      <c r="R98" s="64">
        <f t="shared" si="23"/>
        <v>56.435848000000007</v>
      </c>
      <c r="S98" s="64">
        <f t="shared" si="24"/>
        <v>69.988088000000005</v>
      </c>
    </row>
    <row r="99" spans="6:19" x14ac:dyDescent="0.35">
      <c r="F99" s="64">
        <v>1300</v>
      </c>
      <c r="G99" s="64">
        <f t="shared" si="19"/>
        <v>1400</v>
      </c>
      <c r="H99" s="64">
        <v>3.14</v>
      </c>
      <c r="I99" s="64">
        <f t="shared" si="20"/>
        <v>4.3959999999999999</v>
      </c>
      <c r="J99" s="64">
        <v>3.32</v>
      </c>
      <c r="K99" s="64">
        <f t="shared" si="21"/>
        <v>14.594719999999999</v>
      </c>
      <c r="L99" s="64">
        <v>10</v>
      </c>
      <c r="M99" s="64">
        <f t="shared" si="22"/>
        <v>1410</v>
      </c>
      <c r="N99" s="64">
        <v>3.14</v>
      </c>
      <c r="O99" s="64">
        <v>0.5</v>
      </c>
      <c r="P99" s="64">
        <v>0.8</v>
      </c>
      <c r="Q99" s="64">
        <v>3.43</v>
      </c>
      <c r="R99" s="64">
        <f t="shared" si="23"/>
        <v>60.743928000000004</v>
      </c>
      <c r="S99" s="64">
        <f t="shared" si="24"/>
        <v>75.338648000000006</v>
      </c>
    </row>
  </sheetData>
  <sheetProtection formatCells="0" formatColumns="0" formatRows="0" insertColumns="0" insertRows="0" insertHyperlinks="0" deleteColumns="0" deleteRows="0" sort="0" autoFilter="0" pivotTables="0"/>
  <mergeCells count="1">
    <mergeCell ref="A37:D3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ayfa7">
    <tabColor rgb="FFFFFF00"/>
  </sheetPr>
  <dimension ref="A1:H35"/>
  <sheetViews>
    <sheetView workbookViewId="0">
      <selection activeCell="H2" sqref="H2"/>
    </sheetView>
  </sheetViews>
  <sheetFormatPr defaultRowHeight="12.75" x14ac:dyDescent="0.35"/>
  <sheetData>
    <row r="1" spans="1:8" ht="51" x14ac:dyDescent="0.35">
      <c r="A1" s="62" t="s">
        <v>1449</v>
      </c>
      <c r="B1" s="62" t="s">
        <v>1110</v>
      </c>
      <c r="C1" s="62" t="s">
        <v>1105</v>
      </c>
      <c r="D1" s="62" t="s">
        <v>1126</v>
      </c>
      <c r="F1" s="62" t="s">
        <v>1450</v>
      </c>
      <c r="G1" s="62" t="s">
        <v>1451</v>
      </c>
      <c r="H1" s="43" t="s">
        <v>1118</v>
      </c>
    </row>
    <row r="2" spans="1:8" x14ac:dyDescent="0.35">
      <c r="A2" s="43">
        <v>100</v>
      </c>
      <c r="B2">
        <v>100</v>
      </c>
      <c r="C2">
        <v>3.14</v>
      </c>
      <c r="D2" s="43">
        <v>0.66</v>
      </c>
      <c r="E2">
        <f>C2*B2*D2/1000</f>
        <v>0.20724000000000001</v>
      </c>
      <c r="F2">
        <v>2.5</v>
      </c>
      <c r="G2">
        <v>7.7</v>
      </c>
      <c r="H2">
        <f>E2+F2/G2</f>
        <v>0.53191532467532465</v>
      </c>
    </row>
    <row r="3" spans="1:8" x14ac:dyDescent="0.35">
      <c r="A3" s="67">
        <v>130</v>
      </c>
      <c r="B3" s="64">
        <v>130</v>
      </c>
      <c r="C3" s="64">
        <v>3.14</v>
      </c>
      <c r="D3" s="67">
        <v>0.66</v>
      </c>
      <c r="E3" s="64">
        <f>C3*B3*D3/1000</f>
        <v>0.26941199999999998</v>
      </c>
      <c r="F3" s="64">
        <v>2.5</v>
      </c>
      <c r="G3" s="64">
        <v>7.7</v>
      </c>
      <c r="H3" s="64">
        <f t="shared" ref="H3:H35" si="0">E3+F3/G3</f>
        <v>0.59408732467532466</v>
      </c>
    </row>
    <row r="4" spans="1:8" x14ac:dyDescent="0.35">
      <c r="A4" s="43">
        <v>140</v>
      </c>
      <c r="B4">
        <v>140</v>
      </c>
      <c r="C4">
        <v>3.14</v>
      </c>
      <c r="D4" s="43">
        <v>0.66</v>
      </c>
      <c r="E4">
        <f t="shared" ref="E4:E35" si="1">C4*B4*D4/1000</f>
        <v>0.29013600000000001</v>
      </c>
      <c r="F4">
        <v>2.5</v>
      </c>
      <c r="G4">
        <v>7.7</v>
      </c>
      <c r="H4">
        <f t="shared" si="0"/>
        <v>0.61481132467532462</v>
      </c>
    </row>
    <row r="5" spans="1:8" x14ac:dyDescent="0.35">
      <c r="A5" s="67">
        <v>150</v>
      </c>
      <c r="B5" s="64">
        <v>150</v>
      </c>
      <c r="C5" s="64">
        <v>3.14</v>
      </c>
      <c r="D5" s="67">
        <v>0.66</v>
      </c>
      <c r="E5" s="64">
        <f t="shared" si="1"/>
        <v>0.31086000000000003</v>
      </c>
      <c r="F5" s="64">
        <v>2.5</v>
      </c>
      <c r="G5" s="64">
        <v>7.7</v>
      </c>
      <c r="H5" s="64">
        <f t="shared" si="0"/>
        <v>0.6355353246753247</v>
      </c>
    </row>
    <row r="6" spans="1:8" x14ac:dyDescent="0.35">
      <c r="A6" s="43">
        <v>180</v>
      </c>
      <c r="B6">
        <v>180</v>
      </c>
      <c r="C6">
        <v>3.14</v>
      </c>
      <c r="D6" s="43">
        <v>0.66</v>
      </c>
      <c r="E6">
        <f t="shared" si="1"/>
        <v>0.37303200000000003</v>
      </c>
      <c r="F6">
        <v>2.5</v>
      </c>
      <c r="G6">
        <v>7.7</v>
      </c>
      <c r="H6">
        <f t="shared" si="0"/>
        <v>0.6977073246753247</v>
      </c>
    </row>
    <row r="7" spans="1:8" x14ac:dyDescent="0.35">
      <c r="A7" s="67">
        <v>200</v>
      </c>
      <c r="B7" s="64">
        <v>200</v>
      </c>
      <c r="C7" s="64">
        <v>3.14</v>
      </c>
      <c r="D7" s="67">
        <v>0.66</v>
      </c>
      <c r="E7" s="64">
        <f t="shared" si="1"/>
        <v>0.41448000000000002</v>
      </c>
      <c r="F7" s="64">
        <v>2.5</v>
      </c>
      <c r="G7" s="64">
        <v>7.7</v>
      </c>
      <c r="H7" s="64">
        <f t="shared" si="0"/>
        <v>0.73915532467532463</v>
      </c>
    </row>
    <row r="8" spans="1:8" x14ac:dyDescent="0.35">
      <c r="A8" s="43">
        <v>225</v>
      </c>
      <c r="B8">
        <v>225</v>
      </c>
      <c r="C8">
        <v>3.14</v>
      </c>
      <c r="D8" s="43">
        <v>0.66</v>
      </c>
      <c r="E8">
        <f t="shared" si="1"/>
        <v>0.46629000000000004</v>
      </c>
      <c r="F8">
        <v>2.5</v>
      </c>
      <c r="G8">
        <v>7.7</v>
      </c>
      <c r="H8">
        <f t="shared" si="0"/>
        <v>0.79096532467532477</v>
      </c>
    </row>
    <row r="9" spans="1:8" x14ac:dyDescent="0.35">
      <c r="A9" s="67">
        <v>240</v>
      </c>
      <c r="B9" s="64">
        <v>240</v>
      </c>
      <c r="C9" s="64">
        <v>3.14</v>
      </c>
      <c r="D9" s="67">
        <v>0.66</v>
      </c>
      <c r="E9" s="64">
        <f t="shared" si="1"/>
        <v>0.49737600000000004</v>
      </c>
      <c r="F9" s="64">
        <v>2.5</v>
      </c>
      <c r="G9" s="64">
        <v>7.7</v>
      </c>
      <c r="H9" s="64">
        <f t="shared" si="0"/>
        <v>0.82205132467532471</v>
      </c>
    </row>
    <row r="10" spans="1:8" x14ac:dyDescent="0.35">
      <c r="A10" s="43">
        <v>250</v>
      </c>
      <c r="B10">
        <v>250</v>
      </c>
      <c r="C10">
        <v>3.14</v>
      </c>
      <c r="D10" s="43">
        <v>0.66</v>
      </c>
      <c r="E10">
        <f t="shared" si="1"/>
        <v>0.5181</v>
      </c>
      <c r="F10">
        <v>2.5</v>
      </c>
      <c r="G10">
        <v>7.7</v>
      </c>
      <c r="H10">
        <f t="shared" si="0"/>
        <v>0.84277532467532468</v>
      </c>
    </row>
    <row r="11" spans="1:8" x14ac:dyDescent="0.35">
      <c r="A11" s="67">
        <v>260</v>
      </c>
      <c r="B11" s="64">
        <v>260</v>
      </c>
      <c r="C11" s="64">
        <v>3.14</v>
      </c>
      <c r="D11" s="67">
        <v>0.66</v>
      </c>
      <c r="E11" s="64">
        <f t="shared" si="1"/>
        <v>0.53882399999999997</v>
      </c>
      <c r="F11" s="64">
        <v>2.5</v>
      </c>
      <c r="G11" s="64">
        <v>7.7</v>
      </c>
      <c r="H11" s="64">
        <f t="shared" si="0"/>
        <v>0.86349932467532464</v>
      </c>
    </row>
    <row r="12" spans="1:8" x14ac:dyDescent="0.35">
      <c r="A12" s="43">
        <v>280</v>
      </c>
      <c r="B12">
        <v>280</v>
      </c>
      <c r="C12">
        <v>3.14</v>
      </c>
      <c r="D12" s="43">
        <v>0.66</v>
      </c>
      <c r="E12">
        <f t="shared" si="1"/>
        <v>0.58027200000000001</v>
      </c>
      <c r="F12">
        <v>2.5</v>
      </c>
      <c r="G12">
        <v>7.7</v>
      </c>
      <c r="H12">
        <f t="shared" si="0"/>
        <v>0.90494732467532468</v>
      </c>
    </row>
    <row r="13" spans="1:8" x14ac:dyDescent="0.35">
      <c r="A13" s="67">
        <v>300</v>
      </c>
      <c r="B13" s="64">
        <v>300</v>
      </c>
      <c r="C13" s="64">
        <v>3.14</v>
      </c>
      <c r="D13" s="67">
        <v>0.66</v>
      </c>
      <c r="E13" s="64">
        <f t="shared" si="1"/>
        <v>0.62172000000000005</v>
      </c>
      <c r="F13" s="64">
        <v>2.5</v>
      </c>
      <c r="G13" s="64">
        <v>7.7</v>
      </c>
      <c r="H13" s="64">
        <f t="shared" si="0"/>
        <v>0.94639532467532472</v>
      </c>
    </row>
    <row r="14" spans="1:8" x14ac:dyDescent="0.35">
      <c r="A14" s="43">
        <v>320</v>
      </c>
      <c r="B14">
        <v>320</v>
      </c>
      <c r="C14">
        <v>3.14</v>
      </c>
      <c r="D14" s="43">
        <v>0.66</v>
      </c>
      <c r="E14">
        <f t="shared" si="1"/>
        <v>0.66316800000000009</v>
      </c>
      <c r="F14">
        <v>2.5</v>
      </c>
      <c r="G14">
        <v>7.7</v>
      </c>
      <c r="H14">
        <f t="shared" si="0"/>
        <v>0.98784332467532476</v>
      </c>
    </row>
    <row r="15" spans="1:8" x14ac:dyDescent="0.35">
      <c r="A15" s="67">
        <v>350</v>
      </c>
      <c r="B15" s="64">
        <v>350</v>
      </c>
      <c r="C15" s="64">
        <v>3.14</v>
      </c>
      <c r="D15" s="67">
        <v>0.66</v>
      </c>
      <c r="E15" s="64">
        <f t="shared" si="1"/>
        <v>0.72533999999999998</v>
      </c>
      <c r="F15" s="64">
        <v>2.5</v>
      </c>
      <c r="G15" s="64">
        <v>7.7</v>
      </c>
      <c r="H15" s="64">
        <f t="shared" si="0"/>
        <v>1.0500153246753245</v>
      </c>
    </row>
    <row r="16" spans="1:8" x14ac:dyDescent="0.35">
      <c r="A16" s="43">
        <v>390</v>
      </c>
      <c r="B16">
        <v>390</v>
      </c>
      <c r="C16">
        <v>3.14</v>
      </c>
      <c r="D16" s="43">
        <v>0.66</v>
      </c>
      <c r="E16">
        <f t="shared" si="1"/>
        <v>0.80823600000000007</v>
      </c>
      <c r="F16">
        <v>2.5</v>
      </c>
      <c r="G16">
        <v>7.7</v>
      </c>
      <c r="H16">
        <f t="shared" si="0"/>
        <v>1.1329113246753248</v>
      </c>
    </row>
    <row r="17" spans="1:8" x14ac:dyDescent="0.35">
      <c r="A17" s="67">
        <v>400</v>
      </c>
      <c r="B17" s="64">
        <v>400</v>
      </c>
      <c r="C17" s="64">
        <v>3.14</v>
      </c>
      <c r="D17" s="67">
        <v>0.66</v>
      </c>
      <c r="E17" s="64">
        <f t="shared" si="1"/>
        <v>0.82896000000000003</v>
      </c>
      <c r="F17" s="64">
        <v>2.5</v>
      </c>
      <c r="G17" s="64">
        <v>7.7</v>
      </c>
      <c r="H17" s="64">
        <f t="shared" si="0"/>
        <v>1.1536353246753248</v>
      </c>
    </row>
    <row r="18" spans="1:8" x14ac:dyDescent="0.35">
      <c r="A18" s="43">
        <v>450</v>
      </c>
      <c r="B18">
        <v>450</v>
      </c>
      <c r="C18">
        <v>3.14</v>
      </c>
      <c r="D18" s="43">
        <v>0.66</v>
      </c>
      <c r="E18">
        <f t="shared" si="1"/>
        <v>0.93258000000000008</v>
      </c>
      <c r="F18">
        <v>2.5</v>
      </c>
      <c r="G18">
        <v>7.7</v>
      </c>
      <c r="H18">
        <f t="shared" si="0"/>
        <v>1.2572553246753246</v>
      </c>
    </row>
    <row r="19" spans="1:8" x14ac:dyDescent="0.35">
      <c r="A19" s="67">
        <v>500</v>
      </c>
      <c r="B19" s="64">
        <v>500</v>
      </c>
      <c r="C19" s="64">
        <v>3.14</v>
      </c>
      <c r="D19" s="67">
        <v>0.66</v>
      </c>
      <c r="E19" s="64">
        <f t="shared" si="1"/>
        <v>1.0362</v>
      </c>
      <c r="F19" s="64">
        <v>2.5</v>
      </c>
      <c r="G19" s="64">
        <v>7.7</v>
      </c>
      <c r="H19" s="64">
        <f t="shared" si="0"/>
        <v>1.3608753246753247</v>
      </c>
    </row>
    <row r="20" spans="1:8" x14ac:dyDescent="0.35">
      <c r="A20" s="43">
        <v>550</v>
      </c>
      <c r="B20">
        <v>550</v>
      </c>
      <c r="C20">
        <v>3.14</v>
      </c>
      <c r="D20" s="43">
        <v>0.66</v>
      </c>
      <c r="E20">
        <f t="shared" si="1"/>
        <v>1.1398200000000001</v>
      </c>
      <c r="F20">
        <v>2.5</v>
      </c>
      <c r="G20">
        <v>7.7</v>
      </c>
      <c r="H20">
        <f t="shared" si="0"/>
        <v>1.4644953246753247</v>
      </c>
    </row>
    <row r="21" spans="1:8" x14ac:dyDescent="0.35">
      <c r="A21" s="67">
        <v>600</v>
      </c>
      <c r="B21" s="64">
        <v>600</v>
      </c>
      <c r="C21" s="64">
        <v>3.14</v>
      </c>
      <c r="D21" s="67">
        <v>0.66</v>
      </c>
      <c r="E21" s="64">
        <f t="shared" si="1"/>
        <v>1.2434400000000001</v>
      </c>
      <c r="F21" s="64">
        <v>2.5</v>
      </c>
      <c r="G21" s="64">
        <v>7.7</v>
      </c>
      <c r="H21" s="64">
        <f t="shared" si="0"/>
        <v>1.5681153246753248</v>
      </c>
    </row>
    <row r="22" spans="1:8" x14ac:dyDescent="0.35">
      <c r="A22" s="43">
        <v>650</v>
      </c>
      <c r="B22">
        <v>650</v>
      </c>
      <c r="C22">
        <v>3.14</v>
      </c>
      <c r="D22" s="43">
        <v>0.66</v>
      </c>
      <c r="E22">
        <f t="shared" si="1"/>
        <v>1.3470600000000001</v>
      </c>
      <c r="F22">
        <v>2.5</v>
      </c>
      <c r="G22">
        <v>7.7</v>
      </c>
      <c r="H22">
        <f t="shared" si="0"/>
        <v>1.6717353246753248</v>
      </c>
    </row>
    <row r="23" spans="1:8" x14ac:dyDescent="0.35">
      <c r="A23" s="67">
        <v>700</v>
      </c>
      <c r="B23" s="64">
        <v>700</v>
      </c>
      <c r="C23" s="64">
        <v>3.14</v>
      </c>
      <c r="D23" s="67">
        <v>0.66</v>
      </c>
      <c r="E23" s="64">
        <f t="shared" si="1"/>
        <v>1.45068</v>
      </c>
      <c r="F23" s="64">
        <v>2.5</v>
      </c>
      <c r="G23" s="64">
        <v>7.7</v>
      </c>
      <c r="H23" s="64">
        <f t="shared" si="0"/>
        <v>1.7753553246753246</v>
      </c>
    </row>
    <row r="24" spans="1:8" x14ac:dyDescent="0.35">
      <c r="A24" s="43">
        <v>750</v>
      </c>
      <c r="B24">
        <v>750</v>
      </c>
      <c r="C24">
        <v>3.14</v>
      </c>
      <c r="D24" s="43">
        <v>0.66</v>
      </c>
      <c r="E24">
        <f t="shared" si="1"/>
        <v>1.5543000000000002</v>
      </c>
      <c r="F24">
        <v>2.5</v>
      </c>
      <c r="G24">
        <v>7.7</v>
      </c>
      <c r="H24">
        <f t="shared" si="0"/>
        <v>1.8789753246753249</v>
      </c>
    </row>
    <row r="25" spans="1:8" x14ac:dyDescent="0.35">
      <c r="A25" s="67">
        <v>800</v>
      </c>
      <c r="B25" s="64">
        <v>800</v>
      </c>
      <c r="C25" s="64">
        <v>3.14</v>
      </c>
      <c r="D25" s="67">
        <v>0.66</v>
      </c>
      <c r="E25" s="64">
        <f t="shared" si="1"/>
        <v>1.6579200000000001</v>
      </c>
      <c r="F25" s="64">
        <v>2.5</v>
      </c>
      <c r="G25" s="64">
        <v>7.7</v>
      </c>
      <c r="H25" s="64">
        <f t="shared" si="0"/>
        <v>1.9825953246753247</v>
      </c>
    </row>
    <row r="26" spans="1:8" x14ac:dyDescent="0.35">
      <c r="A26" s="43">
        <v>850</v>
      </c>
      <c r="B26">
        <v>850</v>
      </c>
      <c r="C26">
        <v>3.14</v>
      </c>
      <c r="D26" s="43">
        <v>0.66</v>
      </c>
      <c r="E26">
        <f t="shared" si="1"/>
        <v>1.7615400000000001</v>
      </c>
      <c r="F26">
        <v>2.5</v>
      </c>
      <c r="G26">
        <v>7.7</v>
      </c>
      <c r="H26">
        <f t="shared" si="0"/>
        <v>2.086215324675325</v>
      </c>
    </row>
    <row r="27" spans="1:8" x14ac:dyDescent="0.35">
      <c r="A27" s="67">
        <v>900</v>
      </c>
      <c r="B27" s="64">
        <v>900</v>
      </c>
      <c r="C27" s="64">
        <v>3.14</v>
      </c>
      <c r="D27" s="67">
        <v>0.66</v>
      </c>
      <c r="E27" s="64">
        <f t="shared" si="1"/>
        <v>1.8651600000000002</v>
      </c>
      <c r="F27" s="64">
        <v>2.5</v>
      </c>
      <c r="G27" s="64">
        <v>7.7</v>
      </c>
      <c r="H27" s="64">
        <f t="shared" si="0"/>
        <v>2.1898353246753248</v>
      </c>
    </row>
    <row r="28" spans="1:8" x14ac:dyDescent="0.35">
      <c r="A28" s="43">
        <v>950</v>
      </c>
      <c r="B28">
        <v>950</v>
      </c>
      <c r="C28">
        <v>3.14</v>
      </c>
      <c r="D28" s="43">
        <v>0.66</v>
      </c>
      <c r="E28">
        <f t="shared" si="1"/>
        <v>1.9687800000000002</v>
      </c>
      <c r="F28">
        <v>2.5</v>
      </c>
      <c r="G28">
        <v>7.7</v>
      </c>
      <c r="H28">
        <f t="shared" si="0"/>
        <v>2.2934553246753246</v>
      </c>
    </row>
    <row r="29" spans="1:8" x14ac:dyDescent="0.35">
      <c r="A29" s="67">
        <v>1000</v>
      </c>
      <c r="B29" s="64">
        <v>1000</v>
      </c>
      <c r="C29" s="64">
        <v>3.14</v>
      </c>
      <c r="D29" s="67">
        <v>0.66</v>
      </c>
      <c r="E29" s="64">
        <f t="shared" si="1"/>
        <v>2.0724</v>
      </c>
      <c r="F29" s="64">
        <v>2.5</v>
      </c>
      <c r="G29" s="64">
        <v>7.7</v>
      </c>
      <c r="H29" s="64">
        <f t="shared" si="0"/>
        <v>2.3970753246753249</v>
      </c>
    </row>
    <row r="30" spans="1:8" x14ac:dyDescent="0.35">
      <c r="A30" s="43">
        <v>1050</v>
      </c>
      <c r="B30">
        <v>1050</v>
      </c>
      <c r="C30">
        <v>3.14</v>
      </c>
      <c r="D30" s="43">
        <v>0.66</v>
      </c>
      <c r="E30">
        <f t="shared" si="1"/>
        <v>2.1760199999999998</v>
      </c>
      <c r="F30">
        <v>2.5</v>
      </c>
      <c r="G30">
        <v>7.7</v>
      </c>
      <c r="H30">
        <f t="shared" si="0"/>
        <v>2.5006953246753243</v>
      </c>
    </row>
    <row r="31" spans="1:8" x14ac:dyDescent="0.35">
      <c r="A31" s="67">
        <v>1100</v>
      </c>
      <c r="B31" s="64">
        <v>1100</v>
      </c>
      <c r="C31" s="64">
        <v>3.14</v>
      </c>
      <c r="D31" s="67">
        <v>0.66</v>
      </c>
      <c r="E31" s="64">
        <f t="shared" si="1"/>
        <v>2.2796400000000001</v>
      </c>
      <c r="F31" s="64">
        <v>2.5</v>
      </c>
      <c r="G31" s="64">
        <v>7.7</v>
      </c>
      <c r="H31" s="64">
        <f t="shared" si="0"/>
        <v>2.6043153246753246</v>
      </c>
    </row>
    <row r="32" spans="1:8" x14ac:dyDescent="0.35">
      <c r="A32" s="43">
        <v>1150</v>
      </c>
      <c r="B32">
        <v>1150</v>
      </c>
      <c r="C32">
        <v>3.14</v>
      </c>
      <c r="D32" s="43">
        <v>0.66</v>
      </c>
      <c r="E32">
        <f t="shared" si="1"/>
        <v>2.3832600000000004</v>
      </c>
      <c r="F32">
        <v>2.5</v>
      </c>
      <c r="G32">
        <v>7.7</v>
      </c>
      <c r="H32">
        <f t="shared" si="0"/>
        <v>2.7079353246753248</v>
      </c>
    </row>
    <row r="33" spans="1:8" x14ac:dyDescent="0.35">
      <c r="A33" s="67">
        <v>1200</v>
      </c>
      <c r="B33" s="64">
        <v>1200</v>
      </c>
      <c r="C33" s="64">
        <v>3.14</v>
      </c>
      <c r="D33" s="67">
        <v>0.66</v>
      </c>
      <c r="E33" s="64">
        <f t="shared" si="1"/>
        <v>2.4868800000000002</v>
      </c>
      <c r="F33" s="64">
        <v>2.5</v>
      </c>
      <c r="G33" s="64">
        <v>7.7</v>
      </c>
      <c r="H33" s="64">
        <f t="shared" si="0"/>
        <v>2.8115553246753251</v>
      </c>
    </row>
    <row r="34" spans="1:8" x14ac:dyDescent="0.35">
      <c r="A34" s="43">
        <v>1250</v>
      </c>
      <c r="B34">
        <v>1250</v>
      </c>
      <c r="C34">
        <v>3.14</v>
      </c>
      <c r="D34" s="43">
        <v>0.66</v>
      </c>
      <c r="E34">
        <f t="shared" si="1"/>
        <v>2.5905</v>
      </c>
      <c r="F34">
        <v>2.5</v>
      </c>
      <c r="G34">
        <v>7.7</v>
      </c>
      <c r="H34">
        <f t="shared" si="0"/>
        <v>2.9151753246753245</v>
      </c>
    </row>
    <row r="35" spans="1:8" x14ac:dyDescent="0.35">
      <c r="A35" s="67">
        <v>1300</v>
      </c>
      <c r="B35" s="64">
        <v>1300</v>
      </c>
      <c r="C35" s="64">
        <v>3.14</v>
      </c>
      <c r="D35" s="67">
        <v>0.66</v>
      </c>
      <c r="E35" s="64">
        <f t="shared" si="1"/>
        <v>2.6941200000000003</v>
      </c>
      <c r="F35" s="64">
        <v>2.5</v>
      </c>
      <c r="G35" s="64">
        <v>7.7</v>
      </c>
      <c r="H35" s="64">
        <f t="shared" si="0"/>
        <v>3.0187953246753247</v>
      </c>
    </row>
  </sheetData>
  <sheetProtection algorithmName="SHA-512" hashValue="UApVsnlGPcPEXy7YcmaIWzc6JkV4Ibrukkmb9fy1YxXiHqSiEm2Pp8WoHVWicADFcI3TfIJ6KgM2zu7ilvSmoQ==" saltValue="ypFxFAagVIq9Khj/8wgMeA==" spinCount="100000" sheet="1"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ayfa8"/>
  <dimension ref="A1:J35"/>
  <sheetViews>
    <sheetView workbookViewId="0">
      <selection activeCell="B7" sqref="B7:G7"/>
    </sheetView>
  </sheetViews>
  <sheetFormatPr defaultRowHeight="12.75" x14ac:dyDescent="0.35"/>
  <cols>
    <col min="8" max="8" width="18.53125" customWidth="1"/>
  </cols>
  <sheetData>
    <row r="1" spans="1:10" ht="25.5" customHeight="1" x14ac:dyDescent="0.35">
      <c r="A1" t="s">
        <v>1131</v>
      </c>
      <c r="D1" t="s">
        <v>1132</v>
      </c>
      <c r="F1" t="s">
        <v>1133</v>
      </c>
      <c r="G1" t="s">
        <v>1134</v>
      </c>
      <c r="H1" s="65" t="s">
        <v>1135</v>
      </c>
      <c r="J1" t="s">
        <v>1134</v>
      </c>
    </row>
    <row r="2" spans="1:10" x14ac:dyDescent="0.35">
      <c r="A2">
        <v>100</v>
      </c>
      <c r="B2">
        <v>100</v>
      </c>
      <c r="C2">
        <v>3.14</v>
      </c>
      <c r="D2">
        <v>1.3</v>
      </c>
      <c r="E2">
        <f>C2*B2*D2/1000</f>
        <v>0.40820000000000001</v>
      </c>
      <c r="F2">
        <v>0.78</v>
      </c>
      <c r="G2">
        <f>E2+F2</f>
        <v>1.1882000000000001</v>
      </c>
      <c r="H2">
        <v>100</v>
      </c>
      <c r="I2">
        <f>H2+50</f>
        <v>150</v>
      </c>
      <c r="J2" s="72">
        <v>1.3923000000000001</v>
      </c>
    </row>
    <row r="3" spans="1:10" x14ac:dyDescent="0.35">
      <c r="A3">
        <v>130</v>
      </c>
      <c r="B3">
        <v>130</v>
      </c>
      <c r="C3">
        <v>3.14</v>
      </c>
      <c r="D3">
        <v>1.3</v>
      </c>
      <c r="E3">
        <f>C3*B3*D3/1000</f>
        <v>0.53066000000000002</v>
      </c>
      <c r="F3">
        <v>0.78</v>
      </c>
      <c r="G3">
        <f>E3+F3</f>
        <v>1.3106599999999999</v>
      </c>
      <c r="H3">
        <v>130</v>
      </c>
      <c r="I3">
        <v>180</v>
      </c>
      <c r="J3" s="72">
        <v>1.5147600000000001</v>
      </c>
    </row>
    <row r="4" spans="1:10" x14ac:dyDescent="0.35">
      <c r="A4">
        <v>140</v>
      </c>
      <c r="B4">
        <v>140</v>
      </c>
      <c r="C4">
        <v>3.14</v>
      </c>
      <c r="D4">
        <v>1.3</v>
      </c>
      <c r="E4">
        <f t="shared" ref="E4:E32" si="0">C4*B4*D4/1000</f>
        <v>0.57147999999999999</v>
      </c>
      <c r="F4">
        <v>0.78</v>
      </c>
      <c r="G4">
        <f t="shared" ref="G4:G32" si="1">E4+F4</f>
        <v>1.35148</v>
      </c>
      <c r="H4">
        <v>140</v>
      </c>
      <c r="I4">
        <f t="shared" ref="I4:I32" si="2">H4+50</f>
        <v>190</v>
      </c>
      <c r="J4" s="72">
        <v>1.5964</v>
      </c>
    </row>
    <row r="5" spans="1:10" x14ac:dyDescent="0.35">
      <c r="A5">
        <v>150</v>
      </c>
      <c r="B5">
        <v>150</v>
      </c>
      <c r="C5">
        <v>3.14</v>
      </c>
      <c r="D5">
        <v>1.3</v>
      </c>
      <c r="E5">
        <f t="shared" si="0"/>
        <v>0.61230000000000007</v>
      </c>
      <c r="F5">
        <v>0.78</v>
      </c>
      <c r="G5">
        <f t="shared" si="1"/>
        <v>1.3923000000000001</v>
      </c>
      <c r="H5">
        <v>150</v>
      </c>
      <c r="I5">
        <f t="shared" si="2"/>
        <v>200</v>
      </c>
      <c r="J5" s="72">
        <v>1.6984500000000002</v>
      </c>
    </row>
    <row r="6" spans="1:10" x14ac:dyDescent="0.35">
      <c r="A6">
        <v>180</v>
      </c>
      <c r="B6">
        <v>180</v>
      </c>
      <c r="C6">
        <v>3.14</v>
      </c>
      <c r="D6">
        <v>1.3</v>
      </c>
      <c r="E6">
        <f t="shared" si="0"/>
        <v>0.73476000000000008</v>
      </c>
      <c r="F6">
        <v>0.78</v>
      </c>
      <c r="G6">
        <f t="shared" si="1"/>
        <v>1.5147600000000001</v>
      </c>
      <c r="H6">
        <v>180</v>
      </c>
      <c r="I6">
        <f t="shared" si="2"/>
        <v>230</v>
      </c>
      <c r="J6" s="72">
        <v>1.7596800000000001</v>
      </c>
    </row>
    <row r="7" spans="1:10" x14ac:dyDescent="0.35">
      <c r="A7">
        <v>200</v>
      </c>
      <c r="B7">
        <v>200</v>
      </c>
      <c r="C7">
        <v>3.14</v>
      </c>
      <c r="D7">
        <v>1.3</v>
      </c>
      <c r="E7">
        <f t="shared" si="0"/>
        <v>0.81640000000000001</v>
      </c>
      <c r="F7">
        <v>0.78</v>
      </c>
      <c r="G7">
        <f t="shared" si="1"/>
        <v>1.5964</v>
      </c>
      <c r="H7">
        <v>200</v>
      </c>
      <c r="I7">
        <f t="shared" si="2"/>
        <v>250</v>
      </c>
      <c r="J7" s="72">
        <v>1.8005</v>
      </c>
    </row>
    <row r="8" spans="1:10" x14ac:dyDescent="0.35">
      <c r="A8">
        <v>225</v>
      </c>
      <c r="B8">
        <v>225</v>
      </c>
      <c r="C8">
        <v>3.14</v>
      </c>
      <c r="D8">
        <v>1.3</v>
      </c>
      <c r="E8">
        <f t="shared" si="0"/>
        <v>0.9184500000000001</v>
      </c>
      <c r="F8">
        <v>0.78</v>
      </c>
      <c r="G8">
        <f t="shared" si="1"/>
        <v>1.6984500000000002</v>
      </c>
      <c r="H8">
        <v>225</v>
      </c>
      <c r="I8">
        <f t="shared" si="2"/>
        <v>275</v>
      </c>
      <c r="J8" s="72">
        <v>1.92296</v>
      </c>
    </row>
    <row r="9" spans="1:10" x14ac:dyDescent="0.35">
      <c r="A9">
        <v>250</v>
      </c>
      <c r="B9">
        <v>250</v>
      </c>
      <c r="C9">
        <v>3.14</v>
      </c>
      <c r="D9">
        <v>1.3</v>
      </c>
      <c r="E9">
        <f t="shared" si="0"/>
        <v>1.0205</v>
      </c>
      <c r="F9">
        <v>0.78</v>
      </c>
      <c r="G9">
        <f t="shared" si="1"/>
        <v>1.8005</v>
      </c>
      <c r="H9">
        <v>250</v>
      </c>
      <c r="I9">
        <f t="shared" si="2"/>
        <v>300</v>
      </c>
      <c r="J9" s="72">
        <v>2.0045999999999999</v>
      </c>
    </row>
    <row r="10" spans="1:10" x14ac:dyDescent="0.35">
      <c r="A10">
        <v>260</v>
      </c>
      <c r="B10">
        <v>260</v>
      </c>
      <c r="C10">
        <v>3.14</v>
      </c>
      <c r="D10">
        <v>1.3</v>
      </c>
      <c r="E10">
        <f t="shared" si="0"/>
        <v>1.06132</v>
      </c>
      <c r="F10">
        <v>0.78</v>
      </c>
      <c r="G10">
        <f t="shared" si="1"/>
        <v>1.8413200000000001</v>
      </c>
      <c r="H10">
        <v>260</v>
      </c>
      <c r="I10">
        <f t="shared" si="2"/>
        <v>310</v>
      </c>
      <c r="J10" s="72">
        <v>2.0045999999999999</v>
      </c>
    </row>
    <row r="11" spans="1:10" x14ac:dyDescent="0.35">
      <c r="A11">
        <v>280</v>
      </c>
      <c r="B11">
        <v>280</v>
      </c>
      <c r="C11">
        <v>3.14</v>
      </c>
      <c r="D11">
        <v>1.3</v>
      </c>
      <c r="E11">
        <f t="shared" si="0"/>
        <v>1.14296</v>
      </c>
      <c r="F11">
        <v>0.78</v>
      </c>
      <c r="G11">
        <f t="shared" si="1"/>
        <v>1.92296</v>
      </c>
      <c r="H11">
        <v>280</v>
      </c>
      <c r="I11">
        <f t="shared" si="2"/>
        <v>330</v>
      </c>
      <c r="J11" s="72">
        <v>2.0862400000000001</v>
      </c>
    </row>
    <row r="12" spans="1:10" x14ac:dyDescent="0.35">
      <c r="A12">
        <v>300</v>
      </c>
      <c r="B12">
        <v>300</v>
      </c>
      <c r="C12">
        <v>3.14</v>
      </c>
      <c r="D12">
        <v>1.3</v>
      </c>
      <c r="E12">
        <f t="shared" si="0"/>
        <v>1.2246000000000001</v>
      </c>
      <c r="F12">
        <v>0.78</v>
      </c>
      <c r="G12">
        <f t="shared" si="1"/>
        <v>2.0045999999999999</v>
      </c>
      <c r="H12">
        <v>300</v>
      </c>
      <c r="I12">
        <f t="shared" si="2"/>
        <v>350</v>
      </c>
      <c r="J12" s="72">
        <v>2.2087000000000003</v>
      </c>
    </row>
    <row r="13" spans="1:10" x14ac:dyDescent="0.35">
      <c r="A13">
        <v>320</v>
      </c>
      <c r="B13">
        <v>320</v>
      </c>
      <c r="C13">
        <v>3.14</v>
      </c>
      <c r="D13">
        <v>1.3</v>
      </c>
      <c r="E13">
        <f t="shared" si="0"/>
        <v>1.3062400000000003</v>
      </c>
      <c r="F13">
        <v>0.78</v>
      </c>
      <c r="G13">
        <f t="shared" si="1"/>
        <v>2.0862400000000001</v>
      </c>
      <c r="H13">
        <v>320</v>
      </c>
      <c r="I13">
        <f t="shared" si="2"/>
        <v>370</v>
      </c>
      <c r="J13" s="72">
        <v>2.3719800000000002</v>
      </c>
    </row>
    <row r="14" spans="1:10" x14ac:dyDescent="0.35">
      <c r="A14">
        <v>350</v>
      </c>
      <c r="B14">
        <v>350</v>
      </c>
      <c r="C14">
        <v>3.14</v>
      </c>
      <c r="D14">
        <v>1.3</v>
      </c>
      <c r="E14">
        <f t="shared" si="0"/>
        <v>1.4287000000000001</v>
      </c>
      <c r="F14">
        <v>0.78</v>
      </c>
      <c r="G14">
        <f t="shared" si="1"/>
        <v>2.2087000000000003</v>
      </c>
      <c r="H14">
        <v>350</v>
      </c>
      <c r="I14">
        <f t="shared" si="2"/>
        <v>400</v>
      </c>
      <c r="J14" s="72">
        <v>2.4127999999999998</v>
      </c>
    </row>
    <row r="15" spans="1:10" x14ac:dyDescent="0.35">
      <c r="A15">
        <v>400</v>
      </c>
      <c r="B15">
        <v>400</v>
      </c>
      <c r="C15">
        <v>3.14</v>
      </c>
      <c r="D15">
        <v>1.3</v>
      </c>
      <c r="E15">
        <f t="shared" si="0"/>
        <v>1.6328</v>
      </c>
      <c r="F15">
        <v>0.78</v>
      </c>
      <c r="G15">
        <f>E15+F15</f>
        <v>2.4127999999999998</v>
      </c>
      <c r="H15">
        <v>400</v>
      </c>
      <c r="I15">
        <f t="shared" si="2"/>
        <v>450</v>
      </c>
      <c r="J15" s="72">
        <v>2.6169000000000002</v>
      </c>
    </row>
    <row r="16" spans="1:10" x14ac:dyDescent="0.35">
      <c r="A16">
        <v>450</v>
      </c>
      <c r="B16">
        <v>450</v>
      </c>
      <c r="C16">
        <v>3.14</v>
      </c>
      <c r="D16">
        <v>1.3</v>
      </c>
      <c r="E16">
        <f t="shared" si="0"/>
        <v>1.8369000000000002</v>
      </c>
      <c r="F16">
        <v>0.78</v>
      </c>
      <c r="G16">
        <f t="shared" si="1"/>
        <v>2.6169000000000002</v>
      </c>
      <c r="H16">
        <v>450</v>
      </c>
      <c r="I16">
        <f t="shared" si="2"/>
        <v>500</v>
      </c>
      <c r="J16" s="72">
        <f>Sayfa2!CC18</f>
        <v>2.8209999999999997</v>
      </c>
    </row>
    <row r="17" spans="1:10" x14ac:dyDescent="0.35">
      <c r="A17">
        <v>500</v>
      </c>
      <c r="B17">
        <v>500</v>
      </c>
      <c r="C17">
        <v>3.14</v>
      </c>
      <c r="D17">
        <v>1.3</v>
      </c>
      <c r="E17">
        <f t="shared" si="0"/>
        <v>2.0409999999999999</v>
      </c>
      <c r="F17">
        <v>0.78</v>
      </c>
      <c r="G17">
        <f t="shared" si="1"/>
        <v>2.8209999999999997</v>
      </c>
      <c r="H17">
        <v>500</v>
      </c>
      <c r="I17">
        <f t="shared" si="2"/>
        <v>550</v>
      </c>
      <c r="J17" s="72">
        <f>Sayfa2!CC19</f>
        <v>3.0251000000000001</v>
      </c>
    </row>
    <row r="18" spans="1:10" x14ac:dyDescent="0.35">
      <c r="A18">
        <v>550</v>
      </c>
      <c r="B18">
        <v>550</v>
      </c>
      <c r="C18">
        <v>3.14</v>
      </c>
      <c r="D18">
        <v>1.3</v>
      </c>
      <c r="E18">
        <f t="shared" si="0"/>
        <v>2.2450999999999999</v>
      </c>
      <c r="F18">
        <v>0.78</v>
      </c>
      <c r="G18">
        <f t="shared" si="1"/>
        <v>3.0251000000000001</v>
      </c>
      <c r="H18">
        <v>550</v>
      </c>
      <c r="I18">
        <f t="shared" si="2"/>
        <v>600</v>
      </c>
      <c r="J18" s="72">
        <f>Sayfa2!CC20</f>
        <v>3.2292000000000005</v>
      </c>
    </row>
    <row r="19" spans="1:10" x14ac:dyDescent="0.35">
      <c r="A19">
        <v>600</v>
      </c>
      <c r="B19">
        <v>600</v>
      </c>
      <c r="C19">
        <v>3.14</v>
      </c>
      <c r="D19">
        <v>1.3</v>
      </c>
      <c r="E19">
        <f t="shared" si="0"/>
        <v>2.4492000000000003</v>
      </c>
      <c r="F19">
        <v>0.78</v>
      </c>
      <c r="G19">
        <f t="shared" si="1"/>
        <v>3.2292000000000005</v>
      </c>
      <c r="H19">
        <v>600</v>
      </c>
      <c r="I19">
        <f t="shared" si="2"/>
        <v>650</v>
      </c>
      <c r="J19" s="72">
        <f>Sayfa2!CC21</f>
        <v>3.4333</v>
      </c>
    </row>
    <row r="20" spans="1:10" x14ac:dyDescent="0.35">
      <c r="A20">
        <v>650</v>
      </c>
      <c r="B20">
        <v>650</v>
      </c>
      <c r="C20">
        <v>3.14</v>
      </c>
      <c r="D20">
        <v>1.3</v>
      </c>
      <c r="E20">
        <f t="shared" si="0"/>
        <v>2.6533000000000002</v>
      </c>
      <c r="F20">
        <v>0.78</v>
      </c>
      <c r="G20">
        <f t="shared" si="1"/>
        <v>3.4333</v>
      </c>
      <c r="H20">
        <v>650</v>
      </c>
      <c r="I20">
        <f t="shared" si="2"/>
        <v>700</v>
      </c>
      <c r="J20" s="72">
        <f>Sayfa2!CC22</f>
        <v>3.6374000000000004</v>
      </c>
    </row>
    <row r="21" spans="1:10" x14ac:dyDescent="0.35">
      <c r="A21">
        <v>700</v>
      </c>
      <c r="B21">
        <v>700</v>
      </c>
      <c r="C21">
        <v>3.14</v>
      </c>
      <c r="D21">
        <v>1.3</v>
      </c>
      <c r="E21">
        <f t="shared" si="0"/>
        <v>2.8574000000000002</v>
      </c>
      <c r="F21">
        <v>0.78</v>
      </c>
      <c r="G21">
        <f t="shared" si="1"/>
        <v>3.6374000000000004</v>
      </c>
      <c r="H21">
        <v>700</v>
      </c>
      <c r="I21">
        <f t="shared" si="2"/>
        <v>750</v>
      </c>
      <c r="J21" s="72">
        <f>Sayfa2!CC23</f>
        <v>3.8414999999999999</v>
      </c>
    </row>
    <row r="22" spans="1:10" x14ac:dyDescent="0.35">
      <c r="A22">
        <v>750</v>
      </c>
      <c r="B22">
        <v>750</v>
      </c>
      <c r="C22">
        <v>3.14</v>
      </c>
      <c r="D22">
        <v>1.3</v>
      </c>
      <c r="E22">
        <f t="shared" si="0"/>
        <v>3.0615000000000001</v>
      </c>
      <c r="F22">
        <v>0.78</v>
      </c>
      <c r="G22">
        <f t="shared" si="1"/>
        <v>3.8414999999999999</v>
      </c>
      <c r="H22">
        <v>750</v>
      </c>
      <c r="I22">
        <f t="shared" si="2"/>
        <v>800</v>
      </c>
      <c r="J22" s="72">
        <f>Sayfa2!CC24</f>
        <v>4.0456000000000003</v>
      </c>
    </row>
    <row r="23" spans="1:10" x14ac:dyDescent="0.35">
      <c r="A23">
        <v>800</v>
      </c>
      <c r="B23">
        <v>800</v>
      </c>
      <c r="C23">
        <v>3.14</v>
      </c>
      <c r="D23">
        <v>1.3</v>
      </c>
      <c r="E23">
        <f t="shared" si="0"/>
        <v>3.2656000000000001</v>
      </c>
      <c r="F23">
        <v>0.78</v>
      </c>
      <c r="G23">
        <f t="shared" si="1"/>
        <v>4.0456000000000003</v>
      </c>
      <c r="H23">
        <v>800</v>
      </c>
      <c r="I23">
        <f t="shared" si="2"/>
        <v>850</v>
      </c>
      <c r="J23" s="72">
        <f>Sayfa2!CC25</f>
        <v>4.2497000000000007</v>
      </c>
    </row>
    <row r="24" spans="1:10" x14ac:dyDescent="0.35">
      <c r="A24">
        <v>850</v>
      </c>
      <c r="B24">
        <v>850</v>
      </c>
      <c r="C24">
        <v>3.14</v>
      </c>
      <c r="D24">
        <v>1.3</v>
      </c>
      <c r="E24">
        <f t="shared" si="0"/>
        <v>3.4697000000000005</v>
      </c>
      <c r="F24">
        <v>0.78</v>
      </c>
      <c r="G24">
        <f t="shared" si="1"/>
        <v>4.2497000000000007</v>
      </c>
      <c r="H24">
        <v>850</v>
      </c>
      <c r="I24">
        <f t="shared" si="2"/>
        <v>900</v>
      </c>
      <c r="J24" s="72">
        <f>Sayfa2!CC26</f>
        <v>4.4538000000000002</v>
      </c>
    </row>
    <row r="25" spans="1:10" x14ac:dyDescent="0.35">
      <c r="A25">
        <v>900</v>
      </c>
      <c r="B25">
        <v>900</v>
      </c>
      <c r="C25">
        <v>3.14</v>
      </c>
      <c r="D25">
        <v>1.3</v>
      </c>
      <c r="E25">
        <f t="shared" si="0"/>
        <v>3.6738000000000004</v>
      </c>
      <c r="F25">
        <v>0.78</v>
      </c>
      <c r="G25">
        <f t="shared" si="1"/>
        <v>4.4538000000000002</v>
      </c>
      <c r="H25">
        <v>900</v>
      </c>
      <c r="I25">
        <f t="shared" si="2"/>
        <v>950</v>
      </c>
      <c r="J25" s="72">
        <f>Sayfa2!CC27</f>
        <v>4.6578999999999997</v>
      </c>
    </row>
    <row r="26" spans="1:10" x14ac:dyDescent="0.35">
      <c r="A26">
        <v>950</v>
      </c>
      <c r="B26">
        <v>950</v>
      </c>
      <c r="C26">
        <v>3.14</v>
      </c>
      <c r="D26">
        <v>1.3</v>
      </c>
      <c r="E26">
        <f t="shared" si="0"/>
        <v>3.8778999999999999</v>
      </c>
      <c r="F26">
        <v>0.78</v>
      </c>
      <c r="G26">
        <f t="shared" si="1"/>
        <v>4.6578999999999997</v>
      </c>
      <c r="H26">
        <v>950</v>
      </c>
      <c r="I26">
        <f t="shared" si="2"/>
        <v>1000</v>
      </c>
      <c r="J26" s="72">
        <f>Sayfa2!CC28</f>
        <v>4.8620000000000001</v>
      </c>
    </row>
    <row r="27" spans="1:10" x14ac:dyDescent="0.35">
      <c r="A27">
        <v>1000</v>
      </c>
      <c r="B27">
        <v>1000</v>
      </c>
      <c r="C27">
        <v>3.14</v>
      </c>
      <c r="D27">
        <v>1.3</v>
      </c>
      <c r="E27">
        <f t="shared" si="0"/>
        <v>4.0819999999999999</v>
      </c>
      <c r="F27">
        <v>0.78</v>
      </c>
      <c r="G27">
        <f t="shared" si="1"/>
        <v>4.8620000000000001</v>
      </c>
      <c r="H27">
        <v>1000</v>
      </c>
      <c r="I27">
        <f t="shared" si="2"/>
        <v>1050</v>
      </c>
      <c r="J27" s="72">
        <f>Sayfa2!CC29</f>
        <v>5.0661000000000005</v>
      </c>
    </row>
    <row r="28" spans="1:10" x14ac:dyDescent="0.35">
      <c r="A28">
        <v>1050</v>
      </c>
      <c r="B28">
        <v>1050</v>
      </c>
      <c r="C28">
        <v>3.14</v>
      </c>
      <c r="D28">
        <v>1.3</v>
      </c>
      <c r="E28">
        <f t="shared" si="0"/>
        <v>4.2861000000000002</v>
      </c>
      <c r="F28">
        <v>0.78</v>
      </c>
      <c r="G28">
        <f>E28+F28</f>
        <v>5.0661000000000005</v>
      </c>
      <c r="H28">
        <v>1050</v>
      </c>
      <c r="I28">
        <f t="shared" si="2"/>
        <v>1100</v>
      </c>
      <c r="J28" s="72">
        <f>Sayfa2!CC30</f>
        <v>5.2702</v>
      </c>
    </row>
    <row r="29" spans="1:10" x14ac:dyDescent="0.35">
      <c r="A29">
        <v>1100</v>
      </c>
      <c r="B29">
        <v>1100</v>
      </c>
      <c r="C29">
        <v>3.14</v>
      </c>
      <c r="D29">
        <v>1.3</v>
      </c>
      <c r="E29">
        <f t="shared" si="0"/>
        <v>4.4901999999999997</v>
      </c>
      <c r="F29">
        <v>0.78</v>
      </c>
      <c r="G29">
        <f t="shared" si="1"/>
        <v>5.2702</v>
      </c>
      <c r="H29">
        <v>1100</v>
      </c>
      <c r="I29">
        <f t="shared" si="2"/>
        <v>1150</v>
      </c>
      <c r="J29" s="72">
        <f>Sayfa2!CC31</f>
        <v>5.4743000000000004</v>
      </c>
    </row>
    <row r="30" spans="1:10" x14ac:dyDescent="0.35">
      <c r="A30">
        <v>1150</v>
      </c>
      <c r="B30">
        <v>1150</v>
      </c>
      <c r="C30">
        <v>3.14</v>
      </c>
      <c r="D30">
        <v>1.3</v>
      </c>
      <c r="E30">
        <f t="shared" si="0"/>
        <v>4.6943000000000001</v>
      </c>
      <c r="F30">
        <v>0.78</v>
      </c>
      <c r="G30">
        <f t="shared" si="1"/>
        <v>5.4743000000000004</v>
      </c>
      <c r="H30">
        <v>1150</v>
      </c>
      <c r="I30">
        <f t="shared" si="2"/>
        <v>1200</v>
      </c>
      <c r="J30" s="72">
        <f>Sayfa2!CC32</f>
        <v>5.6784000000000008</v>
      </c>
    </row>
    <row r="31" spans="1:10" x14ac:dyDescent="0.35">
      <c r="A31">
        <v>1200</v>
      </c>
      <c r="B31">
        <v>1200</v>
      </c>
      <c r="C31">
        <v>3.14</v>
      </c>
      <c r="D31">
        <v>1.3</v>
      </c>
      <c r="E31">
        <f t="shared" si="0"/>
        <v>4.8984000000000005</v>
      </c>
      <c r="F31">
        <v>0.78</v>
      </c>
      <c r="G31">
        <f t="shared" si="1"/>
        <v>5.6784000000000008</v>
      </c>
      <c r="H31">
        <v>1200</v>
      </c>
      <c r="I31">
        <f t="shared" si="2"/>
        <v>1250</v>
      </c>
      <c r="J31" s="72">
        <f>Sayfa2!CC33</f>
        <v>5.8825000000000003</v>
      </c>
    </row>
    <row r="32" spans="1:10" x14ac:dyDescent="0.35">
      <c r="A32">
        <v>1300</v>
      </c>
      <c r="B32">
        <v>1300</v>
      </c>
      <c r="C32">
        <v>3.14</v>
      </c>
      <c r="D32">
        <v>1.3</v>
      </c>
      <c r="E32">
        <f t="shared" si="0"/>
        <v>5.3066000000000004</v>
      </c>
      <c r="F32">
        <v>0.78</v>
      </c>
      <c r="G32">
        <f t="shared" si="1"/>
        <v>6.0866000000000007</v>
      </c>
      <c r="H32">
        <v>1300</v>
      </c>
      <c r="I32">
        <f t="shared" si="2"/>
        <v>1350</v>
      </c>
      <c r="J32" s="72">
        <f>Sayfa2!CC34</f>
        <v>6.0866000000000007</v>
      </c>
    </row>
    <row r="33" spans="10:10" x14ac:dyDescent="0.35">
      <c r="J33" s="72"/>
    </row>
    <row r="34" spans="10:10" x14ac:dyDescent="0.35">
      <c r="J34" s="72"/>
    </row>
    <row r="35" spans="10:10" x14ac:dyDescent="0.35">
      <c r="J35" s="72"/>
    </row>
  </sheetData>
  <sheetProtection algorithmName="SHA-512" hashValue="CXuACSnwqKFn9ftG/7nONLAGtjDdDP6/9Shrn0l5W+RhZM5uHGPmzGEdLxIiUlifjp9ISIrxz2tIkTvJMPILrw==" saltValue="ptHQVPC7aha1vi+nrpKIvg==" spinCount="100000" sheet="1"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ayfa9"/>
  <dimension ref="A1:F35"/>
  <sheetViews>
    <sheetView workbookViewId="0">
      <selection activeCell="D20" sqref="D20"/>
    </sheetView>
  </sheetViews>
  <sheetFormatPr defaultRowHeight="12.75" x14ac:dyDescent="0.35"/>
  <sheetData>
    <row r="1" spans="1:6" ht="40.9" x14ac:dyDescent="0.35">
      <c r="A1" s="61" t="s">
        <v>1104</v>
      </c>
      <c r="B1" s="62" t="s">
        <v>1105</v>
      </c>
      <c r="C1" s="62" t="s">
        <v>1106</v>
      </c>
      <c r="D1" s="63" t="s">
        <v>1107</v>
      </c>
      <c r="E1" s="63" t="s">
        <v>1108</v>
      </c>
      <c r="F1" s="63" t="s">
        <v>1109</v>
      </c>
    </row>
    <row r="2" spans="1:6" x14ac:dyDescent="0.35">
      <c r="A2">
        <v>100</v>
      </c>
      <c r="B2" s="70">
        <v>3.14</v>
      </c>
      <c r="C2" s="70">
        <v>0.25</v>
      </c>
      <c r="D2" s="71">
        <f>B2*A2*C2/1000</f>
        <v>7.85E-2</v>
      </c>
      <c r="E2" s="71">
        <f>AX2</f>
        <v>0</v>
      </c>
      <c r="F2" s="71">
        <f>C2*E2</f>
        <v>0</v>
      </c>
    </row>
    <row r="3" spans="1:6" x14ac:dyDescent="0.35">
      <c r="A3">
        <v>130</v>
      </c>
      <c r="B3" s="70">
        <v>3.14</v>
      </c>
      <c r="C3" s="70">
        <v>0.25</v>
      </c>
      <c r="D3" s="71">
        <f>B3*A3*C3/1000</f>
        <v>0.10205</v>
      </c>
      <c r="E3" s="71">
        <f t="shared" ref="E3:E35" si="0">AX3</f>
        <v>0</v>
      </c>
      <c r="F3" s="71">
        <f>C3*E3</f>
        <v>0</v>
      </c>
    </row>
    <row r="4" spans="1:6" x14ac:dyDescent="0.35">
      <c r="A4">
        <v>140</v>
      </c>
      <c r="B4" s="43">
        <v>3.14</v>
      </c>
      <c r="C4" s="70">
        <v>0.25</v>
      </c>
      <c r="D4" s="71">
        <f t="shared" ref="D4:D35" si="1">B4*A4*C4/1000</f>
        <v>0.10990000000000001</v>
      </c>
      <c r="E4" s="71">
        <f t="shared" si="0"/>
        <v>0</v>
      </c>
      <c r="F4" s="71">
        <f t="shared" ref="F4:F35" si="2">C4*E4</f>
        <v>0</v>
      </c>
    </row>
    <row r="5" spans="1:6" x14ac:dyDescent="0.35">
      <c r="A5">
        <v>150</v>
      </c>
      <c r="B5" s="43">
        <v>3.14</v>
      </c>
      <c r="C5" s="70">
        <v>0.25</v>
      </c>
      <c r="D5" s="71">
        <f t="shared" si="1"/>
        <v>0.11774999999999999</v>
      </c>
      <c r="E5" s="71">
        <f t="shared" si="0"/>
        <v>0</v>
      </c>
      <c r="F5" s="71">
        <f t="shared" si="2"/>
        <v>0</v>
      </c>
    </row>
    <row r="6" spans="1:6" x14ac:dyDescent="0.35">
      <c r="A6">
        <v>180</v>
      </c>
      <c r="B6" s="43">
        <v>3.14</v>
      </c>
      <c r="C6" s="70">
        <v>0.25</v>
      </c>
      <c r="D6" s="71">
        <f t="shared" si="1"/>
        <v>0.14130000000000001</v>
      </c>
      <c r="E6" s="71">
        <f t="shared" si="0"/>
        <v>0</v>
      </c>
      <c r="F6" s="71">
        <f t="shared" si="2"/>
        <v>0</v>
      </c>
    </row>
    <row r="7" spans="1:6" x14ac:dyDescent="0.35">
      <c r="A7">
        <v>200</v>
      </c>
      <c r="B7" s="43">
        <v>3.14</v>
      </c>
      <c r="C7" s="70">
        <v>0.25</v>
      </c>
      <c r="D7" s="71">
        <f t="shared" si="1"/>
        <v>0.157</v>
      </c>
      <c r="E7" s="71">
        <f t="shared" si="0"/>
        <v>0</v>
      </c>
      <c r="F7" s="71">
        <f t="shared" si="2"/>
        <v>0</v>
      </c>
    </row>
    <row r="8" spans="1:6" x14ac:dyDescent="0.35">
      <c r="A8">
        <v>225</v>
      </c>
      <c r="B8" s="43">
        <v>3.14</v>
      </c>
      <c r="C8" s="70">
        <v>0.25</v>
      </c>
      <c r="D8" s="71">
        <f t="shared" si="1"/>
        <v>0.176625</v>
      </c>
      <c r="E8" s="71">
        <f t="shared" si="0"/>
        <v>0</v>
      </c>
      <c r="F8" s="71">
        <f t="shared" si="2"/>
        <v>0</v>
      </c>
    </row>
    <row r="9" spans="1:6" x14ac:dyDescent="0.35">
      <c r="A9">
        <v>240</v>
      </c>
      <c r="B9" s="43">
        <v>3.14</v>
      </c>
      <c r="C9" s="70">
        <v>0.25</v>
      </c>
      <c r="D9" s="71">
        <f t="shared" si="1"/>
        <v>0.18840000000000001</v>
      </c>
      <c r="E9" s="71">
        <f t="shared" si="0"/>
        <v>0</v>
      </c>
      <c r="F9" s="71">
        <f t="shared" si="2"/>
        <v>0</v>
      </c>
    </row>
    <row r="10" spans="1:6" x14ac:dyDescent="0.35">
      <c r="A10">
        <v>250</v>
      </c>
      <c r="B10" s="43">
        <v>3.14</v>
      </c>
      <c r="C10" s="70">
        <v>0.25</v>
      </c>
      <c r="D10" s="71">
        <f>B10*A10*C10/1000</f>
        <v>0.19625000000000001</v>
      </c>
      <c r="E10" s="71">
        <f t="shared" si="0"/>
        <v>0</v>
      </c>
      <c r="F10" s="71">
        <f t="shared" si="2"/>
        <v>0</v>
      </c>
    </row>
    <row r="11" spans="1:6" x14ac:dyDescent="0.35">
      <c r="A11">
        <v>260</v>
      </c>
      <c r="B11" s="43">
        <v>3.14</v>
      </c>
      <c r="C11" s="70">
        <v>0.25</v>
      </c>
      <c r="D11" s="71">
        <f t="shared" si="1"/>
        <v>0.2041</v>
      </c>
      <c r="E11" s="71">
        <f t="shared" si="0"/>
        <v>0</v>
      </c>
      <c r="F11" s="71">
        <f t="shared" si="2"/>
        <v>0</v>
      </c>
    </row>
    <row r="12" spans="1:6" x14ac:dyDescent="0.35">
      <c r="A12">
        <v>280</v>
      </c>
      <c r="B12" s="43">
        <v>3.14</v>
      </c>
      <c r="C12" s="70">
        <v>0.25</v>
      </c>
      <c r="D12" s="71">
        <f t="shared" si="1"/>
        <v>0.21980000000000002</v>
      </c>
      <c r="E12" s="71">
        <f t="shared" si="0"/>
        <v>0</v>
      </c>
      <c r="F12" s="71">
        <f t="shared" si="2"/>
        <v>0</v>
      </c>
    </row>
    <row r="13" spans="1:6" x14ac:dyDescent="0.35">
      <c r="A13">
        <v>300</v>
      </c>
      <c r="B13" s="43">
        <v>3.14</v>
      </c>
      <c r="C13" s="70">
        <v>0.25</v>
      </c>
      <c r="D13" s="71">
        <f t="shared" si="1"/>
        <v>0.23549999999999999</v>
      </c>
      <c r="E13" s="71">
        <f t="shared" si="0"/>
        <v>0</v>
      </c>
      <c r="F13" s="71">
        <f t="shared" si="2"/>
        <v>0</v>
      </c>
    </row>
    <row r="14" spans="1:6" x14ac:dyDescent="0.35">
      <c r="A14">
        <v>320</v>
      </c>
      <c r="B14" s="43">
        <v>3.14</v>
      </c>
      <c r="C14" s="70">
        <v>0.25</v>
      </c>
      <c r="D14" s="71">
        <f t="shared" si="1"/>
        <v>0.25120000000000003</v>
      </c>
      <c r="E14" s="71">
        <f t="shared" si="0"/>
        <v>0</v>
      </c>
      <c r="F14" s="71">
        <f t="shared" si="2"/>
        <v>0</v>
      </c>
    </row>
    <row r="15" spans="1:6" x14ac:dyDescent="0.35">
      <c r="A15">
        <v>350</v>
      </c>
      <c r="B15" s="43">
        <v>3.14</v>
      </c>
      <c r="C15" s="70">
        <v>0.25</v>
      </c>
      <c r="D15" s="71">
        <f t="shared" si="1"/>
        <v>0.27474999999999999</v>
      </c>
      <c r="E15" s="71">
        <f t="shared" si="0"/>
        <v>0</v>
      </c>
      <c r="F15" s="71">
        <f t="shared" si="2"/>
        <v>0</v>
      </c>
    </row>
    <row r="16" spans="1:6" x14ac:dyDescent="0.35">
      <c r="A16">
        <v>380</v>
      </c>
      <c r="B16" s="43">
        <v>3.14</v>
      </c>
      <c r="C16" s="70">
        <v>0.25</v>
      </c>
      <c r="D16" s="71">
        <f t="shared" si="1"/>
        <v>0.29830000000000001</v>
      </c>
      <c r="E16" s="71">
        <f t="shared" si="0"/>
        <v>0</v>
      </c>
      <c r="F16" s="71">
        <f t="shared" si="2"/>
        <v>0</v>
      </c>
    </row>
    <row r="17" spans="1:6" x14ac:dyDescent="0.35">
      <c r="A17">
        <v>400</v>
      </c>
      <c r="B17" s="43">
        <v>3.14</v>
      </c>
      <c r="C17" s="70">
        <v>0.25</v>
      </c>
      <c r="D17" s="71">
        <f t="shared" si="1"/>
        <v>0.314</v>
      </c>
      <c r="E17" s="71">
        <f t="shared" si="0"/>
        <v>0</v>
      </c>
      <c r="F17" s="71">
        <f t="shared" si="2"/>
        <v>0</v>
      </c>
    </row>
    <row r="18" spans="1:6" x14ac:dyDescent="0.35">
      <c r="A18">
        <v>450</v>
      </c>
      <c r="B18" s="43">
        <v>3.14</v>
      </c>
      <c r="C18" s="70">
        <v>0.25</v>
      </c>
      <c r="D18" s="71">
        <f t="shared" si="1"/>
        <v>0.35325000000000001</v>
      </c>
      <c r="E18" s="71">
        <f t="shared" si="0"/>
        <v>0</v>
      </c>
      <c r="F18" s="71">
        <f t="shared" si="2"/>
        <v>0</v>
      </c>
    </row>
    <row r="19" spans="1:6" x14ac:dyDescent="0.35">
      <c r="A19">
        <v>500</v>
      </c>
      <c r="B19" s="43">
        <v>3.14</v>
      </c>
      <c r="C19" s="70">
        <v>0.25</v>
      </c>
      <c r="D19" s="71">
        <f t="shared" si="1"/>
        <v>0.39250000000000002</v>
      </c>
      <c r="E19" s="71">
        <f t="shared" si="0"/>
        <v>0</v>
      </c>
      <c r="F19" s="71">
        <f t="shared" si="2"/>
        <v>0</v>
      </c>
    </row>
    <row r="20" spans="1:6" x14ac:dyDescent="0.35">
      <c r="A20">
        <v>550</v>
      </c>
      <c r="B20" s="43">
        <v>3.14</v>
      </c>
      <c r="C20" s="70">
        <v>0.25</v>
      </c>
      <c r="D20" s="71">
        <f t="shared" si="1"/>
        <v>0.43175000000000002</v>
      </c>
      <c r="E20" s="71">
        <f t="shared" si="0"/>
        <v>0</v>
      </c>
      <c r="F20" s="71">
        <f t="shared" si="2"/>
        <v>0</v>
      </c>
    </row>
    <row r="21" spans="1:6" x14ac:dyDescent="0.35">
      <c r="A21">
        <v>600</v>
      </c>
      <c r="B21" s="43">
        <v>3.14</v>
      </c>
      <c r="C21" s="70">
        <v>0.25</v>
      </c>
      <c r="D21" s="71">
        <f t="shared" si="1"/>
        <v>0.47099999999999997</v>
      </c>
      <c r="E21" s="71">
        <f t="shared" si="0"/>
        <v>0</v>
      </c>
      <c r="F21" s="71">
        <f t="shared" si="2"/>
        <v>0</v>
      </c>
    </row>
    <row r="22" spans="1:6" x14ac:dyDescent="0.35">
      <c r="A22">
        <v>650</v>
      </c>
      <c r="B22" s="43">
        <v>3.14</v>
      </c>
      <c r="C22" s="70">
        <v>0.25</v>
      </c>
      <c r="D22" s="71">
        <f t="shared" si="1"/>
        <v>0.51024999999999998</v>
      </c>
      <c r="E22" s="71">
        <f t="shared" si="0"/>
        <v>0</v>
      </c>
      <c r="F22" s="71">
        <f t="shared" si="2"/>
        <v>0</v>
      </c>
    </row>
    <row r="23" spans="1:6" x14ac:dyDescent="0.35">
      <c r="A23">
        <v>700</v>
      </c>
      <c r="B23" s="43">
        <v>3.14</v>
      </c>
      <c r="C23" s="70">
        <v>0.25</v>
      </c>
      <c r="D23" s="71">
        <f t="shared" si="1"/>
        <v>0.54949999999999999</v>
      </c>
      <c r="E23" s="71">
        <f t="shared" si="0"/>
        <v>0</v>
      </c>
      <c r="F23" s="71">
        <f t="shared" si="2"/>
        <v>0</v>
      </c>
    </row>
    <row r="24" spans="1:6" x14ac:dyDescent="0.35">
      <c r="A24">
        <v>750</v>
      </c>
      <c r="B24" s="43">
        <v>3.14</v>
      </c>
      <c r="C24" s="70">
        <v>0.25</v>
      </c>
      <c r="D24" s="71">
        <f t="shared" si="1"/>
        <v>0.58875</v>
      </c>
      <c r="E24" s="71">
        <f t="shared" si="0"/>
        <v>0</v>
      </c>
      <c r="F24" s="71">
        <f t="shared" si="2"/>
        <v>0</v>
      </c>
    </row>
    <row r="25" spans="1:6" x14ac:dyDescent="0.35">
      <c r="A25">
        <v>800</v>
      </c>
      <c r="B25" s="43">
        <v>3.14</v>
      </c>
      <c r="C25" s="70">
        <v>0.25</v>
      </c>
      <c r="D25" s="71">
        <f t="shared" si="1"/>
        <v>0.628</v>
      </c>
      <c r="E25" s="71">
        <f t="shared" si="0"/>
        <v>0</v>
      </c>
      <c r="F25" s="71">
        <f t="shared" si="2"/>
        <v>0</v>
      </c>
    </row>
    <row r="26" spans="1:6" x14ac:dyDescent="0.35">
      <c r="A26">
        <v>850</v>
      </c>
      <c r="B26" s="43">
        <v>3.14</v>
      </c>
      <c r="C26" s="70">
        <v>0.25</v>
      </c>
      <c r="D26" s="71">
        <f t="shared" si="1"/>
        <v>0.66725000000000001</v>
      </c>
      <c r="E26" s="71">
        <f t="shared" si="0"/>
        <v>0</v>
      </c>
      <c r="F26" s="71">
        <f t="shared" si="2"/>
        <v>0</v>
      </c>
    </row>
    <row r="27" spans="1:6" x14ac:dyDescent="0.35">
      <c r="A27">
        <v>900</v>
      </c>
      <c r="B27" s="43">
        <v>3.14</v>
      </c>
      <c r="C27" s="70">
        <v>0.25</v>
      </c>
      <c r="D27" s="71">
        <f t="shared" si="1"/>
        <v>0.70650000000000002</v>
      </c>
      <c r="E27" s="71">
        <f t="shared" si="0"/>
        <v>0</v>
      </c>
      <c r="F27" s="71">
        <f t="shared" si="2"/>
        <v>0</v>
      </c>
    </row>
    <row r="28" spans="1:6" x14ac:dyDescent="0.35">
      <c r="A28">
        <v>950</v>
      </c>
      <c r="B28" s="43">
        <v>3.14</v>
      </c>
      <c r="C28" s="70">
        <v>0.25</v>
      </c>
      <c r="D28" s="71">
        <f t="shared" si="1"/>
        <v>0.74575000000000002</v>
      </c>
      <c r="E28" s="71">
        <f t="shared" si="0"/>
        <v>0</v>
      </c>
      <c r="F28" s="71">
        <f t="shared" si="2"/>
        <v>0</v>
      </c>
    </row>
    <row r="29" spans="1:6" x14ac:dyDescent="0.35">
      <c r="A29">
        <v>1000</v>
      </c>
      <c r="B29" s="43">
        <v>3.14</v>
      </c>
      <c r="C29" s="70">
        <v>0.25</v>
      </c>
      <c r="D29" s="71">
        <f t="shared" si="1"/>
        <v>0.78500000000000003</v>
      </c>
      <c r="E29" s="71">
        <f t="shared" si="0"/>
        <v>0</v>
      </c>
      <c r="F29" s="71">
        <f t="shared" si="2"/>
        <v>0</v>
      </c>
    </row>
    <row r="30" spans="1:6" x14ac:dyDescent="0.35">
      <c r="A30">
        <v>1050</v>
      </c>
      <c r="B30" s="43">
        <v>3.14</v>
      </c>
      <c r="C30" s="70">
        <v>0.25</v>
      </c>
      <c r="D30" s="71">
        <f t="shared" si="1"/>
        <v>0.82425000000000004</v>
      </c>
      <c r="E30" s="71">
        <f t="shared" si="0"/>
        <v>0</v>
      </c>
      <c r="F30" s="71">
        <f t="shared" si="2"/>
        <v>0</v>
      </c>
    </row>
    <row r="31" spans="1:6" x14ac:dyDescent="0.35">
      <c r="A31">
        <v>1100</v>
      </c>
      <c r="B31" s="43">
        <v>3.14</v>
      </c>
      <c r="C31" s="70">
        <v>0.25</v>
      </c>
      <c r="D31" s="71">
        <f t="shared" si="1"/>
        <v>0.86350000000000005</v>
      </c>
      <c r="E31" s="71">
        <f t="shared" si="0"/>
        <v>0</v>
      </c>
      <c r="F31" s="71">
        <f t="shared" si="2"/>
        <v>0</v>
      </c>
    </row>
    <row r="32" spans="1:6" x14ac:dyDescent="0.35">
      <c r="A32">
        <v>1150</v>
      </c>
      <c r="B32" s="43">
        <v>3.14</v>
      </c>
      <c r="C32" s="70">
        <v>0.25</v>
      </c>
      <c r="D32" s="71">
        <f t="shared" si="1"/>
        <v>0.90275000000000005</v>
      </c>
      <c r="E32" s="71">
        <f t="shared" si="0"/>
        <v>0</v>
      </c>
      <c r="F32" s="71">
        <f t="shared" si="2"/>
        <v>0</v>
      </c>
    </row>
    <row r="33" spans="1:6" x14ac:dyDescent="0.35">
      <c r="A33">
        <v>1200</v>
      </c>
      <c r="B33" s="43">
        <v>3.14</v>
      </c>
      <c r="C33" s="70">
        <v>0.25</v>
      </c>
      <c r="D33" s="71">
        <f t="shared" si="1"/>
        <v>0.94199999999999995</v>
      </c>
      <c r="E33" s="71">
        <f t="shared" si="0"/>
        <v>0</v>
      </c>
      <c r="F33" s="71">
        <f t="shared" si="2"/>
        <v>0</v>
      </c>
    </row>
    <row r="34" spans="1:6" x14ac:dyDescent="0.35">
      <c r="A34">
        <v>1250</v>
      </c>
      <c r="B34" s="43">
        <v>3.14</v>
      </c>
      <c r="C34" s="70">
        <v>0.25</v>
      </c>
      <c r="D34" s="71">
        <f t="shared" si="1"/>
        <v>0.98124999999999996</v>
      </c>
      <c r="E34" s="71">
        <f t="shared" si="0"/>
        <v>0</v>
      </c>
      <c r="F34" s="71">
        <f t="shared" si="2"/>
        <v>0</v>
      </c>
    </row>
    <row r="35" spans="1:6" x14ac:dyDescent="0.35">
      <c r="A35">
        <v>1300</v>
      </c>
      <c r="B35" s="43">
        <v>3.14</v>
      </c>
      <c r="C35" s="70">
        <v>0.25</v>
      </c>
      <c r="D35" s="71">
        <f t="shared" si="1"/>
        <v>1.0205</v>
      </c>
      <c r="E35" s="71">
        <f t="shared" si="0"/>
        <v>0</v>
      </c>
      <c r="F35" s="71">
        <f t="shared" si="2"/>
        <v>0</v>
      </c>
    </row>
  </sheetData>
  <sheetProtection algorithmName="SHA-512" hashValue="YCzKlwFY/X+XXCUyMyoPQhf24cUiukaf8ljjrJiO5JLQODm6M3uAOuiUOatXGKR4heSTMrECbRcBjzhQbPEpNg==" saltValue="8GXiUYWia/CNTzvobP5/MA==" spinCount="100000" sheet="1"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ayfa10"/>
  <dimension ref="A1:AG32"/>
  <sheetViews>
    <sheetView topLeftCell="P1" workbookViewId="0">
      <selection activeCell="W1" sqref="W1:W2"/>
    </sheetView>
  </sheetViews>
  <sheetFormatPr defaultRowHeight="12.75" x14ac:dyDescent="0.35"/>
  <cols>
    <col min="2" max="2" width="11.33203125" customWidth="1"/>
    <col min="8" max="8" width="9" hidden="1" customWidth="1"/>
  </cols>
  <sheetData>
    <row r="1" spans="1:33" ht="51" x14ac:dyDescent="0.35">
      <c r="B1" s="65" t="s">
        <v>1114</v>
      </c>
      <c r="C1" s="65" t="s">
        <v>1115</v>
      </c>
      <c r="D1" s="65" t="s">
        <v>1105</v>
      </c>
      <c r="E1" s="65" t="s">
        <v>1116</v>
      </c>
      <c r="F1" s="65" t="s">
        <v>5762</v>
      </c>
      <c r="G1" s="65" t="s">
        <v>1118</v>
      </c>
      <c r="H1" s="65" t="s">
        <v>1116</v>
      </c>
      <c r="I1" s="65"/>
      <c r="J1" s="65" t="s">
        <v>1119</v>
      </c>
      <c r="K1" s="65" t="s">
        <v>1105</v>
      </c>
      <c r="L1" s="65" t="s">
        <v>1120</v>
      </c>
      <c r="M1" s="65" t="s">
        <v>1121</v>
      </c>
      <c r="N1" s="65" t="s">
        <v>5763</v>
      </c>
      <c r="O1" s="65" t="s">
        <v>1118</v>
      </c>
      <c r="P1" s="65" t="s">
        <v>1123</v>
      </c>
      <c r="R1" s="65" t="s">
        <v>1114</v>
      </c>
      <c r="S1" s="65"/>
      <c r="T1" s="65" t="s">
        <v>1115</v>
      </c>
      <c r="U1" s="65" t="s">
        <v>1105</v>
      </c>
      <c r="V1" s="65" t="s">
        <v>1116</v>
      </c>
      <c r="W1" s="65" t="s">
        <v>5764</v>
      </c>
      <c r="X1" s="65" t="s">
        <v>1118</v>
      </c>
      <c r="Y1" s="65" t="s">
        <v>1116</v>
      </c>
      <c r="Z1" s="65"/>
      <c r="AA1" s="65" t="s">
        <v>1119</v>
      </c>
      <c r="AB1" s="65" t="s">
        <v>1105</v>
      </c>
      <c r="AC1" s="65" t="s">
        <v>1120</v>
      </c>
      <c r="AD1" s="65" t="s">
        <v>1121</v>
      </c>
      <c r="AE1" s="65" t="s">
        <v>5763</v>
      </c>
      <c r="AF1" s="65" t="s">
        <v>1118</v>
      </c>
      <c r="AG1" s="65" t="s">
        <v>1123</v>
      </c>
    </row>
    <row r="2" spans="1:33" x14ac:dyDescent="0.35">
      <c r="A2">
        <v>50</v>
      </c>
      <c r="B2" s="73">
        <v>100</v>
      </c>
      <c r="C2" s="73">
        <f>B2+$A$2</f>
        <v>150</v>
      </c>
      <c r="D2" s="73">
        <v>3.14</v>
      </c>
      <c r="E2" s="73">
        <f>C2*D2/1000</f>
        <v>0.47099999999999997</v>
      </c>
      <c r="F2" s="73">
        <v>2.77</v>
      </c>
      <c r="G2" s="196">
        <f>E2*F2</f>
        <v>1.30467</v>
      </c>
      <c r="H2" s="73">
        <v>55</v>
      </c>
      <c r="I2" s="73">
        <v>30</v>
      </c>
      <c r="J2" s="73">
        <f t="shared" ref="J2:J32" si="0">I2+C2</f>
        <v>180</v>
      </c>
      <c r="K2" s="73">
        <v>3.14</v>
      </c>
      <c r="L2" s="73">
        <v>0.4</v>
      </c>
      <c r="M2" s="73">
        <v>0.8</v>
      </c>
      <c r="N2" s="73">
        <v>3.43</v>
      </c>
      <c r="O2" s="73">
        <f>J2*K2*L2*M2*N2/100</f>
        <v>6.2036352000000008</v>
      </c>
      <c r="P2" s="196">
        <f t="shared" ref="P2:P32" si="1">O2+G2</f>
        <v>7.5083052000000006</v>
      </c>
      <c r="R2" s="73">
        <v>100</v>
      </c>
      <c r="S2" s="73">
        <v>100</v>
      </c>
      <c r="T2" s="73">
        <f>R2+S2</f>
        <v>200</v>
      </c>
      <c r="U2" s="73">
        <v>3.14</v>
      </c>
      <c r="V2" s="73">
        <f>T2*U2/1000</f>
        <v>0.628</v>
      </c>
      <c r="W2" s="73">
        <v>3.32</v>
      </c>
      <c r="X2" s="196">
        <f>V2*W2</f>
        <v>2.0849599999999997</v>
      </c>
      <c r="Y2" s="73">
        <v>10</v>
      </c>
      <c r="Z2" s="73">
        <f>Y2+R2</f>
        <v>110</v>
      </c>
      <c r="AA2" s="73">
        <f>Y2+T2</f>
        <v>210</v>
      </c>
      <c r="AB2" s="73">
        <v>3.14</v>
      </c>
      <c r="AC2" s="73">
        <v>0.4</v>
      </c>
      <c r="AD2" s="73">
        <v>0.8</v>
      </c>
      <c r="AE2" s="73">
        <v>3.43</v>
      </c>
      <c r="AF2" s="73">
        <f>AA2*AB2*AC2*AD2*AE2/100</f>
        <v>7.2375744000000006</v>
      </c>
      <c r="AG2" s="73">
        <f>AF2+X2</f>
        <v>9.3225344000000003</v>
      </c>
    </row>
    <row r="3" spans="1:33" x14ac:dyDescent="0.35">
      <c r="B3" s="73">
        <v>130</v>
      </c>
      <c r="C3" s="73">
        <f t="shared" ref="C3:C32" si="2">B3+$A$2</f>
        <v>180</v>
      </c>
      <c r="D3" s="73">
        <v>3.14</v>
      </c>
      <c r="E3" s="73">
        <f t="shared" ref="E3:E32" si="3">C3*D3/1000</f>
        <v>0.56520000000000004</v>
      </c>
      <c r="F3" s="73">
        <v>2.77</v>
      </c>
      <c r="G3" s="196">
        <f>E3*F3</f>
        <v>1.5656040000000002</v>
      </c>
      <c r="H3" s="73">
        <v>55</v>
      </c>
      <c r="I3" s="73">
        <v>30</v>
      </c>
      <c r="J3" s="73">
        <f t="shared" si="0"/>
        <v>210</v>
      </c>
      <c r="K3" s="73">
        <v>3.14</v>
      </c>
      <c r="L3" s="73">
        <v>0.4</v>
      </c>
      <c r="M3" s="73">
        <v>0.8</v>
      </c>
      <c r="N3" s="73">
        <v>3.43</v>
      </c>
      <c r="O3" s="73">
        <f t="shared" ref="O3:O32" si="4">J3*K3*L3*M3*N3/100</f>
        <v>7.2375744000000006</v>
      </c>
      <c r="P3" s="196">
        <f>O3+G3</f>
        <v>8.8031784000000002</v>
      </c>
      <c r="R3" s="73">
        <v>130</v>
      </c>
      <c r="S3" s="73">
        <v>100</v>
      </c>
      <c r="T3" s="73">
        <f t="shared" ref="T3:T32" si="5">R3+S3</f>
        <v>230</v>
      </c>
      <c r="U3" s="73">
        <v>3.14</v>
      </c>
      <c r="V3" s="73">
        <f t="shared" ref="V3:V32" si="6">T3*U3/1000</f>
        <v>0.72220000000000006</v>
      </c>
      <c r="W3" s="73">
        <v>3.32</v>
      </c>
      <c r="X3" s="196">
        <f t="shared" ref="X3:X32" si="7">V3*W3</f>
        <v>2.3977040000000001</v>
      </c>
      <c r="Y3" s="73">
        <v>10</v>
      </c>
      <c r="Z3" s="73">
        <f t="shared" ref="Z3:Z32" si="8">Y3+R3</f>
        <v>140</v>
      </c>
      <c r="AA3" s="73">
        <f t="shared" ref="AA3:AA32" si="9">Y3+T3</f>
        <v>240</v>
      </c>
      <c r="AB3" s="73">
        <v>3.14</v>
      </c>
      <c r="AC3" s="73">
        <v>0.4</v>
      </c>
      <c r="AD3" s="73">
        <v>0.8</v>
      </c>
      <c r="AE3" s="73">
        <v>3.43</v>
      </c>
      <c r="AF3" s="73">
        <f t="shared" ref="AF3:AF32" si="10">AA3*AB3*AC3*AD3*AE3/100</f>
        <v>8.2715136000000005</v>
      </c>
      <c r="AG3" s="73">
        <f t="shared" ref="AG3:AG32" si="11">AF3+X3</f>
        <v>10.6692176</v>
      </c>
    </row>
    <row r="4" spans="1:33" x14ac:dyDescent="0.35">
      <c r="B4" s="73">
        <v>140</v>
      </c>
      <c r="C4" s="73">
        <f t="shared" si="2"/>
        <v>190</v>
      </c>
      <c r="D4" s="73">
        <v>3.14</v>
      </c>
      <c r="E4" s="73">
        <f t="shared" si="3"/>
        <v>0.59660000000000002</v>
      </c>
      <c r="F4" s="73">
        <v>2.77</v>
      </c>
      <c r="G4" s="196">
        <f t="shared" ref="G4:G32" si="12">E4*F4</f>
        <v>1.652582</v>
      </c>
      <c r="H4" s="73">
        <v>55</v>
      </c>
      <c r="I4" s="73">
        <v>30</v>
      </c>
      <c r="J4" s="73">
        <f t="shared" si="0"/>
        <v>220</v>
      </c>
      <c r="K4" s="73">
        <v>3.14</v>
      </c>
      <c r="L4" s="73">
        <v>0.4</v>
      </c>
      <c r="M4" s="73">
        <v>0.8</v>
      </c>
      <c r="N4" s="73">
        <v>3.43</v>
      </c>
      <c r="O4" s="73">
        <f t="shared" si="4"/>
        <v>7.5822208000000009</v>
      </c>
      <c r="P4" s="196">
        <f t="shared" si="1"/>
        <v>9.2348028000000006</v>
      </c>
      <c r="R4" s="73">
        <v>140</v>
      </c>
      <c r="S4" s="73">
        <v>100</v>
      </c>
      <c r="T4" s="73">
        <f t="shared" si="5"/>
        <v>240</v>
      </c>
      <c r="U4" s="73">
        <v>3.14</v>
      </c>
      <c r="V4" s="73">
        <f t="shared" si="6"/>
        <v>0.75360000000000005</v>
      </c>
      <c r="W4" s="73">
        <v>3.32</v>
      </c>
      <c r="X4" s="196">
        <f t="shared" si="7"/>
        <v>2.5019520000000002</v>
      </c>
      <c r="Y4" s="73">
        <v>10</v>
      </c>
      <c r="Z4" s="73">
        <f t="shared" si="8"/>
        <v>150</v>
      </c>
      <c r="AA4" s="73">
        <f t="shared" si="9"/>
        <v>250</v>
      </c>
      <c r="AB4" s="73">
        <v>3.14</v>
      </c>
      <c r="AC4" s="73">
        <v>0.4</v>
      </c>
      <c r="AD4" s="73">
        <v>0.8</v>
      </c>
      <c r="AE4" s="73">
        <v>3.43</v>
      </c>
      <c r="AF4" s="73">
        <f t="shared" si="10"/>
        <v>8.6161600000000007</v>
      </c>
      <c r="AG4" s="73">
        <f t="shared" si="11"/>
        <v>11.118112</v>
      </c>
    </row>
    <row r="5" spans="1:33" x14ac:dyDescent="0.35">
      <c r="B5" s="73">
        <v>150</v>
      </c>
      <c r="C5" s="73">
        <f t="shared" si="2"/>
        <v>200</v>
      </c>
      <c r="D5" s="73">
        <v>3.14</v>
      </c>
      <c r="E5" s="73">
        <f t="shared" si="3"/>
        <v>0.628</v>
      </c>
      <c r="F5" s="73">
        <v>2.77</v>
      </c>
      <c r="G5" s="196">
        <f t="shared" si="12"/>
        <v>1.73956</v>
      </c>
      <c r="H5" s="73">
        <v>55</v>
      </c>
      <c r="I5" s="73">
        <v>30</v>
      </c>
      <c r="J5" s="73">
        <f t="shared" si="0"/>
        <v>230</v>
      </c>
      <c r="K5" s="73">
        <v>3.14</v>
      </c>
      <c r="L5" s="73">
        <v>0.4</v>
      </c>
      <c r="M5" s="73">
        <v>0.8</v>
      </c>
      <c r="N5" s="73">
        <v>3.43</v>
      </c>
      <c r="O5" s="73">
        <f t="shared" si="4"/>
        <v>7.9268672000000011</v>
      </c>
      <c r="P5" s="196">
        <f t="shared" si="1"/>
        <v>9.6664272000000011</v>
      </c>
      <c r="R5" s="73">
        <v>150</v>
      </c>
      <c r="S5" s="73">
        <v>100</v>
      </c>
      <c r="T5" s="73">
        <f t="shared" si="5"/>
        <v>250</v>
      </c>
      <c r="U5" s="73">
        <v>3.14</v>
      </c>
      <c r="V5" s="73">
        <f t="shared" si="6"/>
        <v>0.78500000000000003</v>
      </c>
      <c r="W5" s="73">
        <v>3.32</v>
      </c>
      <c r="X5" s="196">
        <f t="shared" si="7"/>
        <v>2.6061999999999999</v>
      </c>
      <c r="Y5" s="73">
        <v>10</v>
      </c>
      <c r="Z5" s="73">
        <f t="shared" si="8"/>
        <v>160</v>
      </c>
      <c r="AA5" s="73">
        <f t="shared" si="9"/>
        <v>260</v>
      </c>
      <c r="AB5" s="73">
        <v>3.14</v>
      </c>
      <c r="AC5" s="73">
        <v>0.4</v>
      </c>
      <c r="AD5" s="73">
        <v>0.8</v>
      </c>
      <c r="AE5" s="73">
        <v>3.43</v>
      </c>
      <c r="AF5" s="73">
        <f t="shared" si="10"/>
        <v>8.9608064000000009</v>
      </c>
      <c r="AG5" s="73">
        <f t="shared" si="11"/>
        <v>11.5670064</v>
      </c>
    </row>
    <row r="6" spans="1:33" x14ac:dyDescent="0.35">
      <c r="B6" s="73">
        <v>180</v>
      </c>
      <c r="C6" s="73">
        <f t="shared" si="2"/>
        <v>230</v>
      </c>
      <c r="D6" s="73">
        <v>3.14</v>
      </c>
      <c r="E6" s="73">
        <f t="shared" si="3"/>
        <v>0.72220000000000006</v>
      </c>
      <c r="F6" s="73">
        <v>2.77</v>
      </c>
      <c r="G6" s="196">
        <f t="shared" si="12"/>
        <v>2.0004940000000002</v>
      </c>
      <c r="H6" s="73">
        <v>55</v>
      </c>
      <c r="I6" s="73">
        <v>30</v>
      </c>
      <c r="J6" s="73">
        <f t="shared" si="0"/>
        <v>260</v>
      </c>
      <c r="K6" s="73">
        <v>3.14</v>
      </c>
      <c r="L6" s="73">
        <v>0.4</v>
      </c>
      <c r="M6" s="73">
        <v>0.8</v>
      </c>
      <c r="N6" s="73">
        <v>3.43</v>
      </c>
      <c r="O6" s="73">
        <f t="shared" si="4"/>
        <v>8.9608064000000009</v>
      </c>
      <c r="P6" s="196">
        <f t="shared" si="1"/>
        <v>10.961300400000001</v>
      </c>
      <c r="R6" s="73">
        <v>180</v>
      </c>
      <c r="S6" s="73">
        <v>100</v>
      </c>
      <c r="T6" s="73">
        <f t="shared" si="5"/>
        <v>280</v>
      </c>
      <c r="U6" s="73">
        <v>3.14</v>
      </c>
      <c r="V6" s="73">
        <f t="shared" si="6"/>
        <v>0.87920000000000009</v>
      </c>
      <c r="W6" s="73">
        <v>3.32</v>
      </c>
      <c r="X6" s="196">
        <f t="shared" si="7"/>
        <v>2.9189440000000002</v>
      </c>
      <c r="Y6" s="73">
        <v>10</v>
      </c>
      <c r="Z6" s="73">
        <f t="shared" si="8"/>
        <v>190</v>
      </c>
      <c r="AA6" s="73">
        <f t="shared" si="9"/>
        <v>290</v>
      </c>
      <c r="AB6" s="73">
        <v>3.14</v>
      </c>
      <c r="AC6" s="73">
        <v>0.4</v>
      </c>
      <c r="AD6" s="73">
        <v>0.8</v>
      </c>
      <c r="AE6" s="73">
        <v>3.43</v>
      </c>
      <c r="AF6" s="73">
        <f t="shared" si="10"/>
        <v>9.9947455999999999</v>
      </c>
      <c r="AG6" s="73">
        <f t="shared" si="11"/>
        <v>12.9136896</v>
      </c>
    </row>
    <row r="7" spans="1:33" x14ac:dyDescent="0.35">
      <c r="B7" s="73">
        <v>200</v>
      </c>
      <c r="C7" s="73">
        <f t="shared" si="2"/>
        <v>250</v>
      </c>
      <c r="D7" s="73">
        <v>3.14</v>
      </c>
      <c r="E7" s="73">
        <f t="shared" si="3"/>
        <v>0.78500000000000003</v>
      </c>
      <c r="F7" s="73">
        <v>2.77</v>
      </c>
      <c r="G7" s="196">
        <f t="shared" si="12"/>
        <v>2.1744500000000002</v>
      </c>
      <c r="H7" s="73">
        <v>55</v>
      </c>
      <c r="I7" s="73">
        <v>30</v>
      </c>
      <c r="J7" s="73">
        <f t="shared" si="0"/>
        <v>280</v>
      </c>
      <c r="K7" s="73">
        <v>3.14</v>
      </c>
      <c r="L7" s="73">
        <v>0.4</v>
      </c>
      <c r="M7" s="73">
        <v>0.8</v>
      </c>
      <c r="N7" s="73">
        <v>3.43</v>
      </c>
      <c r="O7" s="73">
        <f>J7*K7*L7*M7*N7/100</f>
        <v>9.6500992000000014</v>
      </c>
      <c r="P7" s="196">
        <f t="shared" si="1"/>
        <v>11.824549200000002</v>
      </c>
      <c r="R7" s="73">
        <v>200</v>
      </c>
      <c r="S7" s="73">
        <v>100</v>
      </c>
      <c r="T7" s="73">
        <f t="shared" si="5"/>
        <v>300</v>
      </c>
      <c r="U7" s="73">
        <v>3.14</v>
      </c>
      <c r="V7" s="73">
        <f t="shared" si="6"/>
        <v>0.94199999999999995</v>
      </c>
      <c r="W7" s="73">
        <v>3.32</v>
      </c>
      <c r="X7" s="196">
        <f t="shared" si="7"/>
        <v>3.1274399999999996</v>
      </c>
      <c r="Y7" s="73">
        <v>10</v>
      </c>
      <c r="Z7" s="73">
        <f t="shared" si="8"/>
        <v>210</v>
      </c>
      <c r="AA7" s="73">
        <f t="shared" si="9"/>
        <v>310</v>
      </c>
      <c r="AB7" s="73">
        <v>3.14</v>
      </c>
      <c r="AC7" s="73">
        <v>0.4</v>
      </c>
      <c r="AD7" s="73">
        <v>0.8</v>
      </c>
      <c r="AE7" s="73">
        <v>3.43</v>
      </c>
      <c r="AF7" s="73">
        <f t="shared" si="10"/>
        <v>10.684038400000002</v>
      </c>
      <c r="AG7" s="73">
        <f t="shared" si="11"/>
        <v>13.811478400000002</v>
      </c>
    </row>
    <row r="8" spans="1:33" x14ac:dyDescent="0.35">
      <c r="B8" s="73">
        <v>225</v>
      </c>
      <c r="C8" s="73">
        <f t="shared" si="2"/>
        <v>275</v>
      </c>
      <c r="D8" s="73">
        <v>3.14</v>
      </c>
      <c r="E8" s="73">
        <f t="shared" si="3"/>
        <v>0.86350000000000005</v>
      </c>
      <c r="F8" s="73">
        <v>2.77</v>
      </c>
      <c r="G8" s="196">
        <f t="shared" si="12"/>
        <v>2.3918950000000003</v>
      </c>
      <c r="H8" s="73">
        <v>55</v>
      </c>
      <c r="I8" s="73">
        <v>30</v>
      </c>
      <c r="J8" s="73">
        <f t="shared" si="0"/>
        <v>305</v>
      </c>
      <c r="K8" s="73">
        <v>3.14</v>
      </c>
      <c r="L8" s="73">
        <v>0.4</v>
      </c>
      <c r="M8" s="73">
        <v>0.8</v>
      </c>
      <c r="N8" s="73">
        <v>3.43</v>
      </c>
      <c r="O8" s="73">
        <f t="shared" si="4"/>
        <v>10.511715200000003</v>
      </c>
      <c r="P8" s="196">
        <f t="shared" si="1"/>
        <v>12.903610200000003</v>
      </c>
      <c r="R8" s="73">
        <v>225</v>
      </c>
      <c r="S8" s="73">
        <v>100</v>
      </c>
      <c r="T8" s="73">
        <f t="shared" si="5"/>
        <v>325</v>
      </c>
      <c r="U8" s="73">
        <v>3.14</v>
      </c>
      <c r="V8" s="73">
        <f t="shared" si="6"/>
        <v>1.0205</v>
      </c>
      <c r="W8" s="73">
        <v>3.32</v>
      </c>
      <c r="X8" s="196">
        <f t="shared" si="7"/>
        <v>3.3880599999999998</v>
      </c>
      <c r="Y8" s="73">
        <v>10</v>
      </c>
      <c r="Z8" s="73">
        <f t="shared" si="8"/>
        <v>235</v>
      </c>
      <c r="AA8" s="73">
        <f t="shared" si="9"/>
        <v>335</v>
      </c>
      <c r="AB8" s="73">
        <v>3.14</v>
      </c>
      <c r="AC8" s="73">
        <v>0.4</v>
      </c>
      <c r="AD8" s="73">
        <v>0.8</v>
      </c>
      <c r="AE8" s="73">
        <v>3.43</v>
      </c>
      <c r="AF8" s="73">
        <f t="shared" si="10"/>
        <v>11.545654400000004</v>
      </c>
      <c r="AG8" s="73">
        <f t="shared" si="11"/>
        <v>14.933714400000003</v>
      </c>
    </row>
    <row r="9" spans="1:33" x14ac:dyDescent="0.35">
      <c r="B9" s="73">
        <v>240</v>
      </c>
      <c r="C9" s="73">
        <f t="shared" si="2"/>
        <v>290</v>
      </c>
      <c r="D9" s="73">
        <v>3.14</v>
      </c>
      <c r="E9" s="73">
        <f t="shared" si="3"/>
        <v>0.91060000000000008</v>
      </c>
      <c r="F9" s="73">
        <v>2.77</v>
      </c>
      <c r="G9" s="196">
        <f t="shared" si="12"/>
        <v>2.5223620000000002</v>
      </c>
      <c r="H9" s="73">
        <v>55</v>
      </c>
      <c r="I9" s="73">
        <v>30</v>
      </c>
      <c r="J9" s="73">
        <f t="shared" si="0"/>
        <v>320</v>
      </c>
      <c r="K9" s="73">
        <v>3.14</v>
      </c>
      <c r="L9" s="73">
        <v>0.4</v>
      </c>
      <c r="M9" s="73">
        <v>0.8</v>
      </c>
      <c r="N9" s="73">
        <v>3.43</v>
      </c>
      <c r="O9" s="73">
        <f t="shared" si="4"/>
        <v>11.028684800000002</v>
      </c>
      <c r="P9" s="196">
        <f t="shared" si="1"/>
        <v>13.551046800000002</v>
      </c>
      <c r="R9" s="73">
        <v>240</v>
      </c>
      <c r="S9" s="73">
        <v>100</v>
      </c>
      <c r="T9" s="73">
        <f t="shared" si="5"/>
        <v>340</v>
      </c>
      <c r="U9" s="73">
        <v>3.14</v>
      </c>
      <c r="V9" s="73">
        <f t="shared" si="6"/>
        <v>1.0676000000000001</v>
      </c>
      <c r="W9" s="73">
        <v>3.32</v>
      </c>
      <c r="X9" s="196">
        <f t="shared" si="7"/>
        <v>3.544432</v>
      </c>
      <c r="Y9" s="73">
        <v>10</v>
      </c>
      <c r="Z9" s="73">
        <f t="shared" si="8"/>
        <v>250</v>
      </c>
      <c r="AA9" s="73">
        <f t="shared" si="9"/>
        <v>350</v>
      </c>
      <c r="AB9" s="73">
        <v>3.14</v>
      </c>
      <c r="AC9" s="73">
        <v>0.4</v>
      </c>
      <c r="AD9" s="73">
        <v>0.8</v>
      </c>
      <c r="AE9" s="73">
        <v>3.43</v>
      </c>
      <c r="AF9" s="73">
        <f t="shared" si="10"/>
        <v>12.062624000000003</v>
      </c>
      <c r="AG9" s="73">
        <f t="shared" si="11"/>
        <v>15.607056000000004</v>
      </c>
    </row>
    <row r="10" spans="1:33" x14ac:dyDescent="0.35">
      <c r="B10" s="73">
        <v>250</v>
      </c>
      <c r="C10" s="73">
        <f t="shared" si="2"/>
        <v>300</v>
      </c>
      <c r="D10" s="73">
        <v>3.14</v>
      </c>
      <c r="E10" s="73">
        <f t="shared" si="3"/>
        <v>0.94199999999999995</v>
      </c>
      <c r="F10" s="73">
        <v>2.77</v>
      </c>
      <c r="G10" s="196">
        <f t="shared" si="12"/>
        <v>2.60934</v>
      </c>
      <c r="H10" s="73">
        <v>55</v>
      </c>
      <c r="I10" s="73">
        <v>30</v>
      </c>
      <c r="J10" s="73">
        <f t="shared" si="0"/>
        <v>330</v>
      </c>
      <c r="K10" s="73">
        <v>3.14</v>
      </c>
      <c r="L10" s="73">
        <v>0.4</v>
      </c>
      <c r="M10" s="73">
        <v>0.8</v>
      </c>
      <c r="N10" s="73">
        <v>3.43</v>
      </c>
      <c r="O10" s="73">
        <f t="shared" si="4"/>
        <v>11.373331200000003</v>
      </c>
      <c r="P10" s="196">
        <f t="shared" si="1"/>
        <v>13.982671200000002</v>
      </c>
      <c r="R10" s="73">
        <v>250</v>
      </c>
      <c r="S10" s="73">
        <v>100</v>
      </c>
      <c r="T10" s="73">
        <f t="shared" si="5"/>
        <v>350</v>
      </c>
      <c r="U10" s="73">
        <v>3.14</v>
      </c>
      <c r="V10" s="73">
        <f t="shared" si="6"/>
        <v>1.099</v>
      </c>
      <c r="W10" s="73">
        <v>3.32</v>
      </c>
      <c r="X10" s="196">
        <f t="shared" si="7"/>
        <v>3.6486799999999997</v>
      </c>
      <c r="Y10" s="73">
        <v>10</v>
      </c>
      <c r="Z10" s="73">
        <f t="shared" si="8"/>
        <v>260</v>
      </c>
      <c r="AA10" s="73">
        <f t="shared" si="9"/>
        <v>360</v>
      </c>
      <c r="AB10" s="73">
        <v>3.14</v>
      </c>
      <c r="AC10" s="73">
        <v>0.4</v>
      </c>
      <c r="AD10" s="73">
        <v>0.8</v>
      </c>
      <c r="AE10" s="73">
        <v>3.43</v>
      </c>
      <c r="AF10" s="73">
        <f t="shared" si="10"/>
        <v>12.407270400000002</v>
      </c>
      <c r="AG10" s="73">
        <f t="shared" si="11"/>
        <v>16.0559504</v>
      </c>
    </row>
    <row r="11" spans="1:33" x14ac:dyDescent="0.35">
      <c r="B11" s="73">
        <v>260</v>
      </c>
      <c r="C11" s="73">
        <f t="shared" si="2"/>
        <v>310</v>
      </c>
      <c r="D11" s="73">
        <v>3.14</v>
      </c>
      <c r="E11" s="73">
        <f t="shared" si="3"/>
        <v>0.97340000000000004</v>
      </c>
      <c r="F11" s="73">
        <v>2.77</v>
      </c>
      <c r="G11" s="196">
        <f t="shared" si="12"/>
        <v>2.6963180000000002</v>
      </c>
      <c r="H11" s="73">
        <v>55</v>
      </c>
      <c r="I11" s="73">
        <v>30</v>
      </c>
      <c r="J11" s="73">
        <f t="shared" si="0"/>
        <v>340</v>
      </c>
      <c r="K11" s="73">
        <v>3.14</v>
      </c>
      <c r="L11" s="73">
        <v>0.4</v>
      </c>
      <c r="M11" s="73">
        <v>0.8</v>
      </c>
      <c r="N11" s="73">
        <v>3.43</v>
      </c>
      <c r="O11" s="73">
        <f t="shared" si="4"/>
        <v>11.717977600000005</v>
      </c>
      <c r="P11" s="196">
        <f t="shared" si="1"/>
        <v>14.414295600000004</v>
      </c>
      <c r="R11" s="73">
        <v>260</v>
      </c>
      <c r="S11" s="73">
        <v>100</v>
      </c>
      <c r="T11" s="73">
        <f t="shared" si="5"/>
        <v>360</v>
      </c>
      <c r="U11" s="73">
        <v>3.14</v>
      </c>
      <c r="V11" s="73">
        <f t="shared" si="6"/>
        <v>1.1304000000000001</v>
      </c>
      <c r="W11" s="73">
        <v>3.32</v>
      </c>
      <c r="X11" s="196">
        <f t="shared" si="7"/>
        <v>3.7529280000000003</v>
      </c>
      <c r="Y11" s="73">
        <v>10</v>
      </c>
      <c r="Z11" s="73">
        <f t="shared" si="8"/>
        <v>270</v>
      </c>
      <c r="AA11" s="73">
        <f t="shared" si="9"/>
        <v>370</v>
      </c>
      <c r="AB11" s="73">
        <v>3.14</v>
      </c>
      <c r="AC11" s="73">
        <v>0.4</v>
      </c>
      <c r="AD11" s="73">
        <v>0.8</v>
      </c>
      <c r="AE11" s="73">
        <v>3.43</v>
      </c>
      <c r="AF11" s="73">
        <f t="shared" si="10"/>
        <v>12.751916800000004</v>
      </c>
      <c r="AG11" s="73">
        <f t="shared" si="11"/>
        <v>16.504844800000004</v>
      </c>
    </row>
    <row r="12" spans="1:33" x14ac:dyDescent="0.35">
      <c r="B12" s="73">
        <v>280</v>
      </c>
      <c r="C12" s="73">
        <f t="shared" si="2"/>
        <v>330</v>
      </c>
      <c r="D12" s="73">
        <v>3.14</v>
      </c>
      <c r="E12" s="73">
        <f t="shared" si="3"/>
        <v>1.0362</v>
      </c>
      <c r="F12" s="73">
        <v>2.77</v>
      </c>
      <c r="G12" s="196">
        <f t="shared" si="12"/>
        <v>2.8702740000000002</v>
      </c>
      <c r="H12" s="73">
        <v>55</v>
      </c>
      <c r="I12" s="73">
        <v>30</v>
      </c>
      <c r="J12" s="73">
        <f t="shared" si="0"/>
        <v>360</v>
      </c>
      <c r="K12" s="73">
        <v>3.14</v>
      </c>
      <c r="L12" s="73">
        <v>0.4</v>
      </c>
      <c r="M12" s="73">
        <v>0.8</v>
      </c>
      <c r="N12" s="73">
        <v>3.43</v>
      </c>
      <c r="O12" s="73">
        <f t="shared" si="4"/>
        <v>12.407270400000002</v>
      </c>
      <c r="P12" s="196">
        <f t="shared" si="1"/>
        <v>15.277544400000002</v>
      </c>
      <c r="R12" s="73">
        <v>280</v>
      </c>
      <c r="S12" s="73">
        <v>100</v>
      </c>
      <c r="T12" s="73">
        <f t="shared" si="5"/>
        <v>380</v>
      </c>
      <c r="U12" s="73">
        <v>3.14</v>
      </c>
      <c r="V12" s="73">
        <f t="shared" si="6"/>
        <v>1.1932</v>
      </c>
      <c r="W12" s="73">
        <v>3.32</v>
      </c>
      <c r="X12" s="196">
        <f t="shared" si="7"/>
        <v>3.9614240000000001</v>
      </c>
      <c r="Y12" s="73">
        <v>10</v>
      </c>
      <c r="Z12" s="73">
        <f t="shared" si="8"/>
        <v>290</v>
      </c>
      <c r="AA12" s="73">
        <f t="shared" si="9"/>
        <v>390</v>
      </c>
      <c r="AB12" s="73">
        <v>3.14</v>
      </c>
      <c r="AC12" s="73">
        <v>0.4</v>
      </c>
      <c r="AD12" s="73">
        <v>0.8</v>
      </c>
      <c r="AE12" s="73">
        <v>3.43</v>
      </c>
      <c r="AF12" s="73">
        <f t="shared" si="10"/>
        <v>13.441209600000002</v>
      </c>
      <c r="AG12" s="73">
        <f t="shared" si="11"/>
        <v>17.402633600000001</v>
      </c>
    </row>
    <row r="13" spans="1:33" x14ac:dyDescent="0.35">
      <c r="B13" s="73">
        <v>300</v>
      </c>
      <c r="C13" s="73">
        <f t="shared" si="2"/>
        <v>350</v>
      </c>
      <c r="D13" s="73">
        <v>3.14</v>
      </c>
      <c r="E13" s="73">
        <f t="shared" si="3"/>
        <v>1.099</v>
      </c>
      <c r="F13" s="73">
        <v>2.77</v>
      </c>
      <c r="G13" s="196">
        <f t="shared" si="12"/>
        <v>3.0442299999999998</v>
      </c>
      <c r="H13" s="73">
        <v>55</v>
      </c>
      <c r="I13" s="73">
        <v>30</v>
      </c>
      <c r="J13" s="73">
        <f t="shared" si="0"/>
        <v>380</v>
      </c>
      <c r="K13" s="73">
        <v>3.14</v>
      </c>
      <c r="L13" s="73">
        <v>0.4</v>
      </c>
      <c r="M13" s="73">
        <v>0.8</v>
      </c>
      <c r="N13" s="73">
        <v>3.43</v>
      </c>
      <c r="O13" s="73">
        <f t="shared" si="4"/>
        <v>13.096563200000002</v>
      </c>
      <c r="P13" s="196">
        <f t="shared" si="1"/>
        <v>16.140793200000001</v>
      </c>
      <c r="R13" s="73">
        <v>300</v>
      </c>
      <c r="S13" s="73">
        <v>100</v>
      </c>
      <c r="T13" s="73">
        <f t="shared" si="5"/>
        <v>400</v>
      </c>
      <c r="U13" s="73">
        <v>3.14</v>
      </c>
      <c r="V13" s="73">
        <f t="shared" si="6"/>
        <v>1.256</v>
      </c>
      <c r="W13" s="73">
        <v>3.32</v>
      </c>
      <c r="X13" s="196">
        <f t="shared" si="7"/>
        <v>4.1699199999999994</v>
      </c>
      <c r="Y13" s="73">
        <v>10</v>
      </c>
      <c r="Z13" s="73">
        <f t="shared" si="8"/>
        <v>310</v>
      </c>
      <c r="AA13" s="73">
        <f t="shared" si="9"/>
        <v>410</v>
      </c>
      <c r="AB13" s="73">
        <v>3.14</v>
      </c>
      <c r="AC13" s="73">
        <v>0.4</v>
      </c>
      <c r="AD13" s="73">
        <v>0.8</v>
      </c>
      <c r="AE13" s="73">
        <v>3.43</v>
      </c>
      <c r="AF13" s="73">
        <f t="shared" si="10"/>
        <v>14.130502400000003</v>
      </c>
      <c r="AG13" s="73">
        <f t="shared" si="11"/>
        <v>18.300422400000002</v>
      </c>
    </row>
    <row r="14" spans="1:33" x14ac:dyDescent="0.35">
      <c r="B14" s="73">
        <v>320</v>
      </c>
      <c r="C14" s="73">
        <f t="shared" si="2"/>
        <v>370</v>
      </c>
      <c r="D14" s="73">
        <v>3.14</v>
      </c>
      <c r="E14" s="73">
        <f t="shared" si="3"/>
        <v>1.1617999999999999</v>
      </c>
      <c r="F14" s="73">
        <v>2.77</v>
      </c>
      <c r="G14" s="196">
        <f t="shared" si="12"/>
        <v>3.2181859999999998</v>
      </c>
      <c r="H14" s="73">
        <v>55</v>
      </c>
      <c r="I14" s="73">
        <v>30</v>
      </c>
      <c r="J14" s="73">
        <f t="shared" si="0"/>
        <v>400</v>
      </c>
      <c r="K14" s="73">
        <v>3.14</v>
      </c>
      <c r="L14" s="73">
        <v>0.4</v>
      </c>
      <c r="M14" s="73">
        <v>0.8</v>
      </c>
      <c r="N14" s="73">
        <v>3.43</v>
      </c>
      <c r="O14" s="73">
        <f t="shared" si="4"/>
        <v>13.785856000000003</v>
      </c>
      <c r="P14" s="196">
        <f t="shared" si="1"/>
        <v>17.004042000000002</v>
      </c>
      <c r="R14" s="73">
        <v>320</v>
      </c>
      <c r="S14" s="73">
        <v>100</v>
      </c>
      <c r="T14" s="73">
        <f t="shared" si="5"/>
        <v>420</v>
      </c>
      <c r="U14" s="73">
        <v>3.14</v>
      </c>
      <c r="V14" s="73">
        <f t="shared" si="6"/>
        <v>1.3188</v>
      </c>
      <c r="W14" s="73">
        <v>3.32</v>
      </c>
      <c r="X14" s="196">
        <f t="shared" si="7"/>
        <v>4.3784159999999996</v>
      </c>
      <c r="Y14" s="73">
        <v>10</v>
      </c>
      <c r="Z14" s="73">
        <f t="shared" si="8"/>
        <v>330</v>
      </c>
      <c r="AA14" s="73">
        <f t="shared" si="9"/>
        <v>430</v>
      </c>
      <c r="AB14" s="73">
        <v>3.14</v>
      </c>
      <c r="AC14" s="73">
        <v>0.4</v>
      </c>
      <c r="AD14" s="73">
        <v>0.8</v>
      </c>
      <c r="AE14" s="73">
        <v>3.43</v>
      </c>
      <c r="AF14" s="73">
        <f t="shared" si="10"/>
        <v>14.819795200000003</v>
      </c>
      <c r="AG14" s="73">
        <f t="shared" si="11"/>
        <v>19.198211200000003</v>
      </c>
    </row>
    <row r="15" spans="1:33" x14ac:dyDescent="0.35">
      <c r="B15" s="73">
        <v>350</v>
      </c>
      <c r="C15" s="73">
        <f t="shared" si="2"/>
        <v>400</v>
      </c>
      <c r="D15" s="73">
        <v>3.14</v>
      </c>
      <c r="E15" s="73">
        <f t="shared" si="3"/>
        <v>1.256</v>
      </c>
      <c r="F15" s="73">
        <v>2.77</v>
      </c>
      <c r="G15" s="196">
        <f t="shared" si="12"/>
        <v>3.47912</v>
      </c>
      <c r="H15" s="73">
        <v>55</v>
      </c>
      <c r="I15" s="73">
        <v>30</v>
      </c>
      <c r="J15" s="73">
        <f t="shared" si="0"/>
        <v>430</v>
      </c>
      <c r="K15" s="73">
        <v>3.14</v>
      </c>
      <c r="L15" s="73">
        <v>0.4</v>
      </c>
      <c r="M15" s="73">
        <v>0.8</v>
      </c>
      <c r="N15" s="73">
        <v>3.43</v>
      </c>
      <c r="O15" s="73">
        <f t="shared" si="4"/>
        <v>14.819795200000003</v>
      </c>
      <c r="P15" s="196">
        <f t="shared" si="1"/>
        <v>18.298915200000003</v>
      </c>
      <c r="R15" s="73">
        <v>350</v>
      </c>
      <c r="S15" s="73">
        <v>100</v>
      </c>
      <c r="T15" s="73">
        <f t="shared" si="5"/>
        <v>450</v>
      </c>
      <c r="U15" s="73">
        <v>3.14</v>
      </c>
      <c r="V15" s="73">
        <f t="shared" si="6"/>
        <v>1.413</v>
      </c>
      <c r="W15" s="73">
        <v>3.32</v>
      </c>
      <c r="X15" s="196">
        <f t="shared" si="7"/>
        <v>4.69116</v>
      </c>
      <c r="Y15" s="73">
        <v>10</v>
      </c>
      <c r="Z15" s="73">
        <f t="shared" si="8"/>
        <v>360</v>
      </c>
      <c r="AA15" s="73">
        <f t="shared" si="9"/>
        <v>460</v>
      </c>
      <c r="AB15" s="73">
        <v>3.14</v>
      </c>
      <c r="AC15" s="73">
        <v>0.4</v>
      </c>
      <c r="AD15" s="73">
        <v>0.8</v>
      </c>
      <c r="AE15" s="73">
        <v>3.43</v>
      </c>
      <c r="AF15" s="73">
        <f t="shared" si="10"/>
        <v>15.853734400000002</v>
      </c>
      <c r="AG15" s="73">
        <f t="shared" si="11"/>
        <v>20.544894400000004</v>
      </c>
    </row>
    <row r="16" spans="1:33" x14ac:dyDescent="0.35">
      <c r="B16" s="64">
        <v>400</v>
      </c>
      <c r="C16" s="73">
        <f t="shared" si="2"/>
        <v>450</v>
      </c>
      <c r="D16" s="64">
        <v>3.14</v>
      </c>
      <c r="E16" s="64">
        <f t="shared" si="3"/>
        <v>1.413</v>
      </c>
      <c r="F16" s="73">
        <v>2.77</v>
      </c>
      <c r="G16" s="197">
        <f t="shared" si="12"/>
        <v>3.9140100000000002</v>
      </c>
      <c r="H16" s="64">
        <v>55</v>
      </c>
      <c r="I16" s="73">
        <v>30</v>
      </c>
      <c r="J16" s="64">
        <f t="shared" si="0"/>
        <v>480</v>
      </c>
      <c r="K16" s="64">
        <v>3.14</v>
      </c>
      <c r="L16" s="64">
        <v>0.4</v>
      </c>
      <c r="M16" s="64">
        <v>0.8</v>
      </c>
      <c r="N16" s="73">
        <v>3.43</v>
      </c>
      <c r="O16" s="64">
        <f t="shared" si="4"/>
        <v>16.543027200000001</v>
      </c>
      <c r="P16" s="196">
        <f t="shared" si="1"/>
        <v>20.457037200000002</v>
      </c>
      <c r="R16" s="64">
        <v>400</v>
      </c>
      <c r="S16" s="73">
        <v>100</v>
      </c>
      <c r="T16" s="73">
        <f t="shared" si="5"/>
        <v>500</v>
      </c>
      <c r="U16" s="73">
        <v>3.14</v>
      </c>
      <c r="V16" s="73">
        <f t="shared" si="6"/>
        <v>1.57</v>
      </c>
      <c r="W16" s="73">
        <v>3.32</v>
      </c>
      <c r="X16" s="196">
        <f t="shared" si="7"/>
        <v>5.2123999999999997</v>
      </c>
      <c r="Y16" s="73">
        <v>10</v>
      </c>
      <c r="Z16" s="73">
        <f t="shared" si="8"/>
        <v>410</v>
      </c>
      <c r="AA16" s="73">
        <f t="shared" si="9"/>
        <v>510</v>
      </c>
      <c r="AB16" s="73">
        <v>3.14</v>
      </c>
      <c r="AC16" s="73">
        <v>0.4</v>
      </c>
      <c r="AD16" s="73">
        <v>0.8</v>
      </c>
      <c r="AE16" s="73">
        <v>3.43</v>
      </c>
      <c r="AF16" s="73">
        <f t="shared" si="10"/>
        <v>17.576966400000003</v>
      </c>
      <c r="AG16" s="73">
        <f t="shared" si="11"/>
        <v>22.789366400000002</v>
      </c>
    </row>
    <row r="17" spans="2:33" x14ac:dyDescent="0.35">
      <c r="B17" s="73">
        <v>450</v>
      </c>
      <c r="C17" s="73">
        <f t="shared" si="2"/>
        <v>500</v>
      </c>
      <c r="D17" s="73">
        <v>3.14</v>
      </c>
      <c r="E17" s="73">
        <f t="shared" si="3"/>
        <v>1.57</v>
      </c>
      <c r="F17" s="73">
        <v>2.77</v>
      </c>
      <c r="G17" s="196">
        <f t="shared" si="12"/>
        <v>4.3489000000000004</v>
      </c>
      <c r="H17" s="73">
        <v>55</v>
      </c>
      <c r="I17" s="73">
        <v>30</v>
      </c>
      <c r="J17" s="73">
        <f t="shared" si="0"/>
        <v>530</v>
      </c>
      <c r="K17" s="73">
        <v>3.14</v>
      </c>
      <c r="L17" s="73">
        <v>0.4</v>
      </c>
      <c r="M17" s="73">
        <v>0.8</v>
      </c>
      <c r="N17" s="73">
        <v>3.43</v>
      </c>
      <c r="O17" s="73">
        <f t="shared" si="4"/>
        <v>18.266259200000004</v>
      </c>
      <c r="P17" s="196">
        <f t="shared" si="1"/>
        <v>22.615159200000004</v>
      </c>
      <c r="R17" s="73">
        <v>450</v>
      </c>
      <c r="S17" s="73">
        <v>100</v>
      </c>
      <c r="T17" s="73">
        <f t="shared" si="5"/>
        <v>550</v>
      </c>
      <c r="U17" s="73">
        <v>3.14</v>
      </c>
      <c r="V17" s="73">
        <f t="shared" si="6"/>
        <v>1.7270000000000001</v>
      </c>
      <c r="W17" s="73">
        <v>3.32</v>
      </c>
      <c r="X17" s="196">
        <f t="shared" si="7"/>
        <v>5.7336400000000003</v>
      </c>
      <c r="Y17" s="73">
        <v>10</v>
      </c>
      <c r="Z17" s="73">
        <f t="shared" si="8"/>
        <v>460</v>
      </c>
      <c r="AA17" s="73">
        <f t="shared" si="9"/>
        <v>560</v>
      </c>
      <c r="AB17" s="73">
        <v>3.14</v>
      </c>
      <c r="AC17" s="73">
        <v>0.4</v>
      </c>
      <c r="AD17" s="73">
        <v>0.8</v>
      </c>
      <c r="AE17" s="73">
        <v>3.43</v>
      </c>
      <c r="AF17" s="73">
        <f t="shared" si="10"/>
        <v>19.300198400000003</v>
      </c>
      <c r="AG17" s="73">
        <f t="shared" si="11"/>
        <v>25.033838400000004</v>
      </c>
    </row>
    <row r="18" spans="2:33" x14ac:dyDescent="0.35">
      <c r="B18" s="73">
        <v>500</v>
      </c>
      <c r="C18" s="73">
        <f t="shared" si="2"/>
        <v>550</v>
      </c>
      <c r="D18" s="73">
        <v>3.14</v>
      </c>
      <c r="E18" s="73">
        <f t="shared" si="3"/>
        <v>1.7270000000000001</v>
      </c>
      <c r="F18" s="73">
        <v>2.77</v>
      </c>
      <c r="G18" s="196">
        <f t="shared" si="12"/>
        <v>4.7837900000000007</v>
      </c>
      <c r="H18" s="73">
        <v>55</v>
      </c>
      <c r="I18" s="73">
        <v>30</v>
      </c>
      <c r="J18" s="73">
        <f t="shared" si="0"/>
        <v>580</v>
      </c>
      <c r="K18" s="73">
        <v>3.14</v>
      </c>
      <c r="L18" s="73">
        <v>0.5</v>
      </c>
      <c r="M18" s="73">
        <v>0.8</v>
      </c>
      <c r="N18" s="73">
        <v>3.43</v>
      </c>
      <c r="O18" s="73">
        <f t="shared" si="4"/>
        <v>24.986864000000001</v>
      </c>
      <c r="P18" s="196">
        <f t="shared" si="1"/>
        <v>29.770654</v>
      </c>
      <c r="R18" s="64">
        <v>500</v>
      </c>
      <c r="S18" s="73">
        <v>100</v>
      </c>
      <c r="T18" s="73">
        <f t="shared" si="5"/>
        <v>600</v>
      </c>
      <c r="U18" s="64">
        <v>3.14</v>
      </c>
      <c r="V18" s="64">
        <f t="shared" si="6"/>
        <v>1.8839999999999999</v>
      </c>
      <c r="W18" s="73">
        <v>3.32</v>
      </c>
      <c r="X18" s="197">
        <f t="shared" si="7"/>
        <v>6.2548799999999991</v>
      </c>
      <c r="Y18" s="73">
        <v>10</v>
      </c>
      <c r="Z18" s="64">
        <f t="shared" si="8"/>
        <v>510</v>
      </c>
      <c r="AA18" s="73">
        <f t="shared" si="9"/>
        <v>610</v>
      </c>
      <c r="AB18" s="64">
        <v>3.14</v>
      </c>
      <c r="AC18" s="64">
        <v>0.5</v>
      </c>
      <c r="AD18" s="64">
        <v>0.8</v>
      </c>
      <c r="AE18" s="73">
        <v>3.43</v>
      </c>
      <c r="AF18" s="64">
        <f t="shared" si="10"/>
        <v>26.279288000000005</v>
      </c>
      <c r="AG18" s="64">
        <f t="shared" si="11"/>
        <v>32.534168000000001</v>
      </c>
    </row>
    <row r="19" spans="2:33" x14ac:dyDescent="0.35">
      <c r="B19" s="73">
        <v>550</v>
      </c>
      <c r="C19" s="73">
        <f t="shared" si="2"/>
        <v>600</v>
      </c>
      <c r="D19" s="73">
        <v>3.14</v>
      </c>
      <c r="E19" s="73">
        <f t="shared" si="3"/>
        <v>1.8839999999999999</v>
      </c>
      <c r="F19" s="73">
        <v>2.77</v>
      </c>
      <c r="G19" s="196">
        <f t="shared" si="12"/>
        <v>5.21868</v>
      </c>
      <c r="H19" s="73">
        <v>55</v>
      </c>
      <c r="I19" s="73">
        <v>30</v>
      </c>
      <c r="J19" s="73">
        <f t="shared" si="0"/>
        <v>630</v>
      </c>
      <c r="K19" s="73">
        <v>3.14</v>
      </c>
      <c r="L19" s="73">
        <v>0.5</v>
      </c>
      <c r="M19" s="73">
        <v>0.8</v>
      </c>
      <c r="N19" s="73">
        <v>3.43</v>
      </c>
      <c r="O19" s="73">
        <f t="shared" si="4"/>
        <v>27.140904000000006</v>
      </c>
      <c r="P19" s="196">
        <f t="shared" si="1"/>
        <v>32.359584000000005</v>
      </c>
      <c r="R19" s="73">
        <v>550</v>
      </c>
      <c r="S19" s="73">
        <v>100</v>
      </c>
      <c r="T19" s="73">
        <f t="shared" si="5"/>
        <v>650</v>
      </c>
      <c r="U19" s="73">
        <v>3.14</v>
      </c>
      <c r="V19" s="73">
        <f t="shared" si="6"/>
        <v>2.0409999999999999</v>
      </c>
      <c r="W19" s="73">
        <v>3.32</v>
      </c>
      <c r="X19" s="196">
        <f t="shared" si="7"/>
        <v>6.7761199999999997</v>
      </c>
      <c r="Y19" s="73">
        <v>10</v>
      </c>
      <c r="Z19" s="73">
        <f t="shared" si="8"/>
        <v>560</v>
      </c>
      <c r="AA19" s="73">
        <f t="shared" si="9"/>
        <v>660</v>
      </c>
      <c r="AB19" s="73">
        <v>3.14</v>
      </c>
      <c r="AC19" s="73">
        <v>0.4</v>
      </c>
      <c r="AD19" s="73">
        <v>0.8</v>
      </c>
      <c r="AE19" s="73">
        <v>3.43</v>
      </c>
      <c r="AF19" s="73">
        <f t="shared" si="10"/>
        <v>22.746662400000005</v>
      </c>
      <c r="AG19" s="73">
        <f t="shared" si="11"/>
        <v>29.522782400000004</v>
      </c>
    </row>
    <row r="20" spans="2:33" x14ac:dyDescent="0.35">
      <c r="B20" s="73">
        <v>600</v>
      </c>
      <c r="C20" s="73">
        <f t="shared" si="2"/>
        <v>650</v>
      </c>
      <c r="D20" s="73">
        <v>3.14</v>
      </c>
      <c r="E20" s="73">
        <f t="shared" si="3"/>
        <v>2.0409999999999999</v>
      </c>
      <c r="F20" s="73">
        <v>2.77</v>
      </c>
      <c r="G20" s="196">
        <f t="shared" si="12"/>
        <v>5.6535700000000002</v>
      </c>
      <c r="H20" s="73">
        <v>55</v>
      </c>
      <c r="I20" s="73">
        <v>30</v>
      </c>
      <c r="J20" s="73">
        <f t="shared" si="0"/>
        <v>680</v>
      </c>
      <c r="K20" s="73">
        <v>3.14</v>
      </c>
      <c r="L20" s="73">
        <v>0.5</v>
      </c>
      <c r="M20" s="73">
        <v>0.8</v>
      </c>
      <c r="N20" s="73">
        <v>3.43</v>
      </c>
      <c r="O20" s="73">
        <f t="shared" si="4"/>
        <v>29.294944000000005</v>
      </c>
      <c r="P20" s="196">
        <f t="shared" si="1"/>
        <v>34.948514000000003</v>
      </c>
      <c r="R20" s="73">
        <v>600</v>
      </c>
      <c r="S20" s="73">
        <v>100</v>
      </c>
      <c r="T20" s="73">
        <f t="shared" si="5"/>
        <v>700</v>
      </c>
      <c r="U20" s="73">
        <v>3.14</v>
      </c>
      <c r="V20" s="73">
        <f t="shared" si="6"/>
        <v>2.198</v>
      </c>
      <c r="W20" s="73">
        <v>3.32</v>
      </c>
      <c r="X20" s="196">
        <f t="shared" si="7"/>
        <v>7.2973599999999994</v>
      </c>
      <c r="Y20" s="73">
        <v>10</v>
      </c>
      <c r="Z20" s="73">
        <f t="shared" si="8"/>
        <v>610</v>
      </c>
      <c r="AA20" s="73">
        <f t="shared" si="9"/>
        <v>710</v>
      </c>
      <c r="AB20" s="73">
        <v>3.14</v>
      </c>
      <c r="AC20" s="73">
        <v>0.4</v>
      </c>
      <c r="AD20" s="73">
        <v>0.8</v>
      </c>
      <c r="AE20" s="73">
        <v>3.43</v>
      </c>
      <c r="AF20" s="73">
        <f t="shared" si="10"/>
        <v>24.469894400000008</v>
      </c>
      <c r="AG20" s="73">
        <f t="shared" si="11"/>
        <v>31.767254400000006</v>
      </c>
    </row>
    <row r="21" spans="2:33" x14ac:dyDescent="0.35">
      <c r="B21" s="73">
        <v>650</v>
      </c>
      <c r="C21" s="73">
        <f t="shared" si="2"/>
        <v>700</v>
      </c>
      <c r="D21" s="73">
        <v>3.14</v>
      </c>
      <c r="E21" s="73">
        <f t="shared" si="3"/>
        <v>2.198</v>
      </c>
      <c r="F21" s="73">
        <v>2.77</v>
      </c>
      <c r="G21" s="196">
        <f t="shared" si="12"/>
        <v>6.0884599999999995</v>
      </c>
      <c r="H21" s="73">
        <v>55</v>
      </c>
      <c r="I21" s="73">
        <v>30</v>
      </c>
      <c r="J21" s="73">
        <f t="shared" si="0"/>
        <v>730</v>
      </c>
      <c r="K21" s="73">
        <v>3.14</v>
      </c>
      <c r="L21" s="73">
        <v>0.5</v>
      </c>
      <c r="M21" s="73">
        <v>0.8</v>
      </c>
      <c r="N21" s="73">
        <v>3.43</v>
      </c>
      <c r="O21" s="73">
        <f t="shared" si="4"/>
        <v>31.448984000000006</v>
      </c>
      <c r="P21" s="196">
        <f t="shared" si="1"/>
        <v>37.537444000000008</v>
      </c>
      <c r="R21" s="73">
        <v>650</v>
      </c>
      <c r="S21" s="73">
        <v>100</v>
      </c>
      <c r="T21" s="73">
        <f t="shared" si="5"/>
        <v>750</v>
      </c>
      <c r="U21" s="73">
        <v>3.14</v>
      </c>
      <c r="V21" s="73">
        <f t="shared" si="6"/>
        <v>2.355</v>
      </c>
      <c r="W21" s="73">
        <v>3.32</v>
      </c>
      <c r="X21" s="196">
        <f t="shared" si="7"/>
        <v>7.8186</v>
      </c>
      <c r="Y21" s="73">
        <v>10</v>
      </c>
      <c r="Z21" s="73">
        <f t="shared" si="8"/>
        <v>660</v>
      </c>
      <c r="AA21" s="73">
        <f t="shared" si="9"/>
        <v>760</v>
      </c>
      <c r="AB21" s="73">
        <v>3.14</v>
      </c>
      <c r="AC21" s="73">
        <v>0.4</v>
      </c>
      <c r="AD21" s="73">
        <v>0.8</v>
      </c>
      <c r="AE21" s="73">
        <v>3.43</v>
      </c>
      <c r="AF21" s="73">
        <f t="shared" si="10"/>
        <v>26.193126400000004</v>
      </c>
      <c r="AG21" s="73">
        <f t="shared" si="11"/>
        <v>34.011726400000001</v>
      </c>
    </row>
    <row r="22" spans="2:33" x14ac:dyDescent="0.35">
      <c r="B22" s="73">
        <v>700</v>
      </c>
      <c r="C22" s="73">
        <f t="shared" si="2"/>
        <v>750</v>
      </c>
      <c r="D22" s="73">
        <v>3.14</v>
      </c>
      <c r="E22" s="73">
        <f t="shared" si="3"/>
        <v>2.355</v>
      </c>
      <c r="F22" s="73">
        <v>2.77</v>
      </c>
      <c r="G22" s="196">
        <f t="shared" si="12"/>
        <v>6.5233499999999998</v>
      </c>
      <c r="H22" s="73">
        <v>55</v>
      </c>
      <c r="I22" s="73">
        <v>30</v>
      </c>
      <c r="J22" s="73">
        <f t="shared" si="0"/>
        <v>780</v>
      </c>
      <c r="K22" s="73">
        <v>3.14</v>
      </c>
      <c r="L22" s="73">
        <v>0.5</v>
      </c>
      <c r="M22" s="73">
        <v>0.8</v>
      </c>
      <c r="N22" s="73">
        <v>3.43</v>
      </c>
      <c r="O22" s="73">
        <f t="shared" si="4"/>
        <v>33.603024000000012</v>
      </c>
      <c r="P22" s="196">
        <f t="shared" si="1"/>
        <v>40.126374000000013</v>
      </c>
      <c r="R22" s="73">
        <v>700</v>
      </c>
      <c r="S22" s="73">
        <v>100</v>
      </c>
      <c r="T22" s="73">
        <f t="shared" si="5"/>
        <v>800</v>
      </c>
      <c r="U22" s="73">
        <v>3.14</v>
      </c>
      <c r="V22" s="73">
        <f t="shared" si="6"/>
        <v>2.512</v>
      </c>
      <c r="W22" s="73">
        <v>3.32</v>
      </c>
      <c r="X22" s="196">
        <f t="shared" si="7"/>
        <v>8.3398399999999988</v>
      </c>
      <c r="Y22" s="73">
        <v>10</v>
      </c>
      <c r="Z22" s="73">
        <f t="shared" si="8"/>
        <v>710</v>
      </c>
      <c r="AA22" s="73">
        <f t="shared" si="9"/>
        <v>810</v>
      </c>
      <c r="AB22" s="73">
        <v>3.14</v>
      </c>
      <c r="AC22" s="73">
        <v>0.4</v>
      </c>
      <c r="AD22" s="73">
        <v>0.8</v>
      </c>
      <c r="AE22" s="73">
        <v>3.43</v>
      </c>
      <c r="AF22" s="73">
        <f t="shared" si="10"/>
        <v>27.916358400000007</v>
      </c>
      <c r="AG22" s="73">
        <f t="shared" si="11"/>
        <v>36.256198400000002</v>
      </c>
    </row>
    <row r="23" spans="2:33" x14ac:dyDescent="0.35">
      <c r="B23" s="279">
        <v>750</v>
      </c>
      <c r="C23" s="73">
        <f t="shared" si="2"/>
        <v>800</v>
      </c>
      <c r="D23" s="279">
        <v>3.14</v>
      </c>
      <c r="E23" s="279">
        <f t="shared" si="3"/>
        <v>2.512</v>
      </c>
      <c r="F23" s="73">
        <v>2.77</v>
      </c>
      <c r="G23" s="280">
        <f t="shared" si="12"/>
        <v>6.95824</v>
      </c>
      <c r="H23" s="279">
        <v>55</v>
      </c>
      <c r="I23" s="73">
        <v>30</v>
      </c>
      <c r="J23" s="279">
        <f t="shared" si="0"/>
        <v>830</v>
      </c>
      <c r="K23" s="279">
        <v>3.14</v>
      </c>
      <c r="L23" s="279">
        <v>0.5</v>
      </c>
      <c r="M23" s="279">
        <v>0.8</v>
      </c>
      <c r="N23" s="73">
        <v>3.43</v>
      </c>
      <c r="O23" s="279">
        <f t="shared" si="4"/>
        <v>35.757064000000007</v>
      </c>
      <c r="P23" s="280">
        <f t="shared" si="1"/>
        <v>42.715304000000003</v>
      </c>
      <c r="R23" s="73">
        <v>750</v>
      </c>
      <c r="S23" s="73">
        <v>100</v>
      </c>
      <c r="T23" s="73">
        <f t="shared" si="5"/>
        <v>850</v>
      </c>
      <c r="U23" s="73">
        <v>3.14</v>
      </c>
      <c r="V23" s="73">
        <f t="shared" si="6"/>
        <v>2.669</v>
      </c>
      <c r="W23" s="73">
        <v>3.32</v>
      </c>
      <c r="X23" s="196">
        <f t="shared" si="7"/>
        <v>8.8610799999999994</v>
      </c>
      <c r="Y23" s="73">
        <v>10</v>
      </c>
      <c r="Z23" s="73">
        <f t="shared" si="8"/>
        <v>760</v>
      </c>
      <c r="AA23" s="73">
        <f t="shared" si="9"/>
        <v>860</v>
      </c>
      <c r="AB23" s="73">
        <v>3.14</v>
      </c>
      <c r="AC23" s="73">
        <v>0.4</v>
      </c>
      <c r="AD23" s="73">
        <v>0.8</v>
      </c>
      <c r="AE23" s="73">
        <v>3.43</v>
      </c>
      <c r="AF23" s="73">
        <f t="shared" si="10"/>
        <v>29.639590400000007</v>
      </c>
      <c r="AG23" s="73">
        <f t="shared" si="11"/>
        <v>38.500670400000004</v>
      </c>
    </row>
    <row r="24" spans="2:33" x14ac:dyDescent="0.35">
      <c r="B24" s="73">
        <v>800</v>
      </c>
      <c r="C24" s="73">
        <f t="shared" si="2"/>
        <v>850</v>
      </c>
      <c r="D24" s="73">
        <v>3.14</v>
      </c>
      <c r="E24" s="73">
        <f t="shared" si="3"/>
        <v>2.669</v>
      </c>
      <c r="F24" s="73">
        <v>2.77</v>
      </c>
      <c r="G24" s="196">
        <f t="shared" si="12"/>
        <v>7.3931300000000002</v>
      </c>
      <c r="H24" s="73">
        <v>55</v>
      </c>
      <c r="I24" s="73">
        <v>30</v>
      </c>
      <c r="J24" s="73">
        <f t="shared" si="0"/>
        <v>880</v>
      </c>
      <c r="K24" s="73">
        <v>3.14</v>
      </c>
      <c r="L24" s="73">
        <v>0.5</v>
      </c>
      <c r="M24" s="73">
        <v>0.8</v>
      </c>
      <c r="N24" s="73">
        <v>3.43</v>
      </c>
      <c r="O24" s="73">
        <f t="shared" si="4"/>
        <v>37.911104000000009</v>
      </c>
      <c r="P24" s="196">
        <f t="shared" si="1"/>
        <v>45.304234000000008</v>
      </c>
      <c r="R24" s="73">
        <v>800</v>
      </c>
      <c r="S24" s="73">
        <v>100</v>
      </c>
      <c r="T24" s="73">
        <f t="shared" si="5"/>
        <v>900</v>
      </c>
      <c r="U24" s="73">
        <v>3.14</v>
      </c>
      <c r="V24" s="73">
        <f t="shared" si="6"/>
        <v>2.8260000000000001</v>
      </c>
      <c r="W24" s="73">
        <v>3.32</v>
      </c>
      <c r="X24" s="196">
        <f t="shared" si="7"/>
        <v>9.38232</v>
      </c>
      <c r="Y24" s="73">
        <v>10</v>
      </c>
      <c r="Z24" s="73">
        <f t="shared" si="8"/>
        <v>810</v>
      </c>
      <c r="AA24" s="73">
        <f t="shared" si="9"/>
        <v>910</v>
      </c>
      <c r="AB24" s="73">
        <v>3.14</v>
      </c>
      <c r="AC24" s="73">
        <v>0.4</v>
      </c>
      <c r="AD24" s="73">
        <v>0.8</v>
      </c>
      <c r="AE24" s="73">
        <v>3.43</v>
      </c>
      <c r="AF24" s="73">
        <f t="shared" si="10"/>
        <v>31.362822400000006</v>
      </c>
      <c r="AG24" s="73">
        <f t="shared" si="11"/>
        <v>40.745142400000006</v>
      </c>
    </row>
    <row r="25" spans="2:33" x14ac:dyDescent="0.35">
      <c r="B25" s="73">
        <v>850</v>
      </c>
      <c r="C25" s="73">
        <f t="shared" si="2"/>
        <v>900</v>
      </c>
      <c r="D25" s="73">
        <v>3.14</v>
      </c>
      <c r="E25" s="73">
        <f t="shared" si="3"/>
        <v>2.8260000000000001</v>
      </c>
      <c r="F25" s="73">
        <v>2.77</v>
      </c>
      <c r="G25" s="196">
        <f t="shared" si="12"/>
        <v>7.8280200000000004</v>
      </c>
      <c r="H25" s="73">
        <v>55</v>
      </c>
      <c r="I25" s="73">
        <v>30</v>
      </c>
      <c r="J25" s="73">
        <f t="shared" si="0"/>
        <v>930</v>
      </c>
      <c r="K25" s="73">
        <v>3.14</v>
      </c>
      <c r="L25" s="73">
        <v>0.5</v>
      </c>
      <c r="M25" s="73">
        <v>0.8</v>
      </c>
      <c r="N25" s="73">
        <v>3.43</v>
      </c>
      <c r="O25" s="73">
        <f t="shared" si="4"/>
        <v>40.065144000000011</v>
      </c>
      <c r="P25" s="196">
        <f t="shared" si="1"/>
        <v>47.893164000000013</v>
      </c>
      <c r="R25" s="73">
        <v>850</v>
      </c>
      <c r="S25" s="73">
        <v>100</v>
      </c>
      <c r="T25" s="73">
        <f t="shared" si="5"/>
        <v>950</v>
      </c>
      <c r="U25" s="73">
        <v>3.14</v>
      </c>
      <c r="V25" s="73">
        <f t="shared" si="6"/>
        <v>2.9830000000000001</v>
      </c>
      <c r="W25" s="73">
        <v>3.32</v>
      </c>
      <c r="X25" s="196">
        <f t="shared" si="7"/>
        <v>9.9035600000000006</v>
      </c>
      <c r="Y25" s="73">
        <v>10</v>
      </c>
      <c r="Z25" s="73">
        <f t="shared" si="8"/>
        <v>860</v>
      </c>
      <c r="AA25" s="73">
        <f t="shared" si="9"/>
        <v>960</v>
      </c>
      <c r="AB25" s="73">
        <v>3.14</v>
      </c>
      <c r="AC25" s="73">
        <v>0.4</v>
      </c>
      <c r="AD25" s="73">
        <v>0.8</v>
      </c>
      <c r="AE25" s="73">
        <v>3.43</v>
      </c>
      <c r="AF25" s="73">
        <f t="shared" si="10"/>
        <v>33.086054400000002</v>
      </c>
      <c r="AG25" s="73">
        <f t="shared" si="11"/>
        <v>42.989614400000001</v>
      </c>
    </row>
    <row r="26" spans="2:33" x14ac:dyDescent="0.35">
      <c r="B26" s="73">
        <v>900</v>
      </c>
      <c r="C26" s="73">
        <f t="shared" si="2"/>
        <v>950</v>
      </c>
      <c r="D26" s="73">
        <v>3.14</v>
      </c>
      <c r="E26" s="73">
        <f t="shared" si="3"/>
        <v>2.9830000000000001</v>
      </c>
      <c r="F26" s="73">
        <v>2.77</v>
      </c>
      <c r="G26" s="196">
        <f t="shared" si="12"/>
        <v>8.2629099999999998</v>
      </c>
      <c r="H26" s="73">
        <v>55</v>
      </c>
      <c r="I26" s="73">
        <v>30</v>
      </c>
      <c r="J26" s="73">
        <f t="shared" si="0"/>
        <v>980</v>
      </c>
      <c r="K26" s="73">
        <v>3.14</v>
      </c>
      <c r="L26" s="73">
        <v>0.5</v>
      </c>
      <c r="M26" s="73">
        <v>0.8</v>
      </c>
      <c r="N26" s="73">
        <v>3.43</v>
      </c>
      <c r="O26" s="73">
        <f t="shared" si="4"/>
        <v>42.219184000000006</v>
      </c>
      <c r="P26" s="196">
        <f t="shared" si="1"/>
        <v>50.482094000000004</v>
      </c>
      <c r="R26" s="73">
        <v>900</v>
      </c>
      <c r="S26" s="73">
        <v>100</v>
      </c>
      <c r="T26" s="73">
        <f t="shared" si="5"/>
        <v>1000</v>
      </c>
      <c r="U26" s="73">
        <v>3.14</v>
      </c>
      <c r="V26" s="73">
        <f t="shared" si="6"/>
        <v>3.14</v>
      </c>
      <c r="W26" s="73">
        <v>3.32</v>
      </c>
      <c r="X26" s="196">
        <f t="shared" si="7"/>
        <v>10.424799999999999</v>
      </c>
      <c r="Y26" s="73">
        <v>10</v>
      </c>
      <c r="Z26" s="73">
        <f t="shared" si="8"/>
        <v>910</v>
      </c>
      <c r="AA26" s="73">
        <f t="shared" si="9"/>
        <v>1010</v>
      </c>
      <c r="AB26" s="73">
        <v>3.14</v>
      </c>
      <c r="AC26" s="73">
        <v>0.4</v>
      </c>
      <c r="AD26" s="73">
        <v>0.8</v>
      </c>
      <c r="AE26" s="73">
        <v>3.43</v>
      </c>
      <c r="AF26" s="73">
        <f t="shared" si="10"/>
        <v>34.809286400000012</v>
      </c>
      <c r="AG26" s="73">
        <f t="shared" si="11"/>
        <v>45.23408640000001</v>
      </c>
    </row>
    <row r="27" spans="2:33" x14ac:dyDescent="0.35">
      <c r="B27" s="73">
        <v>950</v>
      </c>
      <c r="C27" s="73">
        <f t="shared" si="2"/>
        <v>1000</v>
      </c>
      <c r="D27" s="73">
        <v>3.14</v>
      </c>
      <c r="E27" s="73">
        <f t="shared" si="3"/>
        <v>3.14</v>
      </c>
      <c r="F27" s="73">
        <v>2.77</v>
      </c>
      <c r="G27" s="196">
        <f t="shared" si="12"/>
        <v>8.6978000000000009</v>
      </c>
      <c r="H27" s="73">
        <v>55</v>
      </c>
      <c r="I27" s="73">
        <v>30</v>
      </c>
      <c r="J27" s="73">
        <f t="shared" si="0"/>
        <v>1030</v>
      </c>
      <c r="K27" s="73">
        <v>3.14</v>
      </c>
      <c r="L27" s="73">
        <v>0.5</v>
      </c>
      <c r="M27" s="73">
        <v>0.8</v>
      </c>
      <c r="N27" s="73">
        <v>3.43</v>
      </c>
      <c r="O27" s="73">
        <f t="shared" si="4"/>
        <v>44.373224000000008</v>
      </c>
      <c r="P27" s="196">
        <f t="shared" si="1"/>
        <v>53.071024000000008</v>
      </c>
      <c r="R27" s="73">
        <v>950</v>
      </c>
      <c r="S27" s="73">
        <v>100</v>
      </c>
      <c r="T27" s="73">
        <f t="shared" si="5"/>
        <v>1050</v>
      </c>
      <c r="U27" s="73">
        <v>3.14</v>
      </c>
      <c r="V27" s="73">
        <f t="shared" si="6"/>
        <v>3.2970000000000002</v>
      </c>
      <c r="W27" s="73">
        <v>3.32</v>
      </c>
      <c r="X27" s="196">
        <f t="shared" si="7"/>
        <v>10.94604</v>
      </c>
      <c r="Y27" s="73">
        <v>10</v>
      </c>
      <c r="Z27" s="73">
        <f t="shared" si="8"/>
        <v>960</v>
      </c>
      <c r="AA27" s="73">
        <f t="shared" si="9"/>
        <v>1060</v>
      </c>
      <c r="AB27" s="73">
        <v>3.14</v>
      </c>
      <c r="AC27" s="73">
        <v>0.4</v>
      </c>
      <c r="AD27" s="73">
        <v>0.8</v>
      </c>
      <c r="AE27" s="73">
        <v>3.43</v>
      </c>
      <c r="AF27" s="73">
        <f t="shared" si="10"/>
        <v>36.532518400000008</v>
      </c>
      <c r="AG27" s="73">
        <f t="shared" si="11"/>
        <v>47.478558400000011</v>
      </c>
    </row>
    <row r="28" spans="2:33" x14ac:dyDescent="0.35">
      <c r="B28" s="73">
        <v>1000</v>
      </c>
      <c r="C28" s="73">
        <f t="shared" si="2"/>
        <v>1050</v>
      </c>
      <c r="D28" s="73">
        <v>3.14</v>
      </c>
      <c r="E28" s="73">
        <f t="shared" si="3"/>
        <v>3.2970000000000002</v>
      </c>
      <c r="F28" s="73">
        <v>2.77</v>
      </c>
      <c r="G28" s="196">
        <f t="shared" si="12"/>
        <v>9.1326900000000002</v>
      </c>
      <c r="H28" s="73">
        <v>55</v>
      </c>
      <c r="I28" s="73">
        <v>30</v>
      </c>
      <c r="J28" s="73">
        <f t="shared" si="0"/>
        <v>1080</v>
      </c>
      <c r="K28" s="73">
        <v>3.14</v>
      </c>
      <c r="L28" s="73">
        <v>0.5</v>
      </c>
      <c r="M28" s="73">
        <v>0.8</v>
      </c>
      <c r="N28" s="73">
        <v>3.43</v>
      </c>
      <c r="O28" s="73">
        <f t="shared" si="4"/>
        <v>46.527264000000017</v>
      </c>
      <c r="P28" s="196">
        <f t="shared" si="1"/>
        <v>55.659954000000013</v>
      </c>
      <c r="R28" s="73">
        <v>1000</v>
      </c>
      <c r="S28" s="73">
        <v>100</v>
      </c>
      <c r="T28" s="73">
        <f t="shared" si="5"/>
        <v>1100</v>
      </c>
      <c r="U28" s="73">
        <v>3.14</v>
      </c>
      <c r="V28" s="73">
        <f t="shared" si="6"/>
        <v>3.4540000000000002</v>
      </c>
      <c r="W28" s="73">
        <v>3.32</v>
      </c>
      <c r="X28" s="196">
        <f t="shared" si="7"/>
        <v>11.467280000000001</v>
      </c>
      <c r="Y28" s="73">
        <v>10</v>
      </c>
      <c r="Z28" s="73">
        <f t="shared" si="8"/>
        <v>1010</v>
      </c>
      <c r="AA28" s="73">
        <f t="shared" si="9"/>
        <v>1110</v>
      </c>
      <c r="AB28" s="73">
        <v>3.14</v>
      </c>
      <c r="AC28" s="73">
        <v>0.4</v>
      </c>
      <c r="AD28" s="73">
        <v>0.8</v>
      </c>
      <c r="AE28" s="73">
        <v>3.43</v>
      </c>
      <c r="AF28" s="73">
        <f t="shared" si="10"/>
        <v>38.255750400000011</v>
      </c>
      <c r="AG28" s="73">
        <f t="shared" si="11"/>
        <v>49.723030400000013</v>
      </c>
    </row>
    <row r="29" spans="2:33" x14ac:dyDescent="0.35">
      <c r="B29" s="73">
        <v>1050</v>
      </c>
      <c r="C29" s="73">
        <f t="shared" si="2"/>
        <v>1100</v>
      </c>
      <c r="D29" s="73">
        <v>3.14</v>
      </c>
      <c r="E29" s="73">
        <f t="shared" si="3"/>
        <v>3.4540000000000002</v>
      </c>
      <c r="F29" s="73">
        <v>2.77</v>
      </c>
      <c r="G29" s="196">
        <f t="shared" si="12"/>
        <v>9.5675800000000013</v>
      </c>
      <c r="H29" s="73">
        <v>55</v>
      </c>
      <c r="I29" s="73">
        <v>30</v>
      </c>
      <c r="J29" s="73">
        <f t="shared" si="0"/>
        <v>1130</v>
      </c>
      <c r="K29" s="73">
        <v>3.14</v>
      </c>
      <c r="L29" s="73">
        <v>0.5</v>
      </c>
      <c r="M29" s="73">
        <v>0.8</v>
      </c>
      <c r="N29" s="73">
        <v>3.43</v>
      </c>
      <c r="O29" s="73">
        <f t="shared" si="4"/>
        <v>48.681304000000011</v>
      </c>
      <c r="P29" s="196">
        <f t="shared" si="1"/>
        <v>58.248884000000011</v>
      </c>
      <c r="R29" s="73">
        <v>1050</v>
      </c>
      <c r="S29" s="73">
        <v>100</v>
      </c>
      <c r="T29" s="73">
        <f t="shared" si="5"/>
        <v>1150</v>
      </c>
      <c r="U29" s="73">
        <v>3.14</v>
      </c>
      <c r="V29" s="73">
        <f t="shared" si="6"/>
        <v>3.6110000000000002</v>
      </c>
      <c r="W29" s="73">
        <v>3.32</v>
      </c>
      <c r="X29" s="196">
        <f t="shared" si="7"/>
        <v>11.988519999999999</v>
      </c>
      <c r="Y29" s="73">
        <v>10</v>
      </c>
      <c r="Z29" s="73">
        <f t="shared" si="8"/>
        <v>1060</v>
      </c>
      <c r="AA29" s="73">
        <f t="shared" si="9"/>
        <v>1160</v>
      </c>
      <c r="AB29" s="73">
        <v>3.14</v>
      </c>
      <c r="AC29" s="73">
        <v>0.4</v>
      </c>
      <c r="AD29" s="73">
        <v>0.8</v>
      </c>
      <c r="AE29" s="73">
        <v>3.43</v>
      </c>
      <c r="AF29" s="73">
        <f t="shared" si="10"/>
        <v>39.9789824</v>
      </c>
      <c r="AG29" s="73">
        <f t="shared" si="11"/>
        <v>51.967502400000001</v>
      </c>
    </row>
    <row r="30" spans="2:33" x14ac:dyDescent="0.35">
      <c r="B30" s="73">
        <v>1100</v>
      </c>
      <c r="C30" s="73">
        <f t="shared" si="2"/>
        <v>1150</v>
      </c>
      <c r="D30" s="73">
        <v>3.14</v>
      </c>
      <c r="E30" s="73">
        <f t="shared" si="3"/>
        <v>3.6110000000000002</v>
      </c>
      <c r="F30" s="73">
        <v>2.77</v>
      </c>
      <c r="G30" s="196">
        <f t="shared" si="12"/>
        <v>10.002470000000001</v>
      </c>
      <c r="H30" s="73">
        <v>55</v>
      </c>
      <c r="I30" s="73">
        <v>30</v>
      </c>
      <c r="J30" s="73">
        <f t="shared" si="0"/>
        <v>1180</v>
      </c>
      <c r="K30" s="73">
        <v>3.14</v>
      </c>
      <c r="L30" s="73">
        <v>0.5</v>
      </c>
      <c r="M30" s="73">
        <v>0.8</v>
      </c>
      <c r="N30" s="73">
        <v>3.43</v>
      </c>
      <c r="O30" s="73">
        <f t="shared" si="4"/>
        <v>50.835344000000006</v>
      </c>
      <c r="P30" s="196">
        <f t="shared" si="1"/>
        <v>60.837814000000009</v>
      </c>
      <c r="R30" s="73">
        <v>1100</v>
      </c>
      <c r="S30" s="73">
        <v>100</v>
      </c>
      <c r="T30" s="73">
        <f t="shared" si="5"/>
        <v>1200</v>
      </c>
      <c r="U30" s="73">
        <v>3.14</v>
      </c>
      <c r="V30" s="73">
        <f t="shared" si="6"/>
        <v>3.7679999999999998</v>
      </c>
      <c r="W30" s="73">
        <v>3.32</v>
      </c>
      <c r="X30" s="196">
        <f t="shared" si="7"/>
        <v>12.509759999999998</v>
      </c>
      <c r="Y30" s="73">
        <v>10</v>
      </c>
      <c r="Z30" s="73">
        <f t="shared" si="8"/>
        <v>1110</v>
      </c>
      <c r="AA30" s="73">
        <f t="shared" si="9"/>
        <v>1210</v>
      </c>
      <c r="AB30" s="73">
        <v>3.14</v>
      </c>
      <c r="AC30" s="73">
        <v>0.4</v>
      </c>
      <c r="AD30" s="73">
        <v>0.8</v>
      </c>
      <c r="AE30" s="73">
        <v>3.43</v>
      </c>
      <c r="AF30" s="73">
        <f t="shared" si="10"/>
        <v>41.70221440000001</v>
      </c>
      <c r="AG30" s="73">
        <f t="shared" si="11"/>
        <v>54.21197440000001</v>
      </c>
    </row>
    <row r="31" spans="2:33" x14ac:dyDescent="0.35">
      <c r="B31" s="73">
        <v>1200</v>
      </c>
      <c r="C31" s="73">
        <f t="shared" si="2"/>
        <v>1250</v>
      </c>
      <c r="D31" s="73">
        <v>3.14</v>
      </c>
      <c r="E31" s="73">
        <f t="shared" si="3"/>
        <v>3.9249999999999998</v>
      </c>
      <c r="F31" s="73">
        <v>2.77</v>
      </c>
      <c r="G31" s="196">
        <f t="shared" si="12"/>
        <v>10.872249999999999</v>
      </c>
      <c r="H31" s="73">
        <v>55</v>
      </c>
      <c r="I31" s="73">
        <v>30</v>
      </c>
      <c r="J31" s="73">
        <f t="shared" si="0"/>
        <v>1280</v>
      </c>
      <c r="K31" s="73">
        <v>3.14</v>
      </c>
      <c r="L31" s="73">
        <v>0.5</v>
      </c>
      <c r="M31" s="73">
        <v>0.8</v>
      </c>
      <c r="N31" s="73">
        <v>3.43</v>
      </c>
      <c r="O31" s="73">
        <f t="shared" si="4"/>
        <v>55.14342400000001</v>
      </c>
      <c r="P31" s="196">
        <f t="shared" si="1"/>
        <v>66.015674000000004</v>
      </c>
      <c r="R31" s="73">
        <v>1200</v>
      </c>
      <c r="S31" s="73">
        <v>100</v>
      </c>
      <c r="T31" s="73">
        <f t="shared" si="5"/>
        <v>1300</v>
      </c>
      <c r="U31" s="73">
        <v>3.14</v>
      </c>
      <c r="V31" s="73">
        <f t="shared" si="6"/>
        <v>4.0819999999999999</v>
      </c>
      <c r="W31" s="73">
        <v>3.32</v>
      </c>
      <c r="X31" s="196">
        <f t="shared" si="7"/>
        <v>13.552239999999999</v>
      </c>
      <c r="Y31" s="73">
        <v>10</v>
      </c>
      <c r="Z31" s="73">
        <f t="shared" si="8"/>
        <v>1210</v>
      </c>
      <c r="AA31" s="73">
        <f t="shared" si="9"/>
        <v>1310</v>
      </c>
      <c r="AB31" s="73">
        <v>3.14</v>
      </c>
      <c r="AC31" s="73">
        <v>0.4</v>
      </c>
      <c r="AD31" s="73">
        <v>0.8</v>
      </c>
      <c r="AE31" s="73">
        <v>3.43</v>
      </c>
      <c r="AF31" s="73">
        <f t="shared" si="10"/>
        <v>45.148678400000016</v>
      </c>
      <c r="AG31" s="73">
        <f t="shared" si="11"/>
        <v>58.700918400000013</v>
      </c>
    </row>
    <row r="32" spans="2:33" x14ac:dyDescent="0.35">
      <c r="B32" s="73">
        <v>1300</v>
      </c>
      <c r="C32" s="73">
        <f t="shared" si="2"/>
        <v>1350</v>
      </c>
      <c r="D32" s="73">
        <v>3.14</v>
      </c>
      <c r="E32" s="73">
        <f t="shared" si="3"/>
        <v>4.2389999999999999</v>
      </c>
      <c r="F32" s="73">
        <v>2.77</v>
      </c>
      <c r="G32" s="196">
        <f t="shared" si="12"/>
        <v>11.74203</v>
      </c>
      <c r="H32" s="73">
        <v>55</v>
      </c>
      <c r="I32" s="73">
        <v>30</v>
      </c>
      <c r="J32" s="73">
        <f t="shared" si="0"/>
        <v>1380</v>
      </c>
      <c r="K32" s="73">
        <v>3.14</v>
      </c>
      <c r="L32" s="73">
        <v>0.5</v>
      </c>
      <c r="M32" s="73">
        <v>0.8</v>
      </c>
      <c r="N32" s="73">
        <v>3.43</v>
      </c>
      <c r="O32" s="73">
        <f t="shared" si="4"/>
        <v>59.451504000000007</v>
      </c>
      <c r="P32" s="196">
        <f t="shared" si="1"/>
        <v>71.193534</v>
      </c>
      <c r="R32" s="73">
        <v>1300</v>
      </c>
      <c r="S32" s="73">
        <v>100</v>
      </c>
      <c r="T32" s="73">
        <f t="shared" si="5"/>
        <v>1400</v>
      </c>
      <c r="U32" s="73">
        <v>3.14</v>
      </c>
      <c r="V32" s="73">
        <f t="shared" si="6"/>
        <v>4.3959999999999999</v>
      </c>
      <c r="W32" s="73">
        <v>3.32</v>
      </c>
      <c r="X32" s="196">
        <f t="shared" si="7"/>
        <v>14.594719999999999</v>
      </c>
      <c r="Y32" s="73">
        <v>10</v>
      </c>
      <c r="Z32" s="73">
        <f t="shared" si="8"/>
        <v>1310</v>
      </c>
      <c r="AA32" s="73">
        <f t="shared" si="9"/>
        <v>1410</v>
      </c>
      <c r="AB32" s="73">
        <v>3.14</v>
      </c>
      <c r="AC32" s="73">
        <v>0.4</v>
      </c>
      <c r="AD32" s="73">
        <v>0.8</v>
      </c>
      <c r="AE32" s="73">
        <v>3.43</v>
      </c>
      <c r="AF32" s="73">
        <f t="shared" si="10"/>
        <v>48.595142400000015</v>
      </c>
      <c r="AG32" s="73">
        <f t="shared" si="11"/>
        <v>63.18986240000001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ayfa11"/>
  <dimension ref="A1:D34"/>
  <sheetViews>
    <sheetView workbookViewId="0">
      <selection activeCell="B7" sqref="B7:G7"/>
    </sheetView>
  </sheetViews>
  <sheetFormatPr defaultRowHeight="12.75" x14ac:dyDescent="0.35"/>
  <sheetData>
    <row r="1" spans="1:4" x14ac:dyDescent="0.35">
      <c r="A1" s="630" t="s">
        <v>1164</v>
      </c>
      <c r="B1" s="630"/>
      <c r="C1" s="630"/>
      <c r="D1" s="630"/>
    </row>
    <row r="2" spans="1:4" ht="25.5" x14ac:dyDescent="0.35">
      <c r="B2" s="194" t="s">
        <v>1445</v>
      </c>
      <c r="C2" s="194" t="s">
        <v>1446</v>
      </c>
      <c r="D2" s="65" t="s">
        <v>1447</v>
      </c>
    </row>
    <row r="3" spans="1:4" x14ac:dyDescent="0.35">
      <c r="A3">
        <v>100</v>
      </c>
      <c r="B3">
        <v>0.56999999999999995</v>
      </c>
      <c r="C3">
        <v>0.68</v>
      </c>
      <c r="D3">
        <f>B3+C3</f>
        <v>1.25</v>
      </c>
    </row>
    <row r="4" spans="1:4" x14ac:dyDescent="0.35">
      <c r="A4">
        <v>130</v>
      </c>
      <c r="B4">
        <v>0.56999999999999995</v>
      </c>
      <c r="C4">
        <v>0.68</v>
      </c>
      <c r="D4">
        <f>B4+C4</f>
        <v>1.25</v>
      </c>
    </row>
    <row r="5" spans="1:4" x14ac:dyDescent="0.35">
      <c r="A5">
        <v>140</v>
      </c>
      <c r="B5">
        <v>0.56999999999999995</v>
      </c>
      <c r="C5">
        <v>0.68</v>
      </c>
      <c r="D5">
        <f t="shared" ref="D5:D16" si="0">B5+C5</f>
        <v>1.25</v>
      </c>
    </row>
    <row r="6" spans="1:4" x14ac:dyDescent="0.35">
      <c r="A6">
        <v>150</v>
      </c>
      <c r="B6">
        <v>0.64</v>
      </c>
      <c r="C6">
        <v>0.68</v>
      </c>
      <c r="D6">
        <f t="shared" si="0"/>
        <v>1.32</v>
      </c>
    </row>
    <row r="7" spans="1:4" x14ac:dyDescent="0.35">
      <c r="A7">
        <v>180</v>
      </c>
      <c r="B7">
        <v>0.8</v>
      </c>
      <c r="C7">
        <v>0.68</v>
      </c>
      <c r="D7">
        <f t="shared" si="0"/>
        <v>1.48</v>
      </c>
    </row>
    <row r="8" spans="1:4" x14ac:dyDescent="0.35">
      <c r="A8">
        <v>200</v>
      </c>
      <c r="B8">
        <v>0.8</v>
      </c>
      <c r="C8">
        <v>0.68</v>
      </c>
      <c r="D8">
        <f t="shared" si="0"/>
        <v>1.48</v>
      </c>
    </row>
    <row r="9" spans="1:4" x14ac:dyDescent="0.35">
      <c r="A9">
        <v>225</v>
      </c>
      <c r="B9">
        <v>0.96</v>
      </c>
      <c r="C9">
        <v>0.68</v>
      </c>
      <c r="D9">
        <f t="shared" si="0"/>
        <v>1.6400000000000001</v>
      </c>
    </row>
    <row r="10" spans="1:4" x14ac:dyDescent="0.35">
      <c r="A10">
        <v>250</v>
      </c>
      <c r="B10">
        <v>1</v>
      </c>
      <c r="C10">
        <v>0.68</v>
      </c>
      <c r="D10">
        <f t="shared" si="0"/>
        <v>1.6800000000000002</v>
      </c>
    </row>
    <row r="11" spans="1:4" x14ac:dyDescent="0.35">
      <c r="A11">
        <v>260</v>
      </c>
      <c r="B11">
        <v>1.1200000000000001</v>
      </c>
      <c r="C11">
        <v>0.68</v>
      </c>
      <c r="D11">
        <f t="shared" si="0"/>
        <v>1.8000000000000003</v>
      </c>
    </row>
    <row r="12" spans="1:4" x14ac:dyDescent="0.35">
      <c r="A12">
        <v>280</v>
      </c>
      <c r="B12">
        <v>1.1200000000000001</v>
      </c>
      <c r="C12">
        <v>0.68</v>
      </c>
      <c r="D12">
        <f t="shared" si="0"/>
        <v>1.8000000000000003</v>
      </c>
    </row>
    <row r="13" spans="1:4" x14ac:dyDescent="0.35">
      <c r="A13">
        <v>300</v>
      </c>
      <c r="B13">
        <v>1.1200000000000001</v>
      </c>
      <c r="C13">
        <v>0.68</v>
      </c>
      <c r="D13">
        <f t="shared" si="0"/>
        <v>1.8000000000000003</v>
      </c>
    </row>
    <row r="14" spans="1:4" x14ac:dyDescent="0.35">
      <c r="A14">
        <v>320</v>
      </c>
      <c r="B14">
        <v>1.28</v>
      </c>
      <c r="C14">
        <v>0.68</v>
      </c>
      <c r="D14">
        <f t="shared" si="0"/>
        <v>1.96</v>
      </c>
    </row>
    <row r="15" spans="1:4" x14ac:dyDescent="0.35">
      <c r="A15">
        <v>350</v>
      </c>
      <c r="B15">
        <v>1.28</v>
      </c>
      <c r="C15">
        <v>0.68</v>
      </c>
      <c r="D15">
        <f t="shared" si="0"/>
        <v>1.96</v>
      </c>
    </row>
    <row r="16" spans="1:4" x14ac:dyDescent="0.35">
      <c r="A16">
        <v>400</v>
      </c>
      <c r="B16">
        <v>1.44</v>
      </c>
      <c r="C16">
        <v>0.68</v>
      </c>
      <c r="D16">
        <f t="shared" si="0"/>
        <v>2.12</v>
      </c>
    </row>
    <row r="17" spans="1:4" x14ac:dyDescent="0.35">
      <c r="A17">
        <v>450</v>
      </c>
      <c r="B17">
        <v>2</v>
      </c>
      <c r="C17">
        <v>0.68</v>
      </c>
      <c r="D17">
        <f>B17+C17</f>
        <v>2.68</v>
      </c>
    </row>
    <row r="18" spans="1:4" x14ac:dyDescent="0.35">
      <c r="A18">
        <v>500</v>
      </c>
      <c r="B18">
        <v>2.2000000000000002</v>
      </c>
      <c r="C18">
        <v>0.68</v>
      </c>
      <c r="D18">
        <f>B18+C18</f>
        <v>2.8800000000000003</v>
      </c>
    </row>
    <row r="19" spans="1:4" x14ac:dyDescent="0.35">
      <c r="A19">
        <v>550</v>
      </c>
      <c r="B19">
        <v>2.5</v>
      </c>
      <c r="C19">
        <v>0.68</v>
      </c>
      <c r="D19">
        <f>B19+C19</f>
        <v>3.18</v>
      </c>
    </row>
    <row r="20" spans="1:4" x14ac:dyDescent="0.35">
      <c r="A20">
        <v>600</v>
      </c>
      <c r="B20">
        <v>2.8</v>
      </c>
      <c r="C20">
        <v>0.68</v>
      </c>
      <c r="D20">
        <f t="shared" ref="D20:D34" si="1">B20+C20</f>
        <v>3.48</v>
      </c>
    </row>
    <row r="21" spans="1:4" x14ac:dyDescent="0.35">
      <c r="A21">
        <v>650</v>
      </c>
      <c r="B21">
        <v>3.1</v>
      </c>
      <c r="C21">
        <v>0.68</v>
      </c>
      <c r="D21">
        <f t="shared" si="1"/>
        <v>3.7800000000000002</v>
      </c>
    </row>
    <row r="22" spans="1:4" x14ac:dyDescent="0.35">
      <c r="A22">
        <v>700</v>
      </c>
      <c r="B22">
        <v>3.4</v>
      </c>
      <c r="C22">
        <v>0.68</v>
      </c>
      <c r="D22">
        <f t="shared" si="1"/>
        <v>4.08</v>
      </c>
    </row>
    <row r="23" spans="1:4" x14ac:dyDescent="0.35">
      <c r="A23">
        <v>750</v>
      </c>
      <c r="B23">
        <v>3.7</v>
      </c>
      <c r="C23">
        <v>0.68</v>
      </c>
      <c r="D23">
        <f t="shared" si="1"/>
        <v>4.38</v>
      </c>
    </row>
    <row r="24" spans="1:4" x14ac:dyDescent="0.35">
      <c r="A24">
        <v>800</v>
      </c>
      <c r="B24">
        <v>4</v>
      </c>
      <c r="C24">
        <v>0.68</v>
      </c>
      <c r="D24">
        <f t="shared" si="1"/>
        <v>4.68</v>
      </c>
    </row>
    <row r="25" spans="1:4" x14ac:dyDescent="0.35">
      <c r="A25">
        <v>850</v>
      </c>
      <c r="B25">
        <v>4.3</v>
      </c>
      <c r="C25">
        <v>0.68</v>
      </c>
      <c r="D25">
        <f t="shared" si="1"/>
        <v>4.9799999999999995</v>
      </c>
    </row>
    <row r="26" spans="1:4" x14ac:dyDescent="0.35">
      <c r="A26">
        <v>900</v>
      </c>
      <c r="B26">
        <v>4.5999999999999996</v>
      </c>
      <c r="C26">
        <v>0.68</v>
      </c>
      <c r="D26">
        <f t="shared" si="1"/>
        <v>5.2799999999999994</v>
      </c>
    </row>
    <row r="27" spans="1:4" x14ac:dyDescent="0.35">
      <c r="A27">
        <v>950</v>
      </c>
      <c r="B27">
        <v>4.9000000000000004</v>
      </c>
      <c r="C27">
        <v>0.68</v>
      </c>
      <c r="D27">
        <f t="shared" si="1"/>
        <v>5.58</v>
      </c>
    </row>
    <row r="28" spans="1:4" x14ac:dyDescent="0.35">
      <c r="A28">
        <v>1000</v>
      </c>
      <c r="B28">
        <v>5.2</v>
      </c>
      <c r="C28">
        <v>0.68</v>
      </c>
      <c r="D28">
        <f t="shared" si="1"/>
        <v>5.88</v>
      </c>
    </row>
    <row r="29" spans="1:4" x14ac:dyDescent="0.35">
      <c r="A29">
        <v>1050</v>
      </c>
      <c r="B29">
        <v>5.5</v>
      </c>
      <c r="C29">
        <v>0.68</v>
      </c>
      <c r="D29">
        <f t="shared" si="1"/>
        <v>6.18</v>
      </c>
    </row>
    <row r="30" spans="1:4" x14ac:dyDescent="0.35">
      <c r="A30">
        <v>1100</v>
      </c>
      <c r="B30">
        <v>5.8</v>
      </c>
      <c r="C30">
        <v>0.68</v>
      </c>
      <c r="D30">
        <f t="shared" si="1"/>
        <v>6.4799999999999995</v>
      </c>
    </row>
    <row r="31" spans="1:4" x14ac:dyDescent="0.35">
      <c r="A31">
        <v>1150</v>
      </c>
      <c r="B31">
        <v>6.1</v>
      </c>
      <c r="C31">
        <v>0.68</v>
      </c>
      <c r="D31">
        <f t="shared" si="1"/>
        <v>6.7799999999999994</v>
      </c>
    </row>
    <row r="32" spans="1:4" x14ac:dyDescent="0.35">
      <c r="A32">
        <v>1200</v>
      </c>
      <c r="B32">
        <v>6.4</v>
      </c>
      <c r="C32">
        <v>0.68</v>
      </c>
      <c r="D32">
        <f t="shared" si="1"/>
        <v>7.08</v>
      </c>
    </row>
    <row r="33" spans="1:4" x14ac:dyDescent="0.35">
      <c r="A33">
        <v>1250</v>
      </c>
      <c r="B33">
        <v>6.7</v>
      </c>
      <c r="C33">
        <v>0.68</v>
      </c>
      <c r="D33">
        <f t="shared" si="1"/>
        <v>7.38</v>
      </c>
    </row>
    <row r="34" spans="1:4" x14ac:dyDescent="0.35">
      <c r="A34">
        <v>1300</v>
      </c>
      <c r="B34">
        <v>7</v>
      </c>
      <c r="C34">
        <v>0.68</v>
      </c>
      <c r="D34">
        <f t="shared" si="1"/>
        <v>7.68</v>
      </c>
    </row>
  </sheetData>
  <sheetProtection algorithmName="SHA-512" hashValue="xsGS7x5OZB24D2cIfB1sREiEZ64I5Z7Q6Gf6TJTA1nArJmohr8tJxgDTmZaonS0OXgWR0LpD3m0dGg8ebC5vCg==" saltValue="4HJ9j5BswHe4y69X2aprcQ==" spinCount="100000" sheet="1" formatCells="0" formatColumns="0" formatRows="0" insertColumns="0" insertRows="0" insertHyperlinks="0" deleteColumns="0" deleteRows="0" sort="0" autoFilter="0" pivotTables="0"/>
  <mergeCells count="1">
    <mergeCell ref="A1:D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ayfa12"/>
  <dimension ref="A1:E35"/>
  <sheetViews>
    <sheetView workbookViewId="0">
      <selection activeCell="B7" sqref="B7:G7"/>
    </sheetView>
  </sheetViews>
  <sheetFormatPr defaultRowHeight="12.75" x14ac:dyDescent="0.35"/>
  <sheetData>
    <row r="1" spans="1:5" ht="38.25" x14ac:dyDescent="0.35">
      <c r="A1" s="43" t="s">
        <v>1140</v>
      </c>
      <c r="B1" s="43" t="s">
        <v>1110</v>
      </c>
      <c r="C1" s="43" t="s">
        <v>1105</v>
      </c>
      <c r="D1" s="62" t="s">
        <v>1448</v>
      </c>
      <c r="E1" s="62" t="s">
        <v>1169</v>
      </c>
    </row>
    <row r="2" spans="1:5" x14ac:dyDescent="0.35">
      <c r="A2" s="43">
        <v>100</v>
      </c>
      <c r="B2" s="43">
        <v>100</v>
      </c>
      <c r="C2" s="43">
        <v>3.14</v>
      </c>
      <c r="D2" s="43">
        <f>6/7.3</f>
        <v>0.82191780821917815</v>
      </c>
      <c r="E2" s="195">
        <f>B2*C2*D2/1000</f>
        <v>0.25808219178082192</v>
      </c>
    </row>
    <row r="3" spans="1:5" x14ac:dyDescent="0.35">
      <c r="A3" s="43">
        <v>130</v>
      </c>
      <c r="B3" s="43">
        <v>130</v>
      </c>
      <c r="C3" s="43">
        <v>3.14</v>
      </c>
      <c r="D3" s="43">
        <f t="shared" ref="D3:D35" si="0">6/7.3</f>
        <v>0.82191780821917815</v>
      </c>
      <c r="E3" s="195">
        <f t="shared" ref="E3:E35" si="1">B3*C3*D3/1000</f>
        <v>0.33550684931506852</v>
      </c>
    </row>
    <row r="4" spans="1:5" x14ac:dyDescent="0.35">
      <c r="A4" s="43">
        <v>140</v>
      </c>
      <c r="B4" s="43">
        <v>140</v>
      </c>
      <c r="C4" s="43">
        <v>3.14</v>
      </c>
      <c r="D4" s="43">
        <f t="shared" si="0"/>
        <v>0.82191780821917815</v>
      </c>
      <c r="E4" s="195">
        <f t="shared" si="1"/>
        <v>0.3613150684931507</v>
      </c>
    </row>
    <row r="5" spans="1:5" x14ac:dyDescent="0.35">
      <c r="A5" s="43">
        <v>150</v>
      </c>
      <c r="B5" s="43">
        <v>150</v>
      </c>
      <c r="C5" s="43">
        <v>3.14</v>
      </c>
      <c r="D5" s="43">
        <f t="shared" si="0"/>
        <v>0.82191780821917815</v>
      </c>
      <c r="E5" s="195">
        <f t="shared" si="1"/>
        <v>0.38712328767123289</v>
      </c>
    </row>
    <row r="6" spans="1:5" x14ac:dyDescent="0.35">
      <c r="A6" s="43">
        <v>180</v>
      </c>
      <c r="B6" s="43">
        <v>180</v>
      </c>
      <c r="C6" s="43">
        <v>3.14</v>
      </c>
      <c r="D6" s="43">
        <f t="shared" si="0"/>
        <v>0.82191780821917815</v>
      </c>
      <c r="E6" s="195">
        <f t="shared" si="1"/>
        <v>0.46454794520547954</v>
      </c>
    </row>
    <row r="7" spans="1:5" x14ac:dyDescent="0.35">
      <c r="A7" s="43">
        <v>200</v>
      </c>
      <c r="B7" s="43">
        <v>200</v>
      </c>
      <c r="C7" s="43">
        <v>3.14</v>
      </c>
      <c r="D7" s="43">
        <f t="shared" si="0"/>
        <v>0.82191780821917815</v>
      </c>
      <c r="E7" s="195">
        <f t="shared" si="1"/>
        <v>0.51616438356164385</v>
      </c>
    </row>
    <row r="8" spans="1:5" x14ac:dyDescent="0.35">
      <c r="A8" s="43">
        <v>225</v>
      </c>
      <c r="B8" s="43">
        <v>225</v>
      </c>
      <c r="C8" s="43">
        <v>3.14</v>
      </c>
      <c r="D8" s="43">
        <f t="shared" si="0"/>
        <v>0.82191780821917815</v>
      </c>
      <c r="E8" s="195">
        <f t="shared" si="1"/>
        <v>0.5806849315068493</v>
      </c>
    </row>
    <row r="9" spans="1:5" x14ac:dyDescent="0.35">
      <c r="A9" s="43">
        <v>240</v>
      </c>
      <c r="B9" s="43">
        <v>240</v>
      </c>
      <c r="C9" s="43">
        <v>3.14</v>
      </c>
      <c r="D9" s="43">
        <f t="shared" si="0"/>
        <v>0.82191780821917815</v>
      </c>
      <c r="E9" s="195">
        <f t="shared" si="1"/>
        <v>0.61939726027397257</v>
      </c>
    </row>
    <row r="10" spans="1:5" x14ac:dyDescent="0.35">
      <c r="A10" s="43">
        <v>250</v>
      </c>
      <c r="B10" s="43">
        <v>250</v>
      </c>
      <c r="C10" s="43">
        <v>3.14</v>
      </c>
      <c r="D10" s="43">
        <f t="shared" si="0"/>
        <v>0.82191780821917815</v>
      </c>
      <c r="E10" s="195">
        <f t="shared" si="1"/>
        <v>0.64520547945205486</v>
      </c>
    </row>
    <row r="11" spans="1:5" x14ac:dyDescent="0.35">
      <c r="A11" s="43">
        <v>260</v>
      </c>
      <c r="B11" s="43">
        <v>260</v>
      </c>
      <c r="C11" s="43">
        <v>3.14</v>
      </c>
      <c r="D11" s="43">
        <f t="shared" si="0"/>
        <v>0.82191780821917815</v>
      </c>
      <c r="E11" s="195">
        <f t="shared" si="1"/>
        <v>0.67101369863013705</v>
      </c>
    </row>
    <row r="12" spans="1:5" x14ac:dyDescent="0.35">
      <c r="A12" s="43">
        <v>280</v>
      </c>
      <c r="B12" s="43">
        <v>280</v>
      </c>
      <c r="C12" s="43">
        <v>3.14</v>
      </c>
      <c r="D12" s="43">
        <f t="shared" si="0"/>
        <v>0.82191780821917815</v>
      </c>
      <c r="E12" s="195">
        <f t="shared" si="1"/>
        <v>0.72263013698630141</v>
      </c>
    </row>
    <row r="13" spans="1:5" x14ac:dyDescent="0.35">
      <c r="A13" s="43">
        <v>300</v>
      </c>
      <c r="B13" s="43">
        <v>300</v>
      </c>
      <c r="C13" s="43">
        <v>3.14</v>
      </c>
      <c r="D13" s="43">
        <f t="shared" si="0"/>
        <v>0.82191780821917815</v>
      </c>
      <c r="E13" s="195">
        <f t="shared" si="1"/>
        <v>0.77424657534246577</v>
      </c>
    </row>
    <row r="14" spans="1:5" x14ac:dyDescent="0.35">
      <c r="A14" s="43">
        <v>320</v>
      </c>
      <c r="B14" s="43">
        <v>320</v>
      </c>
      <c r="C14" s="43">
        <v>3.14</v>
      </c>
      <c r="D14" s="43">
        <f t="shared" si="0"/>
        <v>0.82191780821917815</v>
      </c>
      <c r="E14" s="195">
        <f t="shared" si="1"/>
        <v>0.82586301369863035</v>
      </c>
    </row>
    <row r="15" spans="1:5" x14ac:dyDescent="0.35">
      <c r="A15" s="43">
        <v>350</v>
      </c>
      <c r="B15" s="43">
        <v>350</v>
      </c>
      <c r="C15" s="43">
        <v>3.14</v>
      </c>
      <c r="D15" s="43">
        <f t="shared" si="0"/>
        <v>0.82191780821917815</v>
      </c>
      <c r="E15" s="195">
        <f t="shared" si="1"/>
        <v>0.90328767123287679</v>
      </c>
    </row>
    <row r="16" spans="1:5" x14ac:dyDescent="0.35">
      <c r="A16" s="43">
        <v>390</v>
      </c>
      <c r="B16" s="43">
        <v>390</v>
      </c>
      <c r="C16" s="43">
        <v>3.14</v>
      </c>
      <c r="D16" s="43">
        <f t="shared" si="0"/>
        <v>0.82191780821917815</v>
      </c>
      <c r="E16" s="195">
        <f t="shared" si="1"/>
        <v>1.0065205479452057</v>
      </c>
    </row>
    <row r="17" spans="1:5" x14ac:dyDescent="0.35">
      <c r="A17" s="43">
        <v>400</v>
      </c>
      <c r="B17" s="43">
        <v>400</v>
      </c>
      <c r="C17" s="43">
        <v>3.14</v>
      </c>
      <c r="D17" s="43">
        <f t="shared" si="0"/>
        <v>0.82191780821917815</v>
      </c>
      <c r="E17" s="195">
        <f t="shared" si="1"/>
        <v>1.0323287671232877</v>
      </c>
    </row>
    <row r="18" spans="1:5" x14ac:dyDescent="0.35">
      <c r="A18" s="43">
        <v>450</v>
      </c>
      <c r="B18" s="43">
        <v>450</v>
      </c>
      <c r="C18" s="43">
        <v>3.14</v>
      </c>
      <c r="D18" s="43">
        <f t="shared" si="0"/>
        <v>0.82191780821917815</v>
      </c>
      <c r="E18" s="195">
        <f t="shared" si="1"/>
        <v>1.1613698630136986</v>
      </c>
    </row>
    <row r="19" spans="1:5" x14ac:dyDescent="0.35">
      <c r="A19" s="43">
        <v>500</v>
      </c>
      <c r="B19" s="43">
        <v>500</v>
      </c>
      <c r="C19" s="43">
        <v>3.14</v>
      </c>
      <c r="D19" s="43">
        <f t="shared" si="0"/>
        <v>0.82191780821917815</v>
      </c>
      <c r="E19" s="195">
        <f t="shared" si="1"/>
        <v>1.2904109589041097</v>
      </c>
    </row>
    <row r="20" spans="1:5" x14ac:dyDescent="0.35">
      <c r="A20" s="43">
        <v>550</v>
      </c>
      <c r="B20" s="43">
        <v>550</v>
      </c>
      <c r="C20" s="43">
        <v>3.14</v>
      </c>
      <c r="D20" s="43">
        <f t="shared" si="0"/>
        <v>0.82191780821917815</v>
      </c>
      <c r="E20" s="195">
        <f t="shared" si="1"/>
        <v>1.4194520547945206</v>
      </c>
    </row>
    <row r="21" spans="1:5" x14ac:dyDescent="0.35">
      <c r="A21" s="43">
        <v>600</v>
      </c>
      <c r="B21" s="43">
        <v>600</v>
      </c>
      <c r="C21" s="43">
        <v>3.14</v>
      </c>
      <c r="D21" s="43">
        <f t="shared" si="0"/>
        <v>0.82191780821917815</v>
      </c>
      <c r="E21" s="195">
        <f t="shared" si="1"/>
        <v>1.5484931506849315</v>
      </c>
    </row>
    <row r="22" spans="1:5" x14ac:dyDescent="0.35">
      <c r="A22" s="43">
        <v>650</v>
      </c>
      <c r="B22" s="43">
        <v>650</v>
      </c>
      <c r="C22" s="43">
        <v>3.14</v>
      </c>
      <c r="D22" s="43">
        <f t="shared" si="0"/>
        <v>0.82191780821917815</v>
      </c>
      <c r="E22" s="195">
        <f t="shared" si="1"/>
        <v>1.6775342465753427</v>
      </c>
    </row>
    <row r="23" spans="1:5" x14ac:dyDescent="0.35">
      <c r="A23" s="43">
        <v>700</v>
      </c>
      <c r="B23" s="43">
        <v>700</v>
      </c>
      <c r="C23" s="43">
        <v>3.14</v>
      </c>
      <c r="D23" s="43">
        <f t="shared" si="0"/>
        <v>0.82191780821917815</v>
      </c>
      <c r="E23" s="195">
        <f t="shared" si="1"/>
        <v>1.8065753424657536</v>
      </c>
    </row>
    <row r="24" spans="1:5" x14ac:dyDescent="0.35">
      <c r="A24" s="43">
        <v>750</v>
      </c>
      <c r="B24" s="43">
        <v>750</v>
      </c>
      <c r="C24" s="43">
        <v>3.14</v>
      </c>
      <c r="D24" s="43">
        <f t="shared" si="0"/>
        <v>0.82191780821917815</v>
      </c>
      <c r="E24" s="195">
        <f t="shared" si="1"/>
        <v>1.9356164383561645</v>
      </c>
    </row>
    <row r="25" spans="1:5" x14ac:dyDescent="0.35">
      <c r="A25" s="43">
        <v>800</v>
      </c>
      <c r="B25" s="43">
        <v>800</v>
      </c>
      <c r="C25" s="43">
        <v>3.14</v>
      </c>
      <c r="D25" s="43">
        <f t="shared" si="0"/>
        <v>0.82191780821917815</v>
      </c>
      <c r="E25" s="195">
        <f t="shared" si="1"/>
        <v>2.0646575342465754</v>
      </c>
    </row>
    <row r="26" spans="1:5" x14ac:dyDescent="0.35">
      <c r="A26" s="43">
        <v>850</v>
      </c>
      <c r="B26" s="43">
        <v>850</v>
      </c>
      <c r="C26" s="43">
        <v>3.14</v>
      </c>
      <c r="D26" s="43">
        <f t="shared" si="0"/>
        <v>0.82191780821917815</v>
      </c>
      <c r="E26" s="195">
        <f t="shared" si="1"/>
        <v>2.1936986301369865</v>
      </c>
    </row>
    <row r="27" spans="1:5" x14ac:dyDescent="0.35">
      <c r="A27" s="43">
        <v>900</v>
      </c>
      <c r="B27" s="43">
        <v>900</v>
      </c>
      <c r="C27" s="43">
        <v>3.14</v>
      </c>
      <c r="D27" s="43">
        <f t="shared" si="0"/>
        <v>0.82191780821917815</v>
      </c>
      <c r="E27" s="195">
        <f t="shared" si="1"/>
        <v>2.3227397260273972</v>
      </c>
    </row>
    <row r="28" spans="1:5" x14ac:dyDescent="0.35">
      <c r="A28" s="43">
        <v>950</v>
      </c>
      <c r="B28" s="43">
        <v>950</v>
      </c>
      <c r="C28" s="43">
        <v>3.14</v>
      </c>
      <c r="D28" s="43">
        <f t="shared" si="0"/>
        <v>0.82191780821917815</v>
      </c>
      <c r="E28" s="195">
        <f t="shared" si="1"/>
        <v>2.4517808219178083</v>
      </c>
    </row>
    <row r="29" spans="1:5" x14ac:dyDescent="0.35">
      <c r="A29" s="43">
        <v>1000</v>
      </c>
      <c r="B29" s="43">
        <v>1000</v>
      </c>
      <c r="C29" s="43">
        <v>3.14</v>
      </c>
      <c r="D29" s="43">
        <f t="shared" si="0"/>
        <v>0.82191780821917815</v>
      </c>
      <c r="E29" s="195">
        <f t="shared" si="1"/>
        <v>2.5808219178082195</v>
      </c>
    </row>
    <row r="30" spans="1:5" x14ac:dyDescent="0.35">
      <c r="A30" s="43">
        <v>1050</v>
      </c>
      <c r="B30" s="43">
        <v>1050</v>
      </c>
      <c r="C30" s="43">
        <v>3.14</v>
      </c>
      <c r="D30" s="43">
        <f t="shared" si="0"/>
        <v>0.82191780821917815</v>
      </c>
      <c r="E30" s="195">
        <f t="shared" si="1"/>
        <v>2.7098630136986301</v>
      </c>
    </row>
    <row r="31" spans="1:5" x14ac:dyDescent="0.35">
      <c r="A31" s="43">
        <v>1100</v>
      </c>
      <c r="B31" s="43">
        <v>1100</v>
      </c>
      <c r="C31" s="43">
        <v>3.14</v>
      </c>
      <c r="D31" s="43">
        <f t="shared" si="0"/>
        <v>0.82191780821917815</v>
      </c>
      <c r="E31" s="195">
        <f t="shared" si="1"/>
        <v>2.8389041095890413</v>
      </c>
    </row>
    <row r="32" spans="1:5" x14ac:dyDescent="0.35">
      <c r="A32" s="43">
        <v>1150</v>
      </c>
      <c r="B32" s="43">
        <v>1150</v>
      </c>
      <c r="C32" s="43">
        <v>3.14</v>
      </c>
      <c r="D32" s="43">
        <f t="shared" si="0"/>
        <v>0.82191780821917815</v>
      </c>
      <c r="E32" s="195">
        <f t="shared" si="1"/>
        <v>2.9679452054794524</v>
      </c>
    </row>
    <row r="33" spans="1:5" x14ac:dyDescent="0.35">
      <c r="A33" s="43">
        <v>1200</v>
      </c>
      <c r="B33" s="43">
        <v>1200</v>
      </c>
      <c r="C33" s="43">
        <v>3.14</v>
      </c>
      <c r="D33" s="43">
        <f t="shared" si="0"/>
        <v>0.82191780821917815</v>
      </c>
      <c r="E33" s="195">
        <f t="shared" si="1"/>
        <v>3.0969863013698631</v>
      </c>
    </row>
    <row r="34" spans="1:5" x14ac:dyDescent="0.35">
      <c r="A34" s="43">
        <v>1250</v>
      </c>
      <c r="B34" s="43">
        <v>1250</v>
      </c>
      <c r="C34" s="43">
        <v>3.14</v>
      </c>
      <c r="D34" s="43">
        <f t="shared" si="0"/>
        <v>0.82191780821917815</v>
      </c>
      <c r="E34" s="195">
        <f t="shared" si="1"/>
        <v>3.2260273972602742</v>
      </c>
    </row>
    <row r="35" spans="1:5" x14ac:dyDescent="0.35">
      <c r="A35" s="43">
        <v>1300</v>
      </c>
      <c r="B35" s="43">
        <v>1300</v>
      </c>
      <c r="C35" s="43">
        <v>3.14</v>
      </c>
      <c r="D35" s="43">
        <f t="shared" si="0"/>
        <v>0.82191780821917815</v>
      </c>
      <c r="E35" s="195">
        <f t="shared" si="1"/>
        <v>3.3550684931506853</v>
      </c>
    </row>
  </sheetData>
  <sheetProtection algorithmName="SHA-512" hashValue="9ukHQyQISZ58nmY5Noc8WhK+nYSv8UclE99Bi2K6oHIrVp3rnIIlSsPg+OjqVydHiO7V3Z6gAEc85Qtqz1yE4g==" saltValue="dUxhEOCIGijq/McThyCCnw==" spinCount="100000" sheet="1"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ayfa13"/>
  <dimension ref="A1:D136"/>
  <sheetViews>
    <sheetView workbookViewId="0">
      <selection activeCell="B7" sqref="B7:G7"/>
    </sheetView>
  </sheetViews>
  <sheetFormatPr defaultRowHeight="12.75" x14ac:dyDescent="0.35"/>
  <sheetData>
    <row r="1" spans="1:4" ht="13.15" thickBot="1" x14ac:dyDescent="0.4">
      <c r="B1" s="620" t="s">
        <v>1439</v>
      </c>
      <c r="C1" s="621"/>
      <c r="D1" s="622"/>
    </row>
    <row r="2" spans="1:4" x14ac:dyDescent="0.35">
      <c r="A2" t="s">
        <v>1009</v>
      </c>
      <c r="B2" t="s">
        <v>1441</v>
      </c>
      <c r="D2" t="s">
        <v>1158</v>
      </c>
    </row>
    <row r="3" spans="1:4" x14ac:dyDescent="0.35">
      <c r="A3" s="44" t="str">
        <f>CONCATENATE(B3,"-",D3)</f>
        <v>Ø 100-0,4</v>
      </c>
      <c r="B3" s="44" t="s">
        <v>410</v>
      </c>
      <c r="C3" s="183">
        <f>Sayfa2!Q2</f>
        <v>1.0048000000000001</v>
      </c>
      <c r="D3" s="184">
        <v>0.4</v>
      </c>
    </row>
    <row r="4" spans="1:4" x14ac:dyDescent="0.35">
      <c r="A4" s="44" t="str">
        <f>CONCATENATE(B4,"-",D4)</f>
        <v>Ø 130-0,4</v>
      </c>
      <c r="B4" s="44" t="s">
        <v>1172</v>
      </c>
      <c r="C4" s="183">
        <f>Sayfa2!Q3</f>
        <v>1.3062399999999998</v>
      </c>
      <c r="D4" s="184">
        <v>0.4</v>
      </c>
    </row>
    <row r="5" spans="1:4" x14ac:dyDescent="0.35">
      <c r="A5" s="44" t="str">
        <f t="shared" ref="A5:A136" si="0">CONCATENATE(B5,"-",D5)</f>
        <v>Ø 140-0,4</v>
      </c>
      <c r="B5" s="44" t="s">
        <v>751</v>
      </c>
      <c r="C5" s="183">
        <f>Sayfa2!Q4</f>
        <v>1.4067200000000002</v>
      </c>
      <c r="D5" s="184">
        <v>0.4</v>
      </c>
    </row>
    <row r="6" spans="1:4" x14ac:dyDescent="0.35">
      <c r="A6" s="44" t="str">
        <f t="shared" si="0"/>
        <v>Ø 150-0,4</v>
      </c>
      <c r="B6" s="44" t="s">
        <v>411</v>
      </c>
      <c r="C6" s="183">
        <f>Sayfa2!Q5</f>
        <v>1.5072000000000001</v>
      </c>
      <c r="D6" s="184">
        <v>0.4</v>
      </c>
    </row>
    <row r="7" spans="1:4" x14ac:dyDescent="0.35">
      <c r="A7" s="44" t="str">
        <f t="shared" si="0"/>
        <v>Ø 180-0,4</v>
      </c>
      <c r="B7" s="44" t="s">
        <v>412</v>
      </c>
      <c r="C7" s="183">
        <f>Sayfa2!Q6</f>
        <v>1.8086400000000002</v>
      </c>
      <c r="D7" s="184">
        <v>0.4</v>
      </c>
    </row>
    <row r="8" spans="1:4" x14ac:dyDescent="0.35">
      <c r="A8" s="44" t="str">
        <f t="shared" si="0"/>
        <v>Ø 200-0,4</v>
      </c>
      <c r="B8" s="44" t="s">
        <v>413</v>
      </c>
      <c r="C8" s="183">
        <f>Sayfa2!Q7</f>
        <v>2.0096000000000003</v>
      </c>
      <c r="D8" s="184">
        <v>0.4</v>
      </c>
    </row>
    <row r="9" spans="1:4" x14ac:dyDescent="0.35">
      <c r="A9" s="44" t="str">
        <f t="shared" si="0"/>
        <v>Ø 225-0,4</v>
      </c>
      <c r="B9" s="44" t="s">
        <v>414</v>
      </c>
      <c r="C9" s="183">
        <f>Sayfa2!Q8</f>
        <v>2.2608000000000006</v>
      </c>
      <c r="D9" s="184">
        <v>0.4</v>
      </c>
    </row>
    <row r="10" spans="1:4" x14ac:dyDescent="0.35">
      <c r="A10" s="44" t="str">
        <f t="shared" si="0"/>
        <v>Ø 240-0,4</v>
      </c>
      <c r="B10" s="44" t="s">
        <v>713</v>
      </c>
      <c r="C10" s="183">
        <f>Sayfa2!Q9</f>
        <v>2.4115200000000003</v>
      </c>
      <c r="D10" s="184">
        <v>0.4</v>
      </c>
    </row>
    <row r="11" spans="1:4" x14ac:dyDescent="0.35">
      <c r="A11" s="44" t="str">
        <f t="shared" si="0"/>
        <v>Ø 250-0,4</v>
      </c>
      <c r="B11" s="44" t="s">
        <v>904</v>
      </c>
      <c r="C11" s="183">
        <f>Sayfa2!Q10</f>
        <v>2.512</v>
      </c>
      <c r="D11" s="184">
        <v>0.4</v>
      </c>
    </row>
    <row r="12" spans="1:4" x14ac:dyDescent="0.35">
      <c r="A12" s="44" t="str">
        <f t="shared" si="0"/>
        <v>Ø 260-0,4</v>
      </c>
      <c r="B12" s="44" t="s">
        <v>716</v>
      </c>
      <c r="C12" s="183">
        <f>Sayfa2!Q11</f>
        <v>2.6124799999999997</v>
      </c>
      <c r="D12" s="184">
        <v>0.4</v>
      </c>
    </row>
    <row r="13" spans="1:4" x14ac:dyDescent="0.35">
      <c r="A13" s="44" t="str">
        <f>CONCATENATE(B13,"-",D13)</f>
        <v>Ø 280-0,4</v>
      </c>
      <c r="B13" s="44" t="s">
        <v>415</v>
      </c>
      <c r="C13" s="183">
        <f>Sayfa2!Q12</f>
        <v>2.8134400000000004</v>
      </c>
      <c r="D13" s="184">
        <v>0.4</v>
      </c>
    </row>
    <row r="14" spans="1:4" x14ac:dyDescent="0.35">
      <c r="A14" s="44" t="str">
        <f t="shared" si="0"/>
        <v>Ø 300-0,4</v>
      </c>
      <c r="B14" s="44" t="s">
        <v>416</v>
      </c>
      <c r="C14" s="183">
        <f>Sayfa2!Q13</f>
        <v>3.0144000000000002</v>
      </c>
      <c r="D14" s="184">
        <v>0.4</v>
      </c>
    </row>
    <row r="15" spans="1:4" x14ac:dyDescent="0.35">
      <c r="A15" s="44" t="str">
        <f t="shared" si="0"/>
        <v>Ø 320-0,4</v>
      </c>
      <c r="B15" s="44" t="s">
        <v>764</v>
      </c>
      <c r="C15" s="183">
        <f>Sayfa2!Q14</f>
        <v>3.2153600000000004</v>
      </c>
      <c r="D15" s="184">
        <v>0.4</v>
      </c>
    </row>
    <row r="16" spans="1:4" x14ac:dyDescent="0.35">
      <c r="A16" s="44" t="str">
        <f t="shared" si="0"/>
        <v>Ø 350-0,4</v>
      </c>
      <c r="B16" s="44" t="s">
        <v>417</v>
      </c>
      <c r="C16" s="183">
        <f>Sayfa2!Q15</f>
        <v>3.5168000000000008</v>
      </c>
      <c r="D16" s="184">
        <v>0.4</v>
      </c>
    </row>
    <row r="17" spans="1:4" x14ac:dyDescent="0.35">
      <c r="A17" s="44" t="str">
        <f t="shared" si="0"/>
        <v>Ø 400-0,4</v>
      </c>
      <c r="B17" s="44" t="s">
        <v>1261</v>
      </c>
      <c r="C17" s="183">
        <f>Sayfa2!Q16</f>
        <v>3.8182400000000007</v>
      </c>
      <c r="D17" s="184">
        <v>0.4</v>
      </c>
    </row>
    <row r="18" spans="1:4" x14ac:dyDescent="0.35">
      <c r="A18" s="44" t="str">
        <f t="shared" si="0"/>
        <v>Ø 450-0,4</v>
      </c>
      <c r="B18" s="44" t="s">
        <v>418</v>
      </c>
      <c r="C18" s="183">
        <f>Sayfa2!Q17</f>
        <v>4.0192000000000005</v>
      </c>
      <c r="D18" s="184">
        <v>0.4</v>
      </c>
    </row>
    <row r="19" spans="1:4" x14ac:dyDescent="0.35">
      <c r="A19" s="44" t="str">
        <f t="shared" si="0"/>
        <v>Ø 500-0,4</v>
      </c>
      <c r="B19" s="44" t="s">
        <v>419</v>
      </c>
      <c r="C19" s="183">
        <f>Sayfa2!Q18</f>
        <v>4.5216000000000012</v>
      </c>
      <c r="D19" s="184">
        <v>0.4</v>
      </c>
    </row>
    <row r="20" spans="1:4" x14ac:dyDescent="0.35">
      <c r="A20" s="44" t="str">
        <f t="shared" si="0"/>
        <v>Ø 550-0,4</v>
      </c>
      <c r="B20" s="44" t="s">
        <v>420</v>
      </c>
      <c r="C20" s="183">
        <f>Sayfa2!Q19</f>
        <v>5.024</v>
      </c>
      <c r="D20" s="184">
        <v>0.4</v>
      </c>
    </row>
    <row r="21" spans="1:4" x14ac:dyDescent="0.35">
      <c r="A21" s="44" t="str">
        <f t="shared" si="0"/>
        <v>Ø 600-0,4</v>
      </c>
      <c r="B21" s="44" t="s">
        <v>421</v>
      </c>
      <c r="C21" s="183">
        <f>Sayfa2!Q20</f>
        <v>5.5264000000000006</v>
      </c>
      <c r="D21" s="184">
        <v>0.4</v>
      </c>
    </row>
    <row r="22" spans="1:4" x14ac:dyDescent="0.35">
      <c r="A22" s="44" t="str">
        <f>CONCATENATE(B22,"-",D22)</f>
        <v>Ø 650-0,4</v>
      </c>
      <c r="B22" s="44" t="s">
        <v>422</v>
      </c>
      <c r="C22" s="183">
        <f>Sayfa2!Q21</f>
        <v>6.0288000000000004</v>
      </c>
      <c r="D22" s="184">
        <v>0.4</v>
      </c>
    </row>
    <row r="23" spans="1:4" x14ac:dyDescent="0.35">
      <c r="A23" s="44" t="str">
        <f t="shared" si="0"/>
        <v>Ø 700-0,4</v>
      </c>
      <c r="B23" s="44" t="s">
        <v>423</v>
      </c>
      <c r="C23" s="183">
        <f>Sayfa2!Q22</f>
        <v>6.531200000000001</v>
      </c>
      <c r="D23" s="184">
        <v>0.4</v>
      </c>
    </row>
    <row r="24" spans="1:4" x14ac:dyDescent="0.35">
      <c r="A24" s="44" t="str">
        <f t="shared" si="0"/>
        <v>Ø 750-0,4</v>
      </c>
      <c r="B24" s="44" t="s">
        <v>513</v>
      </c>
      <c r="C24" s="183">
        <f>Sayfa2!Q23</f>
        <v>7.0336000000000016</v>
      </c>
      <c r="D24" s="184">
        <v>0.4</v>
      </c>
    </row>
    <row r="25" spans="1:4" x14ac:dyDescent="0.35">
      <c r="A25" s="44" t="str">
        <f t="shared" si="0"/>
        <v>Ø 800-0,4</v>
      </c>
      <c r="B25" s="44" t="s">
        <v>546</v>
      </c>
      <c r="C25" s="183">
        <f>Sayfa2!Q24</f>
        <v>7.5360000000000005</v>
      </c>
      <c r="D25" s="184">
        <v>0.4</v>
      </c>
    </row>
    <row r="26" spans="1:4" x14ac:dyDescent="0.35">
      <c r="A26" s="44" t="str">
        <f t="shared" si="0"/>
        <v>Ø 850-0,4</v>
      </c>
      <c r="B26" s="44" t="s">
        <v>564</v>
      </c>
      <c r="C26" s="183">
        <f>Sayfa2!Q25</f>
        <v>8.0384000000000011</v>
      </c>
      <c r="D26" s="184">
        <v>0.4</v>
      </c>
    </row>
    <row r="27" spans="1:4" x14ac:dyDescent="0.35">
      <c r="A27" s="44" t="str">
        <f t="shared" si="0"/>
        <v>Ø 900-0,4</v>
      </c>
      <c r="B27" s="44" t="s">
        <v>600</v>
      </c>
      <c r="C27" s="183">
        <f>Sayfa2!Q26</f>
        <v>8.5408000000000008</v>
      </c>
      <c r="D27" s="184">
        <v>0.4</v>
      </c>
    </row>
    <row r="28" spans="1:4" x14ac:dyDescent="0.35">
      <c r="A28" s="44" t="str">
        <f t="shared" si="0"/>
        <v>Ø 950-0,4</v>
      </c>
      <c r="B28" s="44" t="s">
        <v>601</v>
      </c>
      <c r="C28" s="183">
        <f>Sayfa2!Q27</f>
        <v>9.0432000000000023</v>
      </c>
      <c r="D28" s="184">
        <v>0.4</v>
      </c>
    </row>
    <row r="29" spans="1:4" x14ac:dyDescent="0.35">
      <c r="A29" s="44" t="str">
        <f t="shared" si="0"/>
        <v>Ø 1000-0,4</v>
      </c>
      <c r="B29" s="44" t="s">
        <v>602</v>
      </c>
      <c r="C29" s="183">
        <f>Sayfa2!Q28</f>
        <v>9.5456000000000003</v>
      </c>
      <c r="D29" s="184">
        <v>0.4</v>
      </c>
    </row>
    <row r="30" spans="1:4" x14ac:dyDescent="0.35">
      <c r="A30" s="44" t="str">
        <f t="shared" si="0"/>
        <v>Ø 1050-0,4</v>
      </c>
      <c r="B30" s="44" t="s">
        <v>603</v>
      </c>
      <c r="C30" s="183">
        <f>Sayfa2!Q29</f>
        <v>10.048</v>
      </c>
      <c r="D30" s="184">
        <v>0.4</v>
      </c>
    </row>
    <row r="31" spans="1:4" x14ac:dyDescent="0.35">
      <c r="A31" s="44" t="str">
        <f t="shared" si="0"/>
        <v>Ø 1100-0,4</v>
      </c>
      <c r="B31" s="44" t="s">
        <v>604</v>
      </c>
      <c r="C31" s="183">
        <f>Sayfa2!Q30</f>
        <v>10.550400000000002</v>
      </c>
      <c r="D31" s="184">
        <v>0.4</v>
      </c>
    </row>
    <row r="32" spans="1:4" x14ac:dyDescent="0.35">
      <c r="A32" s="44" t="str">
        <f t="shared" si="0"/>
        <v>Ø 1150-0,4</v>
      </c>
      <c r="B32" s="44" t="s">
        <v>1443</v>
      </c>
      <c r="C32" s="183">
        <f>Sayfa2!Q31</f>
        <v>11.052800000000001</v>
      </c>
      <c r="D32" s="184">
        <v>0.4</v>
      </c>
    </row>
    <row r="33" spans="1:4" x14ac:dyDescent="0.35">
      <c r="A33" s="44" t="str">
        <f t="shared" si="0"/>
        <v>Ø 1200-0,4</v>
      </c>
      <c r="B33" s="44" t="s">
        <v>639</v>
      </c>
      <c r="C33" s="183">
        <f>Sayfa2!Q32</f>
        <v>11.555200000000003</v>
      </c>
      <c r="D33" s="184">
        <v>0.4</v>
      </c>
    </row>
    <row r="34" spans="1:4" x14ac:dyDescent="0.35">
      <c r="A34" s="44" t="str">
        <f t="shared" si="0"/>
        <v>Ø 1250-0,4</v>
      </c>
      <c r="B34" s="44" t="s">
        <v>1444</v>
      </c>
      <c r="C34" s="183">
        <f>Sayfa2!Q33</f>
        <v>12.057600000000001</v>
      </c>
      <c r="D34" s="184">
        <v>0.4</v>
      </c>
    </row>
    <row r="35" spans="1:4" x14ac:dyDescent="0.35">
      <c r="A35" s="44" t="str">
        <f t="shared" si="0"/>
        <v>Ø 1300-0,4</v>
      </c>
      <c r="B35" s="44" t="s">
        <v>640</v>
      </c>
      <c r="C35" s="183">
        <f>Sayfa2!Q34</f>
        <v>12.56</v>
      </c>
      <c r="D35" s="184">
        <v>0.4</v>
      </c>
    </row>
    <row r="36" spans="1:4" x14ac:dyDescent="0.35">
      <c r="A36" s="627"/>
      <c r="B36" s="628"/>
      <c r="C36" s="628"/>
      <c r="D36" s="629"/>
    </row>
    <row r="37" spans="1:4" x14ac:dyDescent="0.35">
      <c r="A37" s="44" t="str">
        <f t="shared" si="0"/>
        <v>Ø 100-0,5</v>
      </c>
      <c r="B37" s="44" t="s">
        <v>410</v>
      </c>
      <c r="C37" s="183">
        <f>Sayfa2!V2</f>
        <v>1.256</v>
      </c>
      <c r="D37" s="184">
        <v>0.5</v>
      </c>
    </row>
    <row r="38" spans="1:4" x14ac:dyDescent="0.35">
      <c r="A38" s="44" t="str">
        <f t="shared" si="0"/>
        <v>Ø 130-0,5</v>
      </c>
      <c r="B38" s="44" t="s">
        <v>1172</v>
      </c>
      <c r="C38" s="183">
        <f>Sayfa2!V3</f>
        <v>1.6328</v>
      </c>
      <c r="D38" s="184">
        <v>0.5</v>
      </c>
    </row>
    <row r="39" spans="1:4" x14ac:dyDescent="0.35">
      <c r="A39" s="44" t="str">
        <f t="shared" si="0"/>
        <v>Ø 140-0,5</v>
      </c>
      <c r="B39" s="44" t="s">
        <v>751</v>
      </c>
      <c r="C39" s="183">
        <f>Sayfa2!V4</f>
        <v>1.7584000000000004</v>
      </c>
      <c r="D39" s="184">
        <v>0.5</v>
      </c>
    </row>
    <row r="40" spans="1:4" x14ac:dyDescent="0.35">
      <c r="A40" s="44" t="str">
        <f t="shared" si="0"/>
        <v>Ø 150-0,5</v>
      </c>
      <c r="B40" s="44" t="s">
        <v>411</v>
      </c>
      <c r="C40" s="183">
        <f>Sayfa2!V5</f>
        <v>1.8840000000000001</v>
      </c>
      <c r="D40" s="184">
        <v>0.5</v>
      </c>
    </row>
    <row r="41" spans="1:4" x14ac:dyDescent="0.35">
      <c r="A41" s="44" t="str">
        <f t="shared" si="0"/>
        <v>Ø 180-0,5</v>
      </c>
      <c r="B41" s="44" t="s">
        <v>412</v>
      </c>
      <c r="C41" s="183">
        <f>Sayfa2!V6</f>
        <v>2.2608000000000006</v>
      </c>
      <c r="D41" s="184">
        <v>0.5</v>
      </c>
    </row>
    <row r="42" spans="1:4" x14ac:dyDescent="0.35">
      <c r="A42" s="44" t="str">
        <f t="shared" si="0"/>
        <v>Ø 200-0,5</v>
      </c>
      <c r="B42" s="44" t="s">
        <v>413</v>
      </c>
      <c r="C42" s="183">
        <f>Sayfa2!V7</f>
        <v>2.512</v>
      </c>
      <c r="D42" s="184">
        <v>0.5</v>
      </c>
    </row>
    <row r="43" spans="1:4" x14ac:dyDescent="0.35">
      <c r="A43" s="44" t="str">
        <f t="shared" si="0"/>
        <v>Ø 225-0,5</v>
      </c>
      <c r="B43" s="44" t="s">
        <v>414</v>
      </c>
      <c r="C43" s="183">
        <f>Sayfa2!V8</f>
        <v>2.6375999999999999</v>
      </c>
      <c r="D43" s="184">
        <v>0.5</v>
      </c>
    </row>
    <row r="44" spans="1:4" x14ac:dyDescent="0.35">
      <c r="A44" s="44" t="str">
        <f t="shared" si="0"/>
        <v>Ø 240-0,5</v>
      </c>
      <c r="B44" s="44" t="s">
        <v>713</v>
      </c>
      <c r="C44" s="183">
        <f>Sayfa2!V9</f>
        <v>3.0144000000000002</v>
      </c>
      <c r="D44" s="184">
        <v>0.5</v>
      </c>
    </row>
    <row r="45" spans="1:4" x14ac:dyDescent="0.35">
      <c r="A45" s="44" t="str">
        <f t="shared" si="0"/>
        <v>Ø 250-0,5</v>
      </c>
      <c r="B45" s="44" t="s">
        <v>904</v>
      </c>
      <c r="C45" s="183">
        <f>Sayfa2!V10</f>
        <v>3.14</v>
      </c>
      <c r="D45" s="184">
        <v>0.5</v>
      </c>
    </row>
    <row r="46" spans="1:4" x14ac:dyDescent="0.35">
      <c r="A46" s="44" t="str">
        <f t="shared" si="0"/>
        <v>Ø 260-0,5</v>
      </c>
      <c r="B46" s="44" t="s">
        <v>716</v>
      </c>
      <c r="C46" s="183">
        <f>Sayfa2!V11</f>
        <v>3.2656000000000001</v>
      </c>
      <c r="D46" s="184">
        <v>0.5</v>
      </c>
    </row>
    <row r="47" spans="1:4" x14ac:dyDescent="0.35">
      <c r="A47" s="44" t="str">
        <f t="shared" si="0"/>
        <v>Ø 280-0,5</v>
      </c>
      <c r="B47" s="44" t="s">
        <v>415</v>
      </c>
      <c r="C47" s="183">
        <f>Sayfa2!V12</f>
        <v>3.5168000000000008</v>
      </c>
      <c r="D47" s="184">
        <v>0.5</v>
      </c>
    </row>
    <row r="48" spans="1:4" x14ac:dyDescent="0.35">
      <c r="A48" s="44" t="str">
        <f t="shared" si="0"/>
        <v>Ø 300-0,5</v>
      </c>
      <c r="B48" s="44" t="s">
        <v>416</v>
      </c>
      <c r="C48" s="183">
        <f>Sayfa2!V13</f>
        <v>3.7680000000000002</v>
      </c>
      <c r="D48" s="184">
        <v>0.5</v>
      </c>
    </row>
    <row r="49" spans="1:4" x14ac:dyDescent="0.35">
      <c r="A49" s="44" t="str">
        <f t="shared" si="0"/>
        <v>Ø 320-0,5</v>
      </c>
      <c r="B49" s="44" t="s">
        <v>764</v>
      </c>
      <c r="C49" s="183">
        <f>Sayfa2!V14</f>
        <v>4.0192000000000005</v>
      </c>
      <c r="D49" s="184">
        <v>0.5</v>
      </c>
    </row>
    <row r="50" spans="1:4" x14ac:dyDescent="0.35">
      <c r="A50" s="44" t="str">
        <f t="shared" si="0"/>
        <v>Ø 350-0,5</v>
      </c>
      <c r="B50" s="44" t="s">
        <v>417</v>
      </c>
      <c r="C50" s="183">
        <f>Sayfa2!V15</f>
        <v>4.3959999999999999</v>
      </c>
      <c r="D50" s="184">
        <v>0.5</v>
      </c>
    </row>
    <row r="51" spans="1:4" x14ac:dyDescent="0.35">
      <c r="A51" s="44" t="str">
        <f t="shared" si="0"/>
        <v>Ø 400-0,5</v>
      </c>
      <c r="B51" s="44" t="s">
        <v>1261</v>
      </c>
      <c r="C51" s="183">
        <f>Sayfa2!V16</f>
        <v>4.7728000000000002</v>
      </c>
      <c r="D51" s="184">
        <v>0.5</v>
      </c>
    </row>
    <row r="52" spans="1:4" x14ac:dyDescent="0.35">
      <c r="A52" s="44" t="str">
        <f t="shared" si="0"/>
        <v>Ø 450-0,5</v>
      </c>
      <c r="B52" s="44" t="s">
        <v>418</v>
      </c>
      <c r="C52" s="183">
        <f>Sayfa2!V17</f>
        <v>5.024</v>
      </c>
      <c r="D52" s="184">
        <v>0.5</v>
      </c>
    </row>
    <row r="53" spans="1:4" x14ac:dyDescent="0.35">
      <c r="A53" s="44" t="str">
        <f t="shared" si="0"/>
        <v>Ø 500-0,5</v>
      </c>
      <c r="B53" s="44" t="s">
        <v>419</v>
      </c>
      <c r="C53" s="183">
        <f>Sayfa2!V18</f>
        <v>5.6520000000000001</v>
      </c>
      <c r="D53" s="184">
        <v>0.5</v>
      </c>
    </row>
    <row r="54" spans="1:4" x14ac:dyDescent="0.35">
      <c r="A54" s="44" t="str">
        <f t="shared" si="0"/>
        <v>Ø 550-0,5</v>
      </c>
      <c r="B54" s="44" t="s">
        <v>420</v>
      </c>
      <c r="C54" s="183">
        <f>Sayfa2!V19</f>
        <v>6.28</v>
      </c>
      <c r="D54" s="184">
        <v>0.5</v>
      </c>
    </row>
    <row r="55" spans="1:4" x14ac:dyDescent="0.35">
      <c r="A55" s="44" t="str">
        <f t="shared" si="0"/>
        <v>Ø 600-0,5</v>
      </c>
      <c r="B55" s="44" t="s">
        <v>421</v>
      </c>
      <c r="C55" s="183">
        <f>Sayfa2!V20</f>
        <v>6.9080000000000004</v>
      </c>
      <c r="D55" s="184">
        <v>0.5</v>
      </c>
    </row>
    <row r="56" spans="1:4" x14ac:dyDescent="0.35">
      <c r="A56" s="44" t="str">
        <f t="shared" si="0"/>
        <v>Ø 650-0,5</v>
      </c>
      <c r="B56" s="44" t="s">
        <v>422</v>
      </c>
      <c r="C56" s="183">
        <f>Sayfa2!V21</f>
        <v>7.5360000000000005</v>
      </c>
      <c r="D56" s="184">
        <v>0.5</v>
      </c>
    </row>
    <row r="57" spans="1:4" x14ac:dyDescent="0.35">
      <c r="A57" s="44" t="str">
        <f t="shared" si="0"/>
        <v>Ø 700-0,5</v>
      </c>
      <c r="B57" s="44" t="s">
        <v>423</v>
      </c>
      <c r="C57" s="183">
        <f>Sayfa2!V22</f>
        <v>8.1640000000000015</v>
      </c>
      <c r="D57" s="184">
        <v>0.5</v>
      </c>
    </row>
    <row r="58" spans="1:4" x14ac:dyDescent="0.35">
      <c r="A58" s="44" t="str">
        <f t="shared" si="0"/>
        <v>Ø 750-0,5</v>
      </c>
      <c r="B58" s="44" t="s">
        <v>513</v>
      </c>
      <c r="C58" s="183">
        <f>Sayfa2!V23</f>
        <v>8.7919999999999998</v>
      </c>
      <c r="D58" s="184">
        <v>0.5</v>
      </c>
    </row>
    <row r="59" spans="1:4" x14ac:dyDescent="0.35">
      <c r="A59" s="44" t="str">
        <f t="shared" si="0"/>
        <v>Ø 800-0,5</v>
      </c>
      <c r="B59" s="44" t="s">
        <v>546</v>
      </c>
      <c r="C59" s="183">
        <f>Sayfa2!V24</f>
        <v>9.42</v>
      </c>
      <c r="D59" s="184">
        <v>0.5</v>
      </c>
    </row>
    <row r="60" spans="1:4" x14ac:dyDescent="0.35">
      <c r="A60" s="44" t="str">
        <f t="shared" si="0"/>
        <v>Ø 850-0,5</v>
      </c>
      <c r="B60" s="44" t="s">
        <v>564</v>
      </c>
      <c r="C60" s="183">
        <f>Sayfa2!V25</f>
        <v>10.048</v>
      </c>
      <c r="D60" s="184">
        <v>0.5</v>
      </c>
    </row>
    <row r="61" spans="1:4" x14ac:dyDescent="0.35">
      <c r="A61" s="44" t="str">
        <f t="shared" si="0"/>
        <v>Ø 900-0,5</v>
      </c>
      <c r="B61" s="44" t="s">
        <v>600</v>
      </c>
      <c r="C61" s="183">
        <f>Sayfa2!V26</f>
        <v>10.676000000000002</v>
      </c>
      <c r="D61" s="184">
        <v>0.5</v>
      </c>
    </row>
    <row r="62" spans="1:4" x14ac:dyDescent="0.35">
      <c r="A62" s="44" t="str">
        <f t="shared" si="0"/>
        <v>Ø 950-0,5</v>
      </c>
      <c r="B62" s="44" t="s">
        <v>601</v>
      </c>
      <c r="C62" s="183">
        <f>Sayfa2!V27</f>
        <v>11.304</v>
      </c>
      <c r="D62" s="184">
        <v>0.5</v>
      </c>
    </row>
    <row r="63" spans="1:4" x14ac:dyDescent="0.35">
      <c r="A63" s="44" t="str">
        <f t="shared" si="0"/>
        <v>Ø 1000-0,5</v>
      </c>
      <c r="B63" s="44" t="s">
        <v>602</v>
      </c>
      <c r="C63" s="183">
        <f>Sayfa2!V28</f>
        <v>11.932</v>
      </c>
      <c r="D63" s="184">
        <v>0.5</v>
      </c>
    </row>
    <row r="64" spans="1:4" x14ac:dyDescent="0.35">
      <c r="A64" s="44" t="str">
        <f t="shared" si="0"/>
        <v>Ø 1050-0,5</v>
      </c>
      <c r="B64" s="44" t="s">
        <v>603</v>
      </c>
      <c r="C64" s="183">
        <f>Sayfa2!V29</f>
        <v>12.56</v>
      </c>
      <c r="D64" s="184">
        <v>0.5</v>
      </c>
    </row>
    <row r="65" spans="1:4" x14ac:dyDescent="0.35">
      <c r="A65" s="44" t="str">
        <f t="shared" si="0"/>
        <v>Ø 1100-0,5</v>
      </c>
      <c r="B65" s="44" t="s">
        <v>604</v>
      </c>
      <c r="C65" s="183">
        <f>Sayfa2!V30</f>
        <v>13.188000000000002</v>
      </c>
      <c r="D65" s="184">
        <v>0.5</v>
      </c>
    </row>
    <row r="66" spans="1:4" x14ac:dyDescent="0.35">
      <c r="A66" s="44" t="str">
        <f t="shared" si="0"/>
        <v>Ø 1150-0,5</v>
      </c>
      <c r="B66" s="44" t="s">
        <v>1443</v>
      </c>
      <c r="C66" s="183">
        <f>Sayfa2!V31</f>
        <v>13.816000000000001</v>
      </c>
      <c r="D66" s="184">
        <v>0.5</v>
      </c>
    </row>
    <row r="67" spans="1:4" x14ac:dyDescent="0.35">
      <c r="A67" s="44" t="str">
        <f t="shared" si="0"/>
        <v>Ø 1200-0,5</v>
      </c>
      <c r="B67" s="44" t="s">
        <v>639</v>
      </c>
      <c r="C67" s="183">
        <f>Sayfa2!V32</f>
        <v>14.444000000000001</v>
      </c>
      <c r="D67" s="184">
        <v>0.5</v>
      </c>
    </row>
    <row r="68" spans="1:4" x14ac:dyDescent="0.35">
      <c r="A68" s="44" t="str">
        <f t="shared" si="0"/>
        <v>Ø 1250-0,5</v>
      </c>
      <c r="B68" s="44" t="s">
        <v>1444</v>
      </c>
      <c r="C68" s="183">
        <f>Sayfa2!V33</f>
        <v>15.072000000000001</v>
      </c>
      <c r="D68" s="184">
        <v>0.5</v>
      </c>
    </row>
    <row r="69" spans="1:4" x14ac:dyDescent="0.35">
      <c r="A69" s="44" t="str">
        <f t="shared" si="0"/>
        <v>Ø 1300-0,5</v>
      </c>
      <c r="B69" s="44" t="s">
        <v>640</v>
      </c>
      <c r="C69" s="183">
        <f>Sayfa2!V34</f>
        <v>15.7</v>
      </c>
      <c r="D69" s="184">
        <v>0.5</v>
      </c>
    </row>
    <row r="70" spans="1:4" x14ac:dyDescent="0.35">
      <c r="A70" s="628"/>
      <c r="B70" s="628"/>
      <c r="C70" s="628"/>
      <c r="D70" s="628"/>
    </row>
    <row r="71" spans="1:4" x14ac:dyDescent="0.35">
      <c r="A71" s="44" t="str">
        <f t="shared" si="0"/>
        <v>Ø 100-0,6</v>
      </c>
      <c r="B71" s="44" t="s">
        <v>410</v>
      </c>
      <c r="C71" s="44">
        <f>Sayfa2!AA2</f>
        <v>1.5072000000000001</v>
      </c>
      <c r="D71" s="184">
        <v>0.6</v>
      </c>
    </row>
    <row r="72" spans="1:4" x14ac:dyDescent="0.35">
      <c r="A72" s="44" t="str">
        <f t="shared" si="0"/>
        <v>Ø 130-0,6</v>
      </c>
      <c r="B72" s="44" t="s">
        <v>1172</v>
      </c>
      <c r="C72" s="44">
        <f>Sayfa2!AA3</f>
        <v>1.95936</v>
      </c>
      <c r="D72" s="184">
        <v>0.6</v>
      </c>
    </row>
    <row r="73" spans="1:4" x14ac:dyDescent="0.35">
      <c r="A73" s="44" t="str">
        <f t="shared" si="0"/>
        <v>Ø 140-0,6</v>
      </c>
      <c r="B73" s="44" t="s">
        <v>751</v>
      </c>
      <c r="C73" s="44">
        <f>Sayfa2!AA4</f>
        <v>2.11008</v>
      </c>
      <c r="D73" s="184">
        <v>0.6</v>
      </c>
    </row>
    <row r="74" spans="1:4" x14ac:dyDescent="0.35">
      <c r="A74" s="44" t="str">
        <f t="shared" si="0"/>
        <v>Ø 150-0,6</v>
      </c>
      <c r="B74" s="44" t="s">
        <v>411</v>
      </c>
      <c r="C74" s="44">
        <f>Sayfa2!AA5</f>
        <v>2.2607999999999997</v>
      </c>
      <c r="D74" s="184">
        <v>0.6</v>
      </c>
    </row>
    <row r="75" spans="1:4" x14ac:dyDescent="0.35">
      <c r="A75" s="44" t="str">
        <f t="shared" si="0"/>
        <v>Ø 180-0,6</v>
      </c>
      <c r="B75" s="44" t="s">
        <v>412</v>
      </c>
      <c r="C75" s="44">
        <f>Sayfa2!AA6</f>
        <v>2.7129599999999998</v>
      </c>
      <c r="D75" s="184">
        <v>0.6</v>
      </c>
    </row>
    <row r="76" spans="1:4" x14ac:dyDescent="0.35">
      <c r="A76" s="44" t="str">
        <f t="shared" si="0"/>
        <v>Ø 200-0,6</v>
      </c>
      <c r="B76" s="44" t="s">
        <v>413</v>
      </c>
      <c r="C76" s="44">
        <f>Sayfa2!AA7</f>
        <v>3.0144000000000002</v>
      </c>
      <c r="D76" s="184">
        <v>0.6</v>
      </c>
    </row>
    <row r="77" spans="1:4" x14ac:dyDescent="0.35">
      <c r="A77" s="44" t="str">
        <f t="shared" si="0"/>
        <v>Ø 225-0,6</v>
      </c>
      <c r="B77" s="44" t="s">
        <v>414</v>
      </c>
      <c r="C77" s="44">
        <f>Sayfa2!AA8</f>
        <v>3.1651199999999999</v>
      </c>
      <c r="D77" s="184">
        <v>0.6</v>
      </c>
    </row>
    <row r="78" spans="1:4" x14ac:dyDescent="0.35">
      <c r="A78" s="44" t="str">
        <f t="shared" si="0"/>
        <v>Ø 240-0,6</v>
      </c>
      <c r="B78" s="44" t="s">
        <v>713</v>
      </c>
      <c r="C78" s="44">
        <f>Sayfa2!AA9</f>
        <v>3.6172800000000005</v>
      </c>
      <c r="D78" s="184">
        <v>0.6</v>
      </c>
    </row>
    <row r="79" spans="1:4" x14ac:dyDescent="0.35">
      <c r="A79" s="44" t="str">
        <f t="shared" si="0"/>
        <v>Ø 250-0,6</v>
      </c>
      <c r="B79" s="44" t="s">
        <v>904</v>
      </c>
      <c r="C79" s="44">
        <f>Sayfa2!AA10</f>
        <v>3.7680000000000002</v>
      </c>
      <c r="D79" s="184">
        <v>0.6</v>
      </c>
    </row>
    <row r="80" spans="1:4" x14ac:dyDescent="0.35">
      <c r="A80" s="44" t="str">
        <f t="shared" si="0"/>
        <v>Ø 260-0,6</v>
      </c>
      <c r="B80" s="44" t="s">
        <v>716</v>
      </c>
      <c r="C80" s="44">
        <f>Sayfa2!AA11</f>
        <v>3.91872</v>
      </c>
      <c r="D80" s="184">
        <v>0.6</v>
      </c>
    </row>
    <row r="81" spans="1:4" x14ac:dyDescent="0.35">
      <c r="A81" s="44" t="str">
        <f t="shared" si="0"/>
        <v>Ø 280-0,6</v>
      </c>
      <c r="B81" s="44" t="s">
        <v>415</v>
      </c>
      <c r="C81" s="44">
        <f>Sayfa2!AA12</f>
        <v>4.2201599999999999</v>
      </c>
      <c r="D81" s="184">
        <v>0.6</v>
      </c>
    </row>
    <row r="82" spans="1:4" x14ac:dyDescent="0.35">
      <c r="A82" s="44" t="str">
        <f t="shared" si="0"/>
        <v>Ø 300-0,6</v>
      </c>
      <c r="B82" s="44" t="s">
        <v>416</v>
      </c>
      <c r="C82" s="44">
        <f>Sayfa2!AA13</f>
        <v>4.5215999999999994</v>
      </c>
      <c r="D82" s="184">
        <v>0.6</v>
      </c>
    </row>
    <row r="83" spans="1:4" x14ac:dyDescent="0.35">
      <c r="A83" s="44" t="str">
        <f t="shared" si="0"/>
        <v>Ø 320-0,6</v>
      </c>
      <c r="B83" s="44" t="s">
        <v>764</v>
      </c>
      <c r="C83" s="44">
        <f>Sayfa2!AA14</f>
        <v>4.8230400000000007</v>
      </c>
      <c r="D83" s="184">
        <v>0.6</v>
      </c>
    </row>
    <row r="84" spans="1:4" x14ac:dyDescent="0.35">
      <c r="A84" s="44" t="str">
        <f t="shared" si="0"/>
        <v>Ø 350-0,6</v>
      </c>
      <c r="B84" s="44" t="s">
        <v>417</v>
      </c>
      <c r="C84" s="44">
        <f>Sayfa2!AA15</f>
        <v>5.2751999999999999</v>
      </c>
      <c r="D84" s="184">
        <v>0.6</v>
      </c>
    </row>
    <row r="85" spans="1:4" x14ac:dyDescent="0.35">
      <c r="A85" s="44" t="str">
        <f t="shared" si="0"/>
        <v>Ø 390-0,6</v>
      </c>
      <c r="B85" s="44" t="s">
        <v>895</v>
      </c>
      <c r="C85" s="44">
        <f>Sayfa2!AA16</f>
        <v>5.72736</v>
      </c>
      <c r="D85" s="184">
        <v>0.6</v>
      </c>
    </row>
    <row r="86" spans="1:4" x14ac:dyDescent="0.35">
      <c r="A86" s="44" t="str">
        <f t="shared" si="0"/>
        <v>Ø 450-0,6</v>
      </c>
      <c r="B86" s="44" t="s">
        <v>418</v>
      </c>
      <c r="C86" s="44">
        <f>Sayfa2!AA17</f>
        <v>6.0288000000000004</v>
      </c>
      <c r="D86" s="184">
        <v>0.6</v>
      </c>
    </row>
    <row r="87" spans="1:4" x14ac:dyDescent="0.35">
      <c r="A87" s="44" t="str">
        <f t="shared" si="0"/>
        <v>Ø 500-0,6</v>
      </c>
      <c r="B87" s="44" t="s">
        <v>419</v>
      </c>
      <c r="C87" s="44">
        <f>Sayfa2!AA18</f>
        <v>6.7824</v>
      </c>
      <c r="D87" s="184">
        <v>0.6</v>
      </c>
    </row>
    <row r="88" spans="1:4" x14ac:dyDescent="0.35">
      <c r="A88" s="44" t="str">
        <f t="shared" si="0"/>
        <v>Ø 550-0,6</v>
      </c>
      <c r="B88" s="44" t="s">
        <v>420</v>
      </c>
      <c r="C88" s="44">
        <f>Sayfa2!AA19</f>
        <v>7.5360000000000005</v>
      </c>
      <c r="D88" s="184">
        <v>0.6</v>
      </c>
    </row>
    <row r="89" spans="1:4" x14ac:dyDescent="0.35">
      <c r="A89" s="44" t="str">
        <f t="shared" si="0"/>
        <v>Ø 600-0,6</v>
      </c>
      <c r="B89" s="44" t="s">
        <v>421</v>
      </c>
      <c r="C89" s="44">
        <f>Sayfa2!AA20</f>
        <v>8.2896000000000001</v>
      </c>
      <c r="D89" s="184">
        <v>0.6</v>
      </c>
    </row>
    <row r="90" spans="1:4" x14ac:dyDescent="0.35">
      <c r="A90" s="44" t="str">
        <f t="shared" si="0"/>
        <v>Ø 650-0,6</v>
      </c>
      <c r="B90" s="44" t="s">
        <v>422</v>
      </c>
      <c r="C90" s="44">
        <f>Sayfa2!AA21</f>
        <v>9.0431999999999988</v>
      </c>
      <c r="D90" s="184">
        <v>0.6</v>
      </c>
    </row>
    <row r="91" spans="1:4" x14ac:dyDescent="0.35">
      <c r="A91" s="44" t="str">
        <f t="shared" si="0"/>
        <v>Ø 700-0,6</v>
      </c>
      <c r="B91" s="44" t="s">
        <v>423</v>
      </c>
      <c r="C91" s="44">
        <f>Sayfa2!AA22</f>
        <v>9.7967999999999993</v>
      </c>
      <c r="D91" s="184">
        <v>0.6</v>
      </c>
    </row>
    <row r="92" spans="1:4" x14ac:dyDescent="0.35">
      <c r="A92" s="44" t="str">
        <f t="shared" si="0"/>
        <v>Ø 750-0,6</v>
      </c>
      <c r="B92" s="44" t="s">
        <v>513</v>
      </c>
      <c r="C92" s="44">
        <f>Sayfa2!AA23</f>
        <v>10.5504</v>
      </c>
      <c r="D92" s="184">
        <v>0.6</v>
      </c>
    </row>
    <row r="93" spans="1:4" x14ac:dyDescent="0.35">
      <c r="A93" s="44" t="str">
        <f t="shared" si="0"/>
        <v>Ø 800-0,6</v>
      </c>
      <c r="B93" s="44" t="s">
        <v>546</v>
      </c>
      <c r="C93" s="44">
        <f>Sayfa2!AA24</f>
        <v>11.304</v>
      </c>
      <c r="D93" s="184">
        <v>0.6</v>
      </c>
    </row>
    <row r="94" spans="1:4" x14ac:dyDescent="0.35">
      <c r="A94" s="44" t="str">
        <f t="shared" si="0"/>
        <v>Ø 850-0,6</v>
      </c>
      <c r="B94" s="44" t="s">
        <v>564</v>
      </c>
      <c r="C94" s="44">
        <f>Sayfa2!AA25</f>
        <v>12.057600000000001</v>
      </c>
      <c r="D94" s="184">
        <v>0.6</v>
      </c>
    </row>
    <row r="95" spans="1:4" x14ac:dyDescent="0.35">
      <c r="A95" s="44" t="str">
        <f t="shared" si="0"/>
        <v>Ø 900-0,6</v>
      </c>
      <c r="B95" s="44" t="s">
        <v>600</v>
      </c>
      <c r="C95" s="44">
        <f>Sayfa2!AA26</f>
        <v>12.811199999999999</v>
      </c>
      <c r="D95" s="184">
        <v>0.6</v>
      </c>
    </row>
    <row r="96" spans="1:4" x14ac:dyDescent="0.35">
      <c r="A96" s="44" t="str">
        <f t="shared" si="0"/>
        <v>Ø 950-0,6</v>
      </c>
      <c r="B96" s="44" t="s">
        <v>601</v>
      </c>
      <c r="C96" s="44">
        <f>Sayfa2!AA27</f>
        <v>13.5648</v>
      </c>
      <c r="D96" s="184">
        <v>0.6</v>
      </c>
    </row>
    <row r="97" spans="1:4" x14ac:dyDescent="0.35">
      <c r="A97" s="44" t="str">
        <f t="shared" si="0"/>
        <v>Ø 1000-0,6</v>
      </c>
      <c r="B97" s="44" t="s">
        <v>602</v>
      </c>
      <c r="C97" s="44">
        <f>Sayfa2!AA28</f>
        <v>14.318400000000002</v>
      </c>
      <c r="D97" s="184">
        <v>0.6</v>
      </c>
    </row>
    <row r="98" spans="1:4" x14ac:dyDescent="0.35">
      <c r="A98" s="44" t="str">
        <f t="shared" si="0"/>
        <v>Ø 1050-0,6</v>
      </c>
      <c r="B98" s="44" t="s">
        <v>603</v>
      </c>
      <c r="C98" s="44">
        <f>Sayfa2!AA29</f>
        <v>15.072000000000001</v>
      </c>
      <c r="D98" s="184">
        <v>0.6</v>
      </c>
    </row>
    <row r="99" spans="1:4" x14ac:dyDescent="0.35">
      <c r="A99" s="44" t="str">
        <f t="shared" si="0"/>
        <v>Ø 1100-0,6</v>
      </c>
      <c r="B99" s="44" t="s">
        <v>604</v>
      </c>
      <c r="C99" s="44">
        <f>Sayfa2!AA30</f>
        <v>15.8256</v>
      </c>
      <c r="D99" s="184">
        <v>0.6</v>
      </c>
    </row>
    <row r="100" spans="1:4" x14ac:dyDescent="0.35">
      <c r="A100" s="44" t="str">
        <f t="shared" si="0"/>
        <v>Ø 1150-0,6</v>
      </c>
      <c r="B100" s="44" t="s">
        <v>1443</v>
      </c>
      <c r="C100" s="44">
        <f>Sayfa2!AA31</f>
        <v>16.5792</v>
      </c>
      <c r="D100" s="184">
        <v>0.6</v>
      </c>
    </row>
    <row r="101" spans="1:4" x14ac:dyDescent="0.35">
      <c r="A101" s="44" t="str">
        <f t="shared" si="0"/>
        <v>Ø 1200-0,6</v>
      </c>
      <c r="B101" s="44" t="s">
        <v>639</v>
      </c>
      <c r="C101" s="44">
        <f>Sayfa2!AA32</f>
        <v>17.332799999999999</v>
      </c>
      <c r="D101" s="184">
        <v>0.6</v>
      </c>
    </row>
    <row r="102" spans="1:4" x14ac:dyDescent="0.35">
      <c r="A102" s="44" t="str">
        <f t="shared" si="0"/>
        <v>Ø 1250-0,6</v>
      </c>
      <c r="B102" s="44" t="s">
        <v>1444</v>
      </c>
      <c r="C102" s="44">
        <f>Sayfa2!AA33</f>
        <v>18.086399999999998</v>
      </c>
      <c r="D102" s="184">
        <v>0.6</v>
      </c>
    </row>
    <row r="103" spans="1:4" x14ac:dyDescent="0.35">
      <c r="A103" s="44" t="str">
        <f t="shared" si="0"/>
        <v>Ø 1300-0,6</v>
      </c>
      <c r="B103" s="44" t="s">
        <v>640</v>
      </c>
      <c r="C103" s="44">
        <f>Sayfa2!AA34</f>
        <v>18.84</v>
      </c>
      <c r="D103" s="184">
        <v>0.6</v>
      </c>
    </row>
    <row r="104" spans="1:4" x14ac:dyDescent="0.35">
      <c r="A104" s="616"/>
      <c r="B104" s="616"/>
      <c r="C104" s="616"/>
      <c r="D104" s="616"/>
    </row>
    <row r="105" spans="1:4" x14ac:dyDescent="0.35">
      <c r="A105" s="44" t="str">
        <f t="shared" si="0"/>
        <v>Ø 100-0,8</v>
      </c>
      <c r="B105" s="44" t="s">
        <v>410</v>
      </c>
      <c r="C105" s="44">
        <v>2.0099999999999998</v>
      </c>
      <c r="D105" s="184">
        <v>0.8</v>
      </c>
    </row>
    <row r="106" spans="1:4" x14ac:dyDescent="0.35">
      <c r="A106" s="44" t="str">
        <f t="shared" si="0"/>
        <v>Ø 140-0,8</v>
      </c>
      <c r="B106" s="44" t="s">
        <v>751</v>
      </c>
      <c r="C106" s="44">
        <v>2.8130000000000002</v>
      </c>
      <c r="D106" s="184">
        <v>0.8</v>
      </c>
    </row>
    <row r="107" spans="1:4" x14ac:dyDescent="0.35">
      <c r="A107" s="44" t="str">
        <f t="shared" si="0"/>
        <v>Ø 150-0,8</v>
      </c>
      <c r="B107" s="44" t="s">
        <v>411</v>
      </c>
      <c r="C107" s="44">
        <v>3.0139999999999998</v>
      </c>
      <c r="D107" s="184">
        <v>0.8</v>
      </c>
    </row>
    <row r="108" spans="1:4" x14ac:dyDescent="0.35">
      <c r="A108" s="44" t="str">
        <f t="shared" si="0"/>
        <v>Ø 180-0,8</v>
      </c>
      <c r="B108" s="44" t="s">
        <v>412</v>
      </c>
      <c r="C108" s="44">
        <v>3.617</v>
      </c>
      <c r="D108" s="184">
        <v>0.8</v>
      </c>
    </row>
    <row r="109" spans="1:4" x14ac:dyDescent="0.35">
      <c r="A109" s="44" t="str">
        <f t="shared" si="0"/>
        <v>Ø 200-0,8</v>
      </c>
      <c r="B109" s="44" t="s">
        <v>413</v>
      </c>
      <c r="C109" s="44">
        <v>4.0190000000000001</v>
      </c>
      <c r="D109" s="184">
        <v>0.8</v>
      </c>
    </row>
    <row r="110" spans="1:4" x14ac:dyDescent="0.35">
      <c r="A110" s="44" t="str">
        <f t="shared" si="0"/>
        <v>Ø 225-0,8</v>
      </c>
      <c r="B110" s="44" t="s">
        <v>414</v>
      </c>
      <c r="C110" s="44">
        <v>4.5220000000000002</v>
      </c>
      <c r="D110" s="184">
        <v>0.8</v>
      </c>
    </row>
    <row r="111" spans="1:4" x14ac:dyDescent="0.35">
      <c r="A111" s="44" t="str">
        <f t="shared" si="0"/>
        <v>Ø 240-0,8</v>
      </c>
      <c r="B111" s="44" t="s">
        <v>713</v>
      </c>
      <c r="C111" s="44">
        <v>4.8230000000000004</v>
      </c>
      <c r="D111" s="184">
        <v>0.8</v>
      </c>
    </row>
    <row r="112" spans="1:4" x14ac:dyDescent="0.35">
      <c r="A112" s="44" t="str">
        <f t="shared" si="0"/>
        <v>Ø 250-0,8</v>
      </c>
      <c r="B112" s="44" t="s">
        <v>904</v>
      </c>
      <c r="C112" s="44">
        <v>5.024</v>
      </c>
      <c r="D112" s="184">
        <v>0.8</v>
      </c>
    </row>
    <row r="113" spans="1:4" x14ac:dyDescent="0.35">
      <c r="A113" s="44" t="str">
        <f t="shared" si="0"/>
        <v>Ø 260-0,8</v>
      </c>
      <c r="B113" s="44" t="s">
        <v>716</v>
      </c>
      <c r="C113" s="44">
        <v>5.2249999999999996</v>
      </c>
      <c r="D113" s="184">
        <v>0.8</v>
      </c>
    </row>
    <row r="114" spans="1:4" x14ac:dyDescent="0.35">
      <c r="A114" s="44" t="str">
        <f t="shared" si="0"/>
        <v>Ø 280-0,8</v>
      </c>
      <c r="B114" s="44" t="s">
        <v>415</v>
      </c>
      <c r="C114" s="44">
        <v>5.6269999999999998</v>
      </c>
      <c r="D114" s="184">
        <v>0.8</v>
      </c>
    </row>
    <row r="115" spans="1:4" x14ac:dyDescent="0.35">
      <c r="A115" s="44" t="str">
        <f t="shared" si="0"/>
        <v>Ø 300-0,8</v>
      </c>
      <c r="B115" s="44" t="s">
        <v>416</v>
      </c>
      <c r="C115" s="44">
        <v>6.0289999999999999</v>
      </c>
      <c r="D115" s="184">
        <v>0.8</v>
      </c>
    </row>
    <row r="116" spans="1:4" x14ac:dyDescent="0.35">
      <c r="A116" s="44" t="str">
        <f t="shared" si="0"/>
        <v>Ø 320-0,8</v>
      </c>
      <c r="B116" s="44" t="s">
        <v>764</v>
      </c>
      <c r="C116" s="44">
        <v>6.431</v>
      </c>
      <c r="D116" s="184">
        <v>0.8</v>
      </c>
    </row>
    <row r="117" spans="1:4" x14ac:dyDescent="0.35">
      <c r="A117" s="44" t="str">
        <f t="shared" si="0"/>
        <v>Ø 350-0,8</v>
      </c>
      <c r="B117" s="44" t="s">
        <v>417</v>
      </c>
      <c r="C117" s="44">
        <v>7.0339999999999998</v>
      </c>
      <c r="D117" s="184">
        <v>0.8</v>
      </c>
    </row>
    <row r="118" spans="1:4" x14ac:dyDescent="0.35">
      <c r="A118" s="44" t="str">
        <f t="shared" si="0"/>
        <v>Ø 390-0,8</v>
      </c>
      <c r="B118" s="44" t="s">
        <v>895</v>
      </c>
      <c r="C118" s="44">
        <v>7.8369999999999997</v>
      </c>
      <c r="D118" s="184">
        <v>0.8</v>
      </c>
    </row>
    <row r="119" spans="1:4" x14ac:dyDescent="0.35">
      <c r="A119" s="44" t="str">
        <f t="shared" si="0"/>
        <v>Ø 450-0,8</v>
      </c>
      <c r="B119" s="44" t="s">
        <v>418</v>
      </c>
      <c r="C119" s="44">
        <v>9.0429999999999993</v>
      </c>
      <c r="D119" s="184">
        <v>0.8</v>
      </c>
    </row>
    <row r="120" spans="1:4" x14ac:dyDescent="0.35">
      <c r="A120" s="44" t="str">
        <f t="shared" si="0"/>
        <v>Ø 500-0,8</v>
      </c>
      <c r="B120" s="44" t="s">
        <v>419</v>
      </c>
      <c r="C120" s="44">
        <v>10.048</v>
      </c>
      <c r="D120" s="184">
        <v>0.8</v>
      </c>
    </row>
    <row r="121" spans="1:4" x14ac:dyDescent="0.35">
      <c r="A121" s="44" t="str">
        <f t="shared" si="0"/>
        <v>Ø 550-0,8</v>
      </c>
      <c r="B121" s="44" t="s">
        <v>420</v>
      </c>
      <c r="C121" s="44">
        <v>11.053000000000001</v>
      </c>
      <c r="D121" s="184">
        <v>0.8</v>
      </c>
    </row>
    <row r="122" spans="1:4" x14ac:dyDescent="0.35">
      <c r="A122" s="44" t="str">
        <f t="shared" si="0"/>
        <v>Ø 600-0,8</v>
      </c>
      <c r="B122" s="44" t="s">
        <v>421</v>
      </c>
      <c r="C122" s="44">
        <v>12.058</v>
      </c>
      <c r="D122" s="184">
        <v>0.8</v>
      </c>
    </row>
    <row r="123" spans="1:4" x14ac:dyDescent="0.35">
      <c r="A123" s="44" t="str">
        <f t="shared" si="0"/>
        <v>Ø 650-0,8</v>
      </c>
      <c r="B123" s="44" t="s">
        <v>422</v>
      </c>
      <c r="C123" s="44">
        <v>13.061999999999999</v>
      </c>
      <c r="D123" s="184">
        <v>0.8</v>
      </c>
    </row>
    <row r="124" spans="1:4" x14ac:dyDescent="0.35">
      <c r="A124" s="44" t="str">
        <f t="shared" si="0"/>
        <v>Ø 700-0,8</v>
      </c>
      <c r="B124" s="44" t="s">
        <v>423</v>
      </c>
      <c r="C124" s="44">
        <v>14.067</v>
      </c>
      <c r="D124" s="184">
        <v>0.8</v>
      </c>
    </row>
    <row r="125" spans="1:4" x14ac:dyDescent="0.35">
      <c r="A125" s="44" t="str">
        <f t="shared" si="0"/>
        <v>Ø 750-0,8</v>
      </c>
      <c r="B125" s="44" t="s">
        <v>513</v>
      </c>
      <c r="C125" s="44">
        <v>15.071999999999999</v>
      </c>
      <c r="D125" s="184">
        <v>0.8</v>
      </c>
    </row>
    <row r="126" spans="1:4" x14ac:dyDescent="0.35">
      <c r="A126" s="44" t="str">
        <f t="shared" si="0"/>
        <v>Ø 800-0,8</v>
      </c>
      <c r="B126" s="44" t="s">
        <v>546</v>
      </c>
      <c r="C126" s="44">
        <v>16.077000000000002</v>
      </c>
      <c r="D126" s="184">
        <v>0.8</v>
      </c>
    </row>
    <row r="127" spans="1:4" x14ac:dyDescent="0.35">
      <c r="A127" s="44" t="str">
        <f t="shared" si="0"/>
        <v>Ø 850-0,8</v>
      </c>
      <c r="B127" s="44" t="s">
        <v>564</v>
      </c>
      <c r="C127" s="44">
        <v>17.082000000000001</v>
      </c>
      <c r="D127" s="184">
        <v>0.8</v>
      </c>
    </row>
    <row r="128" spans="1:4" x14ac:dyDescent="0.35">
      <c r="A128" s="44" t="str">
        <f t="shared" si="0"/>
        <v>Ø 900-0,8</v>
      </c>
      <c r="B128" s="44" t="s">
        <v>600</v>
      </c>
      <c r="C128" s="44">
        <v>18.085999999999999</v>
      </c>
      <c r="D128" s="184">
        <v>0.8</v>
      </c>
    </row>
    <row r="129" spans="1:4" x14ac:dyDescent="0.35">
      <c r="A129" s="44" t="str">
        <f t="shared" si="0"/>
        <v>Ø 950-0,8</v>
      </c>
      <c r="B129" s="44" t="s">
        <v>601</v>
      </c>
      <c r="C129" s="44">
        <v>19.091000000000001</v>
      </c>
      <c r="D129" s="184">
        <v>0.8</v>
      </c>
    </row>
    <row r="130" spans="1:4" x14ac:dyDescent="0.35">
      <c r="A130" s="44" t="str">
        <f t="shared" si="0"/>
        <v>Ø 1000-0,8</v>
      </c>
      <c r="B130" s="44" t="s">
        <v>602</v>
      </c>
      <c r="C130" s="44">
        <v>20.096</v>
      </c>
      <c r="D130" s="184">
        <v>0.8</v>
      </c>
    </row>
    <row r="131" spans="1:4" x14ac:dyDescent="0.35">
      <c r="A131" s="44" t="str">
        <f t="shared" si="0"/>
        <v>Ø 1050-0,8</v>
      </c>
      <c r="B131" s="44" t="s">
        <v>603</v>
      </c>
      <c r="C131" s="44">
        <v>21.100999999999999</v>
      </c>
      <c r="D131" s="184">
        <v>0.8</v>
      </c>
    </row>
    <row r="132" spans="1:4" x14ac:dyDescent="0.35">
      <c r="A132" s="44" t="str">
        <f t="shared" si="0"/>
        <v>Ø 1100-0,8</v>
      </c>
      <c r="B132" s="44" t="s">
        <v>604</v>
      </c>
      <c r="C132" s="44">
        <v>22.106000000000002</v>
      </c>
      <c r="D132" s="184">
        <v>0.8</v>
      </c>
    </row>
    <row r="133" spans="1:4" x14ac:dyDescent="0.35">
      <c r="A133" s="44" t="str">
        <f t="shared" si="0"/>
        <v>Ø 1150-0,8</v>
      </c>
      <c r="B133" s="44" t="s">
        <v>1443</v>
      </c>
      <c r="C133" s="44">
        <v>23.11</v>
      </c>
      <c r="D133" s="184">
        <v>0.8</v>
      </c>
    </row>
    <row r="134" spans="1:4" x14ac:dyDescent="0.35">
      <c r="A134" s="44" t="str">
        <f t="shared" si="0"/>
        <v>Ø 1200-0,8</v>
      </c>
      <c r="B134" s="44" t="s">
        <v>639</v>
      </c>
      <c r="C134" s="44">
        <v>24.114999999999998</v>
      </c>
      <c r="D134" s="184">
        <v>0.8</v>
      </c>
    </row>
    <row r="135" spans="1:4" x14ac:dyDescent="0.35">
      <c r="A135" s="44" t="str">
        <f t="shared" si="0"/>
        <v>Ø 1250-0,8</v>
      </c>
      <c r="B135" s="44" t="s">
        <v>1444</v>
      </c>
      <c r="C135" s="44">
        <v>25.12</v>
      </c>
      <c r="D135" s="184">
        <v>0.8</v>
      </c>
    </row>
    <row r="136" spans="1:4" x14ac:dyDescent="0.35">
      <c r="A136" s="44" t="str">
        <f t="shared" si="0"/>
        <v>Ø 1300-0,8</v>
      </c>
      <c r="B136" s="44" t="s">
        <v>640</v>
      </c>
      <c r="C136" s="44">
        <v>26.125</v>
      </c>
      <c r="D136" s="184">
        <v>0.8</v>
      </c>
    </row>
  </sheetData>
  <sheetProtection algorithmName="SHA-512" hashValue="haJCUTqgLiPdSME8a5TiKB/zMmYKma8KMXOiGoQKUPGozYZ2ObfiQbIRLTehtP8OnE7Fz0I09pfTp/5kEjuimw==" saltValue="/htIpJIEP0OeXkemioFAMw==" spinCount="100000" sheet="1" formatCells="0" formatColumns="0" formatRows="0" insertColumns="0" insertRows="0" insertHyperlinks="0" deleteColumns="0" deleteRows="0" sort="0" autoFilter="0" pivotTables="0"/>
  <mergeCells count="4">
    <mergeCell ref="B1:D1"/>
    <mergeCell ref="A36:D36"/>
    <mergeCell ref="A70:D70"/>
    <mergeCell ref="A104:D104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ayfa14"/>
  <dimension ref="A1:G15"/>
  <sheetViews>
    <sheetView zoomScale="120" zoomScaleNormal="120" workbookViewId="0">
      <selection activeCell="B7" sqref="B7:G7"/>
    </sheetView>
  </sheetViews>
  <sheetFormatPr defaultRowHeight="12.75" x14ac:dyDescent="0.35"/>
  <cols>
    <col min="7" max="7" width="14.86328125" customWidth="1"/>
  </cols>
  <sheetData>
    <row r="1" spans="1:7" x14ac:dyDescent="0.35">
      <c r="A1" t="s">
        <v>1009</v>
      </c>
      <c r="B1" s="632" t="s">
        <v>1452</v>
      </c>
      <c r="C1" s="632"/>
      <c r="D1" s="632"/>
      <c r="E1" s="632"/>
      <c r="F1" s="632"/>
      <c r="G1" s="632"/>
    </row>
    <row r="2" spans="1:7" x14ac:dyDescent="0.35">
      <c r="A2" s="43">
        <v>1</v>
      </c>
      <c r="B2" s="631" t="s">
        <v>1453</v>
      </c>
      <c r="C2" s="631"/>
      <c r="D2" s="631"/>
      <c r="E2" s="631"/>
      <c r="F2" s="631"/>
      <c r="G2" s="631"/>
    </row>
    <row r="3" spans="1:7" x14ac:dyDescent="0.35">
      <c r="A3" s="43">
        <v>2</v>
      </c>
      <c r="B3" s="631" t="s">
        <v>1454</v>
      </c>
      <c r="C3" s="631"/>
      <c r="D3" s="631"/>
      <c r="E3" s="631"/>
      <c r="F3" s="631"/>
      <c r="G3" s="631"/>
    </row>
    <row r="4" spans="1:7" x14ac:dyDescent="0.35">
      <c r="A4" s="43">
        <v>3</v>
      </c>
      <c r="B4" s="631" t="s">
        <v>1455</v>
      </c>
      <c r="C4" s="631"/>
      <c r="D4" s="631"/>
      <c r="E4" s="631"/>
      <c r="F4" s="631"/>
      <c r="G4" s="631"/>
    </row>
    <row r="5" spans="1:7" x14ac:dyDescent="0.35">
      <c r="A5" s="43">
        <v>4</v>
      </c>
      <c r="B5" s="631" t="s">
        <v>1456</v>
      </c>
      <c r="C5" s="631"/>
      <c r="D5" s="631"/>
      <c r="E5" s="631"/>
      <c r="F5" s="631"/>
      <c r="G5" s="631"/>
    </row>
    <row r="6" spans="1:7" x14ac:dyDescent="0.35">
      <c r="A6" s="43">
        <v>5</v>
      </c>
      <c r="B6" s="631" t="s">
        <v>1457</v>
      </c>
      <c r="C6" s="631"/>
      <c r="D6" s="631"/>
      <c r="E6" s="631"/>
      <c r="F6" s="631"/>
      <c r="G6" s="631"/>
    </row>
    <row r="7" spans="1:7" x14ac:dyDescent="0.35">
      <c r="A7" s="43">
        <v>6</v>
      </c>
      <c r="B7" s="633" t="s">
        <v>1458</v>
      </c>
      <c r="C7" s="633"/>
      <c r="D7" s="633"/>
      <c r="E7" s="633"/>
      <c r="F7" s="633"/>
      <c r="G7" s="633"/>
    </row>
    <row r="8" spans="1:7" x14ac:dyDescent="0.35">
      <c r="A8" s="43">
        <v>7</v>
      </c>
      <c r="B8" s="631" t="s">
        <v>1459</v>
      </c>
      <c r="C8" s="631"/>
      <c r="D8" s="631"/>
      <c r="E8" s="631"/>
      <c r="F8" s="631"/>
      <c r="G8" s="631"/>
    </row>
    <row r="9" spans="1:7" x14ac:dyDescent="0.35">
      <c r="A9" s="43">
        <v>8</v>
      </c>
      <c r="B9" s="631" t="s">
        <v>1460</v>
      </c>
      <c r="C9" s="631"/>
      <c r="D9" s="631"/>
      <c r="E9" s="631"/>
      <c r="F9" s="631"/>
      <c r="G9" s="631"/>
    </row>
    <row r="10" spans="1:7" x14ac:dyDescent="0.35">
      <c r="A10" s="43">
        <v>9</v>
      </c>
      <c r="B10" s="631"/>
      <c r="C10" s="631"/>
      <c r="D10" s="631"/>
      <c r="E10" s="631"/>
      <c r="F10" s="631"/>
      <c r="G10" s="631"/>
    </row>
    <row r="11" spans="1:7" x14ac:dyDescent="0.35">
      <c r="A11" s="43">
        <v>10</v>
      </c>
      <c r="B11" s="631"/>
      <c r="C11" s="631"/>
      <c r="D11" s="631"/>
      <c r="E11" s="631"/>
      <c r="F11" s="631"/>
      <c r="G11" s="631"/>
    </row>
    <row r="12" spans="1:7" x14ac:dyDescent="0.35">
      <c r="A12" s="43">
        <v>11</v>
      </c>
      <c r="B12" s="631"/>
      <c r="C12" s="631"/>
      <c r="D12" s="631"/>
      <c r="E12" s="631"/>
      <c r="F12" s="631"/>
      <c r="G12" s="631"/>
    </row>
    <row r="13" spans="1:7" x14ac:dyDescent="0.35">
      <c r="A13" s="43">
        <v>12</v>
      </c>
      <c r="B13" s="631"/>
      <c r="C13" s="631"/>
      <c r="D13" s="631"/>
      <c r="E13" s="631"/>
      <c r="F13" s="631"/>
      <c r="G13" s="631"/>
    </row>
    <row r="14" spans="1:7" x14ac:dyDescent="0.35">
      <c r="A14" s="43">
        <v>13</v>
      </c>
      <c r="B14" s="631"/>
      <c r="C14" s="631"/>
      <c r="D14" s="631"/>
      <c r="E14" s="631"/>
      <c r="F14" s="631"/>
      <c r="G14" s="631"/>
    </row>
    <row r="15" spans="1:7" x14ac:dyDescent="0.35">
      <c r="A15" s="43">
        <v>14</v>
      </c>
      <c r="B15" s="631"/>
      <c r="C15" s="631"/>
      <c r="D15" s="631"/>
      <c r="E15" s="631"/>
      <c r="F15" s="631"/>
      <c r="G15" s="631"/>
    </row>
  </sheetData>
  <mergeCells count="15">
    <mergeCell ref="B13:G13"/>
    <mergeCell ref="B14:G14"/>
    <mergeCell ref="B15:G15"/>
    <mergeCell ref="B7:G7"/>
    <mergeCell ref="B8:G8"/>
    <mergeCell ref="B9:G9"/>
    <mergeCell ref="B10:G10"/>
    <mergeCell ref="B11:G11"/>
    <mergeCell ref="B12:G12"/>
    <mergeCell ref="B6:G6"/>
    <mergeCell ref="B1:G1"/>
    <mergeCell ref="B2:G2"/>
    <mergeCell ref="B3:G3"/>
    <mergeCell ref="B4:G4"/>
    <mergeCell ref="B5:G5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ayfa17">
    <tabColor rgb="FFFF0000"/>
  </sheetPr>
  <dimension ref="A1:DN2002"/>
  <sheetViews>
    <sheetView zoomScale="120" zoomScaleNormal="120" workbookViewId="0">
      <pane ySplit="1" topLeftCell="A365" activePane="bottomLeft" state="frozen"/>
      <selection activeCell="B7" sqref="B7:G7"/>
      <selection pane="bottomLeft" activeCell="V381" sqref="V381"/>
    </sheetView>
  </sheetViews>
  <sheetFormatPr defaultColWidth="9" defaultRowHeight="12.75" x14ac:dyDescent="0.35"/>
  <cols>
    <col min="1" max="1" width="9" style="173"/>
    <col min="2" max="2" width="15" style="226" customWidth="1"/>
    <col min="3" max="3" width="41" style="23" customWidth="1"/>
    <col min="4" max="4" width="9.33203125" style="174" customWidth="1"/>
    <col min="5" max="5" width="5.6640625" style="1" customWidth="1"/>
    <col min="6" max="6" width="7.86328125" style="175" hidden="1" customWidth="1"/>
    <col min="7" max="7" width="6.33203125" style="176" hidden="1" customWidth="1"/>
    <col min="8" max="8" width="7.53125" style="177" hidden="1" customWidth="1"/>
    <col min="9" max="9" width="7.6640625" style="177" hidden="1" customWidth="1"/>
    <col min="10" max="10" width="8.6640625" style="178" hidden="1" customWidth="1"/>
    <col min="11" max="11" width="9.33203125" style="178" hidden="1" customWidth="1"/>
    <col min="12" max="12" width="7.33203125" style="179" hidden="1" customWidth="1"/>
    <col min="13" max="13" width="9.33203125" style="115" hidden="1" customWidth="1"/>
    <col min="14" max="14" width="9" style="180" hidden="1" customWidth="1"/>
    <col min="15" max="15" width="8" style="115" hidden="1" customWidth="1"/>
    <col min="16" max="17" width="10" style="180" hidden="1" customWidth="1"/>
    <col min="18" max="18" width="10" style="115" hidden="1" customWidth="1"/>
    <col min="19" max="19" width="10" style="1" hidden="1" customWidth="1"/>
    <col min="20" max="20" width="11.33203125" style="181" hidden="1" customWidth="1"/>
    <col min="21" max="21" width="9.33203125" style="173" hidden="1" customWidth="1"/>
    <col min="22" max="23" width="9" style="178" customWidth="1"/>
    <col min="24" max="24" width="9" style="182" customWidth="1"/>
    <col min="25" max="25" width="9" style="115" customWidth="1"/>
    <col min="26" max="26" width="11.33203125" style="182" customWidth="1"/>
    <col min="27" max="27" width="9.86328125" style="1" bestFit="1" customWidth="1"/>
    <col min="28" max="16384" width="9" style="1"/>
  </cols>
  <sheetData>
    <row r="1" spans="1:118" s="102" customFormat="1" ht="34.9" x14ac:dyDescent="0.35">
      <c r="A1" s="92"/>
      <c r="B1" s="221" t="s">
        <v>36</v>
      </c>
      <c r="C1" s="93" t="s">
        <v>37</v>
      </c>
      <c r="D1" s="94" t="s">
        <v>1157</v>
      </c>
      <c r="E1" s="94" t="s">
        <v>1158</v>
      </c>
      <c r="F1" s="95" t="s">
        <v>1159</v>
      </c>
      <c r="G1" s="96" t="s">
        <v>9</v>
      </c>
      <c r="H1" s="97" t="s">
        <v>1101</v>
      </c>
      <c r="I1" s="97" t="s">
        <v>1160</v>
      </c>
      <c r="J1" s="98" t="s">
        <v>4554</v>
      </c>
      <c r="K1" s="98" t="s">
        <v>1161</v>
      </c>
      <c r="L1" s="98" t="s">
        <v>1162</v>
      </c>
      <c r="M1" s="98" t="s">
        <v>1163</v>
      </c>
      <c r="N1" s="98" t="s">
        <v>1140</v>
      </c>
      <c r="O1" s="98" t="s">
        <v>1164</v>
      </c>
      <c r="P1" s="98" t="s">
        <v>1165</v>
      </c>
      <c r="Q1" s="98" t="s">
        <v>1166</v>
      </c>
      <c r="R1" s="98" t="s">
        <v>1167</v>
      </c>
      <c r="S1" s="634" t="s">
        <v>1168</v>
      </c>
      <c r="T1" s="634"/>
      <c r="U1" s="634"/>
      <c r="V1" s="99" t="s">
        <v>1169</v>
      </c>
      <c r="W1" s="99">
        <v>1.0900000000000001</v>
      </c>
      <c r="X1" s="100" t="s">
        <v>1170</v>
      </c>
      <c r="Y1" s="101"/>
      <c r="Z1" s="99" t="s">
        <v>1171</v>
      </c>
      <c r="AA1" s="99" t="s">
        <v>19</v>
      </c>
    </row>
    <row r="2" spans="1:118" ht="12.75" customHeight="1" x14ac:dyDescent="0.35">
      <c r="A2" s="103" t="s">
        <v>2631</v>
      </c>
      <c r="B2" s="222" t="s">
        <v>987</v>
      </c>
      <c r="C2" s="78" t="s">
        <v>47</v>
      </c>
      <c r="D2" s="104">
        <v>1</v>
      </c>
      <c r="E2" s="105">
        <v>0.4</v>
      </c>
      <c r="F2" s="106">
        <f>VLOOKUP(CONCATENATE(A2,"-",E2),AĞIRLIK!$A$3:$C$171,3,FALSE)</f>
        <v>1.0048000000000001</v>
      </c>
      <c r="G2" s="107" t="s">
        <v>39</v>
      </c>
      <c r="H2" s="108">
        <f>Sayfa2!$C$2</f>
        <v>6.5</v>
      </c>
      <c r="I2" s="108"/>
      <c r="J2" s="109"/>
      <c r="K2" s="109"/>
      <c r="L2" s="109"/>
      <c r="M2" s="109"/>
      <c r="N2" s="109"/>
      <c r="O2" s="109"/>
      <c r="P2" s="109"/>
      <c r="Q2" s="109"/>
      <c r="R2" s="109">
        <f t="shared" ref="R2:R35" si="0">F2*H2*D2+I2+J2+K2+L2+M2+N2+O2+P2+Q2</f>
        <v>6.531200000000001</v>
      </c>
      <c r="S2" s="110">
        <v>0.1</v>
      </c>
      <c r="T2" s="110">
        <v>0.3</v>
      </c>
      <c r="U2" s="110">
        <v>0.1</v>
      </c>
      <c r="V2" s="111">
        <v>6.7859999999999996</v>
      </c>
      <c r="W2" s="111">
        <f>V2*$W$1</f>
        <v>7.3967400000000003</v>
      </c>
      <c r="X2" s="112">
        <v>1.377</v>
      </c>
      <c r="Y2" s="111">
        <f>W2*(1+X2)</f>
        <v>17.582050979999998</v>
      </c>
      <c r="Z2" s="113">
        <v>0.5</v>
      </c>
      <c r="AA2" s="114">
        <f>Y2*(1-Z2)</f>
        <v>8.7910254899999991</v>
      </c>
      <c r="AB2" s="115"/>
    </row>
    <row r="3" spans="1:118" ht="12.75" customHeight="1" x14ac:dyDescent="0.35">
      <c r="A3" s="103" t="s">
        <v>2631</v>
      </c>
      <c r="B3" s="222" t="s">
        <v>988</v>
      </c>
      <c r="C3" s="78" t="s">
        <v>3177</v>
      </c>
      <c r="D3" s="116">
        <v>1</v>
      </c>
      <c r="E3" s="105">
        <v>0.4</v>
      </c>
      <c r="F3" s="106">
        <f>VLOOKUP(CONCATENATE(A3,"-",E3),AĞIRLIK!$A$3:$C$171,3,FALSE)</f>
        <v>1.0048000000000001</v>
      </c>
      <c r="G3" s="117" t="s">
        <v>39</v>
      </c>
      <c r="H3" s="108">
        <f>Sayfa2!$C$2</f>
        <v>6.5</v>
      </c>
      <c r="I3" s="108">
        <f>İZOLASYON!G2*D3</f>
        <v>1.30467</v>
      </c>
      <c r="J3" s="118">
        <f>D3*İZOLASYON!$O$2</f>
        <v>6.2036352000000008</v>
      </c>
      <c r="K3" s="118"/>
      <c r="L3" s="118"/>
      <c r="M3" s="118"/>
      <c r="N3" s="118"/>
      <c r="O3" s="118"/>
      <c r="P3" s="118"/>
      <c r="Q3" s="118"/>
      <c r="R3" s="109">
        <f t="shared" si="0"/>
        <v>14.039505200000001</v>
      </c>
      <c r="S3" s="119">
        <v>0.1</v>
      </c>
      <c r="T3" s="119">
        <v>0.3</v>
      </c>
      <c r="U3" s="119">
        <v>0.1</v>
      </c>
      <c r="V3" s="111">
        <v>15.73</v>
      </c>
      <c r="W3" s="111">
        <f t="shared" ref="W3:W66" si="1">V3*$W$1</f>
        <v>17.145700000000001</v>
      </c>
      <c r="X3" s="112">
        <v>1.377</v>
      </c>
      <c r="Y3" s="111">
        <f t="shared" ref="Y3:Y66" si="2">W3*(1+X3)</f>
        <v>40.755328900000002</v>
      </c>
      <c r="Z3" s="113">
        <v>0.5</v>
      </c>
      <c r="AA3" s="114">
        <f t="shared" ref="AA3:AA66" si="3">Y3*(1-Z3)</f>
        <v>20.377664450000001</v>
      </c>
    </row>
    <row r="4" spans="1:118" ht="12.75" customHeight="1" x14ac:dyDescent="0.35">
      <c r="A4" s="103" t="s">
        <v>2631</v>
      </c>
      <c r="B4" s="222" t="s">
        <v>989</v>
      </c>
      <c r="C4" s="78" t="s">
        <v>3206</v>
      </c>
      <c r="D4" s="116">
        <v>1</v>
      </c>
      <c r="E4" s="105">
        <v>0.4</v>
      </c>
      <c r="F4" s="106">
        <f>VLOOKUP(CONCATENATE(A4,"-",E4),AĞIRLIK!$A$3:$C$171,3,FALSE)</f>
        <v>1.0048000000000001</v>
      </c>
      <c r="G4" s="117" t="s">
        <v>39</v>
      </c>
      <c r="H4" s="108">
        <f>Sayfa2!$C$2</f>
        <v>6.5</v>
      </c>
      <c r="I4" s="108">
        <f>'genel hesap'!$K$71*D4</f>
        <v>2.0849599999999997</v>
      </c>
      <c r="J4" s="108">
        <f>D4*'genel hesap'!R71</f>
        <v>7.2375744000000006</v>
      </c>
      <c r="K4" s="118"/>
      <c r="L4" s="118"/>
      <c r="M4" s="118"/>
      <c r="N4" s="118"/>
      <c r="O4" s="118"/>
      <c r="P4" s="118"/>
      <c r="Q4" s="118"/>
      <c r="R4" s="109">
        <f t="shared" si="0"/>
        <v>15.8537344</v>
      </c>
      <c r="S4" s="119">
        <v>0.1</v>
      </c>
      <c r="T4" s="119">
        <v>0.3</v>
      </c>
      <c r="U4" s="119">
        <v>0.1</v>
      </c>
      <c r="V4" s="111">
        <v>17.03</v>
      </c>
      <c r="W4" s="111">
        <f t="shared" si="1"/>
        <v>18.562700000000003</v>
      </c>
      <c r="X4" s="112">
        <v>1.377</v>
      </c>
      <c r="Y4" s="111">
        <f t="shared" si="2"/>
        <v>44.123537900000002</v>
      </c>
      <c r="Z4" s="113">
        <v>0.5</v>
      </c>
      <c r="AA4" s="114">
        <f t="shared" si="3"/>
        <v>22.061768950000001</v>
      </c>
    </row>
    <row r="5" spans="1:118" ht="12.75" customHeight="1" x14ac:dyDescent="0.35">
      <c r="A5" s="103" t="s">
        <v>2631</v>
      </c>
      <c r="B5" s="222" t="s">
        <v>990</v>
      </c>
      <c r="C5" s="78" t="s">
        <v>49</v>
      </c>
      <c r="D5" s="116">
        <v>0.5</v>
      </c>
      <c r="E5" s="105">
        <v>0.4</v>
      </c>
      <c r="F5" s="106">
        <f>VLOOKUP(CONCATENATE(A5,"-",E5),AĞIRLIK!$A$3:$C$171,3,FALSE)</f>
        <v>1.0048000000000001</v>
      </c>
      <c r="G5" s="117" t="s">
        <v>39</v>
      </c>
      <c r="H5" s="108">
        <f>Sayfa2!$C$2</f>
        <v>6.5</v>
      </c>
      <c r="I5" s="120"/>
      <c r="J5" s="118"/>
      <c r="K5" s="118"/>
      <c r="L5" s="118"/>
      <c r="M5" s="118"/>
      <c r="N5" s="118"/>
      <c r="O5" s="118"/>
      <c r="P5" s="118"/>
      <c r="Q5" s="118"/>
      <c r="R5" s="109">
        <f t="shared" si="0"/>
        <v>3.2656000000000005</v>
      </c>
      <c r="S5" s="119">
        <v>0.2</v>
      </c>
      <c r="T5" s="119">
        <v>0.3</v>
      </c>
      <c r="U5" s="119">
        <v>0.1</v>
      </c>
      <c r="V5" s="111">
        <f>V2/2</f>
        <v>3.3929999999999998</v>
      </c>
      <c r="W5" s="111">
        <f t="shared" si="1"/>
        <v>3.6983700000000002</v>
      </c>
      <c r="X5" s="112">
        <v>1.377</v>
      </c>
      <c r="Y5" s="111">
        <f t="shared" si="2"/>
        <v>8.7910254899999991</v>
      </c>
      <c r="Z5" s="113">
        <v>0.5</v>
      </c>
      <c r="AA5" s="114">
        <f t="shared" si="3"/>
        <v>4.3955127449999996</v>
      </c>
    </row>
    <row r="6" spans="1:118" ht="12.75" customHeight="1" x14ac:dyDescent="0.35">
      <c r="A6" s="103" t="s">
        <v>2631</v>
      </c>
      <c r="B6" s="222" t="s">
        <v>991</v>
      </c>
      <c r="C6" s="78" t="s">
        <v>3119</v>
      </c>
      <c r="D6" s="116">
        <v>0.5</v>
      </c>
      <c r="E6" s="105">
        <v>0.4</v>
      </c>
      <c r="F6" s="106">
        <f>VLOOKUP(CONCATENATE(A6,"-",E6),AĞIRLIK!$A$3:$C$171,3,FALSE)</f>
        <v>1.0048000000000001</v>
      </c>
      <c r="G6" s="117" t="s">
        <v>39</v>
      </c>
      <c r="H6" s="108">
        <f>Sayfa2!$C$2</f>
        <v>6.5</v>
      </c>
      <c r="I6" s="108">
        <f>'genel hesap'!$K$39*D6</f>
        <v>0.652335</v>
      </c>
      <c r="J6" s="118">
        <f>D6*İZOLASYON!$O$2</f>
        <v>3.1018176000000004</v>
      </c>
      <c r="K6" s="118"/>
      <c r="L6" s="118"/>
      <c r="M6" s="118"/>
      <c r="N6" s="118"/>
      <c r="O6" s="118"/>
      <c r="P6" s="118"/>
      <c r="Q6" s="118"/>
      <c r="R6" s="109">
        <f t="shared" si="0"/>
        <v>7.0197526000000003</v>
      </c>
      <c r="S6" s="119">
        <v>0.2</v>
      </c>
      <c r="T6" s="119">
        <v>0.3</v>
      </c>
      <c r="U6" s="119">
        <v>0.1</v>
      </c>
      <c r="V6" s="111">
        <f>V3/2</f>
        <v>7.8650000000000002</v>
      </c>
      <c r="W6" s="111">
        <f t="shared" si="1"/>
        <v>8.5728500000000007</v>
      </c>
      <c r="X6" s="112">
        <v>1.377</v>
      </c>
      <c r="Y6" s="111">
        <f t="shared" si="2"/>
        <v>20.377664450000001</v>
      </c>
      <c r="Z6" s="113">
        <v>0.5</v>
      </c>
      <c r="AA6" s="114">
        <f t="shared" si="3"/>
        <v>10.188832225000001</v>
      </c>
    </row>
    <row r="7" spans="1:118" ht="12.75" customHeight="1" x14ac:dyDescent="0.35">
      <c r="A7" s="103" t="s">
        <v>2631</v>
      </c>
      <c r="B7" s="222" t="s">
        <v>992</v>
      </c>
      <c r="C7" s="78" t="s">
        <v>3207</v>
      </c>
      <c r="D7" s="116">
        <v>0.5</v>
      </c>
      <c r="E7" s="105">
        <v>0.4</v>
      </c>
      <c r="F7" s="106">
        <f>VLOOKUP(CONCATENATE(A7,"-",E7),AĞIRLIK!$A$3:$C$171,3,FALSE)</f>
        <v>1.0048000000000001</v>
      </c>
      <c r="G7" s="117" t="s">
        <v>39</v>
      </c>
      <c r="H7" s="108">
        <f>Sayfa2!$C$2</f>
        <v>6.5</v>
      </c>
      <c r="I7" s="108">
        <f>D7*'genel hesap'!$K$71</f>
        <v>1.0424799999999999</v>
      </c>
      <c r="J7" s="108">
        <f>D7*'genel hesap'!R71</f>
        <v>3.6187872000000003</v>
      </c>
      <c r="K7" s="118"/>
      <c r="L7" s="118"/>
      <c r="M7" s="118"/>
      <c r="N7" s="118"/>
      <c r="O7" s="118"/>
      <c r="P7" s="118"/>
      <c r="Q7" s="118"/>
      <c r="R7" s="109">
        <f>F7*H7*D7+I7+J7+K7+L7+M7+N7+O7+P7+Q7</f>
        <v>7.9268672000000002</v>
      </c>
      <c r="S7" s="119">
        <v>0.2</v>
      </c>
      <c r="T7" s="119">
        <v>0.3</v>
      </c>
      <c r="U7" s="119">
        <v>0.1</v>
      </c>
      <c r="V7" s="111">
        <f>V4/2</f>
        <v>8.5150000000000006</v>
      </c>
      <c r="W7" s="111">
        <f t="shared" si="1"/>
        <v>9.2813500000000015</v>
      </c>
      <c r="X7" s="112">
        <v>1.377</v>
      </c>
      <c r="Y7" s="111">
        <f t="shared" si="2"/>
        <v>22.061768950000001</v>
      </c>
      <c r="Z7" s="113">
        <v>0.5</v>
      </c>
      <c r="AA7" s="114">
        <f t="shared" si="3"/>
        <v>11.030884475000001</v>
      </c>
    </row>
    <row r="8" spans="1:118" ht="12.75" customHeight="1" x14ac:dyDescent="0.35">
      <c r="A8" s="103" t="s">
        <v>2631</v>
      </c>
      <c r="B8" s="222" t="s">
        <v>993</v>
      </c>
      <c r="C8" s="78" t="s">
        <v>51</v>
      </c>
      <c r="D8" s="116">
        <v>0.25</v>
      </c>
      <c r="E8" s="105">
        <v>0.4</v>
      </c>
      <c r="F8" s="106">
        <f>VLOOKUP(CONCATENATE(A8,"-",E8),AĞIRLIK!$A$3:$C$171,3,FALSE)</f>
        <v>1.0048000000000001</v>
      </c>
      <c r="G8" s="117" t="s">
        <v>39</v>
      </c>
      <c r="H8" s="108">
        <f>Sayfa2!$C$2</f>
        <v>6.5</v>
      </c>
      <c r="I8" s="120"/>
      <c r="J8" s="118"/>
      <c r="K8" s="118"/>
      <c r="L8" s="118"/>
      <c r="M8" s="118"/>
      <c r="N8" s="118"/>
      <c r="O8" s="118"/>
      <c r="P8" s="118"/>
      <c r="Q8" s="118"/>
      <c r="R8" s="109">
        <f t="shared" si="0"/>
        <v>1.6328000000000003</v>
      </c>
      <c r="S8" s="119">
        <v>0.2</v>
      </c>
      <c r="T8" s="119">
        <v>0.3</v>
      </c>
      <c r="U8" s="119">
        <v>0.1</v>
      </c>
      <c r="V8" s="111">
        <f>V2/4</f>
        <v>1.6964999999999999</v>
      </c>
      <c r="W8" s="111">
        <f t="shared" si="1"/>
        <v>1.8491850000000001</v>
      </c>
      <c r="X8" s="112">
        <v>1.377</v>
      </c>
      <c r="Y8" s="111">
        <f t="shared" si="2"/>
        <v>4.3955127449999996</v>
      </c>
      <c r="Z8" s="113">
        <v>0.5</v>
      </c>
      <c r="AA8" s="114">
        <f t="shared" si="3"/>
        <v>2.1977563724999998</v>
      </c>
    </row>
    <row r="9" spans="1:118" ht="12.75" customHeight="1" x14ac:dyDescent="0.35">
      <c r="A9" s="103" t="s">
        <v>2631</v>
      </c>
      <c r="B9" s="222" t="s">
        <v>994</v>
      </c>
      <c r="C9" s="78" t="s">
        <v>3148</v>
      </c>
      <c r="D9" s="116">
        <v>0.25</v>
      </c>
      <c r="E9" s="105">
        <v>0.4</v>
      </c>
      <c r="F9" s="106">
        <f>VLOOKUP(CONCATENATE(A9,"-",E9),AĞIRLIK!$A$3:$C$171,3,FALSE)</f>
        <v>1.0048000000000001</v>
      </c>
      <c r="G9" s="117" t="s">
        <v>39</v>
      </c>
      <c r="H9" s="108">
        <f>Sayfa2!$C$2</f>
        <v>6.5</v>
      </c>
      <c r="I9" s="108">
        <f>'genel hesap'!$K$39*D9</f>
        <v>0.3261675</v>
      </c>
      <c r="J9" s="118">
        <f>D9*İZOLASYON!$O$2</f>
        <v>1.5509088000000002</v>
      </c>
      <c r="K9" s="118"/>
      <c r="L9" s="118"/>
      <c r="M9" s="118"/>
      <c r="N9" s="118"/>
      <c r="O9" s="118"/>
      <c r="P9" s="118"/>
      <c r="Q9" s="118"/>
      <c r="R9" s="109">
        <f t="shared" si="0"/>
        <v>3.5098763000000002</v>
      </c>
      <c r="S9" s="119">
        <v>0.2</v>
      </c>
      <c r="T9" s="119">
        <v>0.3</v>
      </c>
      <c r="U9" s="119">
        <v>0.1</v>
      </c>
      <c r="V9" s="111">
        <f>V3/4</f>
        <v>3.9325000000000001</v>
      </c>
      <c r="W9" s="111">
        <f t="shared" si="1"/>
        <v>4.2864250000000004</v>
      </c>
      <c r="X9" s="112">
        <v>1.377</v>
      </c>
      <c r="Y9" s="111">
        <f t="shared" si="2"/>
        <v>10.188832225000001</v>
      </c>
      <c r="Z9" s="113">
        <v>0.5</v>
      </c>
      <c r="AA9" s="114">
        <f t="shared" si="3"/>
        <v>5.0944161125000003</v>
      </c>
    </row>
    <row r="10" spans="1:118" ht="12.75" customHeight="1" x14ac:dyDescent="0.35">
      <c r="A10" s="103" t="s">
        <v>2631</v>
      </c>
      <c r="B10" s="222" t="s">
        <v>995</v>
      </c>
      <c r="C10" s="78" t="s">
        <v>3208</v>
      </c>
      <c r="D10" s="116">
        <v>0.25</v>
      </c>
      <c r="E10" s="105">
        <v>0.4</v>
      </c>
      <c r="F10" s="106">
        <f>VLOOKUP(CONCATENATE(A10,"-",E10),AĞIRLIK!$A$3:$C$171,3,FALSE)</f>
        <v>1.0048000000000001</v>
      </c>
      <c r="G10" s="117" t="s">
        <v>39</v>
      </c>
      <c r="H10" s="108">
        <f>Sayfa2!$C$2</f>
        <v>6.5</v>
      </c>
      <c r="I10" s="108">
        <f>D10*'genel hesap'!$K$71</f>
        <v>0.52123999999999993</v>
      </c>
      <c r="J10" s="108">
        <f>D10*'genel hesap'!R71</f>
        <v>1.8093936000000002</v>
      </c>
      <c r="K10" s="118"/>
      <c r="L10" s="118"/>
      <c r="M10" s="118"/>
      <c r="N10" s="118"/>
      <c r="O10" s="118"/>
      <c r="P10" s="118"/>
      <c r="Q10" s="118"/>
      <c r="R10" s="109">
        <f>F10*H10*D10+I10+J10+K10+L10+M10+N10+O10+P10+Q10</f>
        <v>3.9634336000000001</v>
      </c>
      <c r="S10" s="119">
        <v>0.2</v>
      </c>
      <c r="T10" s="119">
        <v>0.3</v>
      </c>
      <c r="U10" s="119">
        <v>0.1</v>
      </c>
      <c r="V10" s="111">
        <f>V4/4</f>
        <v>4.2575000000000003</v>
      </c>
      <c r="W10" s="111">
        <f t="shared" si="1"/>
        <v>4.6406750000000008</v>
      </c>
      <c r="X10" s="112">
        <v>1.377</v>
      </c>
      <c r="Y10" s="111">
        <f t="shared" si="2"/>
        <v>11.030884475000001</v>
      </c>
      <c r="Z10" s="113">
        <v>0.5</v>
      </c>
      <c r="AA10" s="114">
        <f t="shared" si="3"/>
        <v>5.5154422375000003</v>
      </c>
    </row>
    <row r="11" spans="1:118" ht="12.75" customHeight="1" x14ac:dyDescent="0.35">
      <c r="A11" s="103" t="s">
        <v>2631</v>
      </c>
      <c r="B11" s="222" t="s">
        <v>996</v>
      </c>
      <c r="C11" s="78" t="s">
        <v>4584</v>
      </c>
      <c r="D11" s="116">
        <v>0.5</v>
      </c>
      <c r="E11" s="105">
        <v>0.4</v>
      </c>
      <c r="F11" s="106">
        <f>VLOOKUP(CONCATENATE(A11,"-",E11),AĞIRLIK!$A$3:$C$171,3,FALSE)</f>
        <v>1.0048000000000001</v>
      </c>
      <c r="G11" s="117" t="s">
        <v>39</v>
      </c>
      <c r="H11" s="108">
        <f>Sayfa2!$C$2</f>
        <v>6.5</v>
      </c>
      <c r="I11" s="120"/>
      <c r="J11" s="118"/>
      <c r="K11" s="118"/>
      <c r="L11" s="118">
        <f>'genel hesap'!$C$2</f>
        <v>1.39</v>
      </c>
      <c r="M11" s="118"/>
      <c r="N11" s="118"/>
      <c r="O11" s="118"/>
      <c r="P11" s="118"/>
      <c r="Q11" s="118"/>
      <c r="R11" s="109">
        <f t="shared" si="0"/>
        <v>4.6556000000000006</v>
      </c>
      <c r="S11" s="119">
        <v>0.2</v>
      </c>
      <c r="T11" s="119">
        <v>0.3</v>
      </c>
      <c r="U11" s="119">
        <v>0.1</v>
      </c>
      <c r="V11" s="111">
        <f>V5+L11</f>
        <v>4.7829999999999995</v>
      </c>
      <c r="W11" s="111">
        <f t="shared" si="1"/>
        <v>5.21347</v>
      </c>
      <c r="X11" s="112">
        <v>1.377</v>
      </c>
      <c r="Y11" s="111">
        <f t="shared" si="2"/>
        <v>12.392418189999999</v>
      </c>
      <c r="Z11" s="113">
        <v>0.5</v>
      </c>
      <c r="AA11" s="114">
        <f t="shared" si="3"/>
        <v>6.1962090949999995</v>
      </c>
      <c r="DN11" s="1">
        <v>56.08</v>
      </c>
    </row>
    <row r="12" spans="1:118" ht="12.75" customHeight="1" x14ac:dyDescent="0.35">
      <c r="A12" s="103" t="s">
        <v>2631</v>
      </c>
      <c r="B12" s="222" t="s">
        <v>997</v>
      </c>
      <c r="C12" s="78" t="s">
        <v>4613</v>
      </c>
      <c r="D12" s="116">
        <v>0.5</v>
      </c>
      <c r="E12" s="105">
        <v>0.4</v>
      </c>
      <c r="F12" s="106">
        <f>VLOOKUP(CONCATENATE(A12,"-",E12),AĞIRLIK!$A$3:$C$171,3,FALSE)</f>
        <v>1.0048000000000001</v>
      </c>
      <c r="G12" s="117" t="s">
        <v>39</v>
      </c>
      <c r="H12" s="108">
        <f>Sayfa2!$C$2</f>
        <v>6.5</v>
      </c>
      <c r="I12" s="108">
        <f>'genel hesap'!$K$39*D12</f>
        <v>0.652335</v>
      </c>
      <c r="J12" s="118">
        <f>D12*İZOLASYON!$O$2</f>
        <v>3.1018176000000004</v>
      </c>
      <c r="K12" s="118"/>
      <c r="L12" s="118">
        <f>'genel hesap'!$C$2</f>
        <v>1.39</v>
      </c>
      <c r="M12" s="118"/>
      <c r="N12" s="118"/>
      <c r="O12" s="118"/>
      <c r="P12" s="118"/>
      <c r="Q12" s="118"/>
      <c r="R12" s="109">
        <f t="shared" si="0"/>
        <v>8.4097526000000009</v>
      </c>
      <c r="S12" s="119">
        <v>0.2</v>
      </c>
      <c r="T12" s="119">
        <v>0.3</v>
      </c>
      <c r="U12" s="119">
        <v>0.1</v>
      </c>
      <c r="V12" s="111">
        <f t="shared" ref="V12:V13" si="4">V6+L12</f>
        <v>9.2550000000000008</v>
      </c>
      <c r="W12" s="111">
        <f t="shared" si="1"/>
        <v>10.087950000000001</v>
      </c>
      <c r="X12" s="112">
        <v>1.377</v>
      </c>
      <c r="Y12" s="111">
        <f t="shared" si="2"/>
        <v>23.979057149999999</v>
      </c>
      <c r="Z12" s="113">
        <v>0.5</v>
      </c>
      <c r="AA12" s="114">
        <f t="shared" si="3"/>
        <v>11.989528575</v>
      </c>
    </row>
    <row r="13" spans="1:118" ht="12.75" customHeight="1" x14ac:dyDescent="0.35">
      <c r="A13" s="103" t="s">
        <v>2631</v>
      </c>
      <c r="B13" s="222" t="s">
        <v>998</v>
      </c>
      <c r="C13" s="78" t="s">
        <v>4642</v>
      </c>
      <c r="D13" s="116">
        <v>0.5</v>
      </c>
      <c r="E13" s="105">
        <v>0.4</v>
      </c>
      <c r="F13" s="106">
        <f>VLOOKUP(CONCATENATE(A13,"-",E13),AĞIRLIK!$A$3:$C$171,3,FALSE)</f>
        <v>1.0048000000000001</v>
      </c>
      <c r="G13" s="117" t="s">
        <v>39</v>
      </c>
      <c r="H13" s="108">
        <f>Sayfa2!$C$2</f>
        <v>6.5</v>
      </c>
      <c r="I13" s="108">
        <f>'genel hesap'!$K$71*D13</f>
        <v>1.0424799999999999</v>
      </c>
      <c r="J13" s="118">
        <f>D13*'genel hesap'!$R$71</f>
        <v>3.6187872000000003</v>
      </c>
      <c r="K13" s="118"/>
      <c r="L13" s="118">
        <f>'genel hesap'!$C$2</f>
        <v>1.39</v>
      </c>
      <c r="M13" s="118"/>
      <c r="N13" s="118"/>
      <c r="O13" s="118"/>
      <c r="P13" s="118"/>
      <c r="Q13" s="118"/>
      <c r="R13" s="109">
        <f>F13*H13*D13+I13+J13+K13+L13+M13+N13+O13+P13+Q13</f>
        <v>9.3168672000000008</v>
      </c>
      <c r="S13" s="119">
        <v>0.2</v>
      </c>
      <c r="T13" s="119">
        <v>0.3</v>
      </c>
      <c r="U13" s="119">
        <v>0.1</v>
      </c>
      <c r="V13" s="111">
        <f t="shared" si="4"/>
        <v>9.9050000000000011</v>
      </c>
      <c r="W13" s="111">
        <f t="shared" si="1"/>
        <v>10.796450000000002</v>
      </c>
      <c r="X13" s="112">
        <v>1.377</v>
      </c>
      <c r="Y13" s="111">
        <f t="shared" si="2"/>
        <v>25.663161650000003</v>
      </c>
      <c r="Z13" s="113">
        <v>0.5</v>
      </c>
      <c r="AA13" s="114">
        <f t="shared" si="3"/>
        <v>12.831580825000001</v>
      </c>
    </row>
    <row r="14" spans="1:118" ht="12.75" customHeight="1" x14ac:dyDescent="0.35">
      <c r="A14" s="103" t="s">
        <v>2631</v>
      </c>
      <c r="B14" s="222" t="s">
        <v>999</v>
      </c>
      <c r="C14" s="78" t="s">
        <v>1010</v>
      </c>
      <c r="D14" s="116"/>
      <c r="E14" s="105">
        <v>0.4</v>
      </c>
      <c r="F14" s="106">
        <f>VLOOKUP(CONCATENATE(A14,"-",E14),AĞIRLIK!$A$3:$C$171,3,FALSE)</f>
        <v>1.0048000000000001</v>
      </c>
      <c r="G14" s="117" t="s">
        <v>39</v>
      </c>
      <c r="H14" s="108"/>
      <c r="I14" s="108"/>
      <c r="J14" s="118"/>
      <c r="K14" s="118"/>
      <c r="L14" s="118"/>
      <c r="M14" s="118"/>
      <c r="N14" s="118"/>
      <c r="O14" s="118"/>
      <c r="P14" s="118"/>
      <c r="Q14" s="118"/>
      <c r="R14" s="109">
        <f>R11</f>
        <v>4.6556000000000006</v>
      </c>
      <c r="S14" s="119">
        <f>S12</f>
        <v>0.2</v>
      </c>
      <c r="T14" s="119">
        <f>T12</f>
        <v>0.3</v>
      </c>
      <c r="U14" s="119">
        <f>U12</f>
        <v>0.1</v>
      </c>
      <c r="V14" s="121">
        <f>V11</f>
        <v>4.7829999999999995</v>
      </c>
      <c r="W14" s="111">
        <f t="shared" si="1"/>
        <v>5.21347</v>
      </c>
      <c r="X14" s="112">
        <v>1.377</v>
      </c>
      <c r="Y14" s="111">
        <f t="shared" si="2"/>
        <v>12.392418189999999</v>
      </c>
      <c r="Z14" s="113">
        <v>0.5</v>
      </c>
      <c r="AA14" s="114">
        <f t="shared" si="3"/>
        <v>6.1962090949999995</v>
      </c>
    </row>
    <row r="15" spans="1:118" ht="12.75" customHeight="1" x14ac:dyDescent="0.35">
      <c r="A15" s="103" t="s">
        <v>2631</v>
      </c>
      <c r="B15" s="222" t="s">
        <v>1000</v>
      </c>
      <c r="C15" s="78" t="s">
        <v>53</v>
      </c>
      <c r="D15" s="116">
        <v>1</v>
      </c>
      <c r="E15" s="105">
        <v>0.4</v>
      </c>
      <c r="F15" s="106">
        <f>VLOOKUP(CONCATENATE(A15,"-",E15),AĞIRLIK!$A$3:$C$171,3,FALSE)</f>
        <v>1.0048000000000001</v>
      </c>
      <c r="G15" s="117" t="s">
        <v>39</v>
      </c>
      <c r="H15" s="108">
        <f>Sayfa2!$C$2</f>
        <v>6.5</v>
      </c>
      <c r="I15" s="120"/>
      <c r="J15" s="118"/>
      <c r="K15" s="118"/>
      <c r="L15" s="118"/>
      <c r="M15" s="118"/>
      <c r="N15" s="118"/>
      <c r="O15" s="118"/>
      <c r="P15" s="118"/>
      <c r="Q15" s="118"/>
      <c r="R15" s="109">
        <f t="shared" si="0"/>
        <v>6.531200000000001</v>
      </c>
      <c r="S15" s="119">
        <v>0.1</v>
      </c>
      <c r="T15" s="119">
        <v>0.3</v>
      </c>
      <c r="U15" s="119">
        <v>0.1</v>
      </c>
      <c r="V15" s="111">
        <v>6.7859999999999996</v>
      </c>
      <c r="W15" s="111">
        <f t="shared" si="1"/>
        <v>7.3967400000000003</v>
      </c>
      <c r="X15" s="112">
        <v>1.377</v>
      </c>
      <c r="Y15" s="111">
        <f t="shared" si="2"/>
        <v>17.582050979999998</v>
      </c>
      <c r="Z15" s="113">
        <v>0.5</v>
      </c>
      <c r="AA15" s="114">
        <f t="shared" si="3"/>
        <v>8.7910254899999991</v>
      </c>
    </row>
    <row r="16" spans="1:118" ht="12.75" customHeight="1" x14ac:dyDescent="0.35">
      <c r="A16" s="103" t="s">
        <v>2631</v>
      </c>
      <c r="B16" s="222" t="s">
        <v>1001</v>
      </c>
      <c r="C16" s="78" t="s">
        <v>3245</v>
      </c>
      <c r="D16" s="116">
        <v>1</v>
      </c>
      <c r="E16" s="105">
        <v>0.4</v>
      </c>
      <c r="F16" s="106">
        <f>VLOOKUP(CONCATENATE(A16,"-",E16),AĞIRLIK!$A$3:$C$171,3,FALSE)</f>
        <v>1.0048000000000001</v>
      </c>
      <c r="G16" s="117" t="s">
        <v>39</v>
      </c>
      <c r="H16" s="108">
        <f>Sayfa2!$C$2</f>
        <v>6.5</v>
      </c>
      <c r="I16" s="108">
        <f>'genel hesap'!$K$39*D16</f>
        <v>1.30467</v>
      </c>
      <c r="J16" s="118">
        <f>D16*İZOLASYON!$O$2</f>
        <v>6.2036352000000008</v>
      </c>
      <c r="K16" s="118"/>
      <c r="L16" s="118"/>
      <c r="M16" s="118"/>
      <c r="N16" s="118"/>
      <c r="O16" s="118"/>
      <c r="P16" s="118"/>
      <c r="Q16" s="118"/>
      <c r="R16" s="109">
        <f t="shared" si="0"/>
        <v>14.039505200000001</v>
      </c>
      <c r="S16" s="119">
        <v>0.1</v>
      </c>
      <c r="T16" s="119">
        <v>0.3</v>
      </c>
      <c r="U16" s="119">
        <v>0.1</v>
      </c>
      <c r="V16" s="111">
        <v>15.73</v>
      </c>
      <c r="W16" s="111">
        <f t="shared" si="1"/>
        <v>17.145700000000001</v>
      </c>
      <c r="X16" s="112">
        <v>1.377</v>
      </c>
      <c r="Y16" s="111">
        <f t="shared" si="2"/>
        <v>40.755328900000002</v>
      </c>
      <c r="Z16" s="113">
        <v>0.5</v>
      </c>
      <c r="AA16" s="114">
        <f t="shared" si="3"/>
        <v>20.377664450000001</v>
      </c>
    </row>
    <row r="17" spans="1:27" ht="12.75" customHeight="1" x14ac:dyDescent="0.35">
      <c r="A17" s="103" t="s">
        <v>2631</v>
      </c>
      <c r="B17" s="222" t="s">
        <v>1002</v>
      </c>
      <c r="C17" s="78" t="s">
        <v>3579</v>
      </c>
      <c r="D17" s="116">
        <v>1</v>
      </c>
      <c r="E17" s="105">
        <v>0.4</v>
      </c>
      <c r="F17" s="106">
        <f>VLOOKUP(CONCATENATE(A17,"-",E17),AĞIRLIK!$A$3:$C$171,3,FALSE)</f>
        <v>1.0048000000000001</v>
      </c>
      <c r="G17" s="117" t="s">
        <v>39</v>
      </c>
      <c r="H17" s="108">
        <f>Sayfa2!$C$2</f>
        <v>6.5</v>
      </c>
      <c r="I17" s="108">
        <f>'genel hesap'!$K$71*D17</f>
        <v>2.0849599999999997</v>
      </c>
      <c r="J17" s="118">
        <f>D17*'genel hesap'!$R$71</f>
        <v>7.2375744000000006</v>
      </c>
      <c r="K17" s="118"/>
      <c r="L17" s="118"/>
      <c r="M17" s="118"/>
      <c r="N17" s="118"/>
      <c r="O17" s="118"/>
      <c r="P17" s="118"/>
      <c r="Q17" s="118"/>
      <c r="R17" s="109">
        <f>F17*H17*D17+I17+J17+K17+L17+M17+N17+O17+P17+Q17</f>
        <v>15.8537344</v>
      </c>
      <c r="S17" s="119">
        <v>0.1</v>
      </c>
      <c r="T17" s="119">
        <v>0.3</v>
      </c>
      <c r="U17" s="119">
        <v>0.1</v>
      </c>
      <c r="V17" s="111">
        <v>17.03</v>
      </c>
      <c r="W17" s="111">
        <f t="shared" si="1"/>
        <v>18.562700000000003</v>
      </c>
      <c r="X17" s="112">
        <v>1.377</v>
      </c>
      <c r="Y17" s="111">
        <f t="shared" si="2"/>
        <v>44.123537900000002</v>
      </c>
      <c r="Z17" s="113">
        <v>0.5</v>
      </c>
      <c r="AA17" s="114">
        <f t="shared" si="3"/>
        <v>22.061768950000001</v>
      </c>
    </row>
    <row r="18" spans="1:27" ht="12.75" customHeight="1" x14ac:dyDescent="0.35">
      <c r="A18" s="103" t="s">
        <v>2631</v>
      </c>
      <c r="B18" s="222" t="s">
        <v>1003</v>
      </c>
      <c r="C18" s="78" t="s">
        <v>55</v>
      </c>
      <c r="D18" s="116">
        <v>1</v>
      </c>
      <c r="E18" s="105">
        <v>0.4</v>
      </c>
      <c r="F18" s="106">
        <f>VLOOKUP(CONCATENATE(A18,"-",E18),AĞIRLIK!$A$3:$C$171,3,FALSE)</f>
        <v>1.0048000000000001</v>
      </c>
      <c r="G18" s="117" t="s">
        <v>39</v>
      </c>
      <c r="H18" s="108">
        <f>Sayfa2!$C$2</f>
        <v>6.5</v>
      </c>
      <c r="I18" s="120"/>
      <c r="J18" s="118"/>
      <c r="K18" s="118"/>
      <c r="L18" s="118"/>
      <c r="M18" s="118"/>
      <c r="N18" s="118"/>
      <c r="O18" s="118"/>
      <c r="P18" s="118"/>
      <c r="Q18" s="118"/>
      <c r="R18" s="109">
        <f t="shared" si="0"/>
        <v>6.531200000000001</v>
      </c>
      <c r="S18" s="119">
        <v>0.1</v>
      </c>
      <c r="T18" s="119">
        <v>0.3</v>
      </c>
      <c r="U18" s="119">
        <v>0.1</v>
      </c>
      <c r="V18" s="111">
        <v>6.7859999999999996</v>
      </c>
      <c r="W18" s="111">
        <f t="shared" si="1"/>
        <v>7.3967400000000003</v>
      </c>
      <c r="X18" s="112">
        <v>1.377</v>
      </c>
      <c r="Y18" s="111">
        <f t="shared" si="2"/>
        <v>17.582050979999998</v>
      </c>
      <c r="Z18" s="113">
        <v>0.5</v>
      </c>
      <c r="AA18" s="114">
        <f t="shared" si="3"/>
        <v>8.7910254899999991</v>
      </c>
    </row>
    <row r="19" spans="1:27" ht="12.75" customHeight="1" x14ac:dyDescent="0.35">
      <c r="A19" s="103" t="s">
        <v>2631</v>
      </c>
      <c r="B19" s="222" t="s">
        <v>1004</v>
      </c>
      <c r="C19" s="123" t="s">
        <v>3274</v>
      </c>
      <c r="D19" s="116">
        <v>1</v>
      </c>
      <c r="E19" s="105">
        <v>0.4</v>
      </c>
      <c r="F19" s="106">
        <f>VLOOKUP(CONCATENATE(A19,"-",E19),AĞIRLIK!$A$3:$C$171,3,FALSE)</f>
        <v>1.0048000000000001</v>
      </c>
      <c r="G19" s="117" t="s">
        <v>39</v>
      </c>
      <c r="H19" s="108">
        <f>Sayfa2!$C$2</f>
        <v>6.5</v>
      </c>
      <c r="I19" s="108">
        <f>'genel hesap'!$K$39*D19</f>
        <v>1.30467</v>
      </c>
      <c r="J19" s="118">
        <f>D19*İZOLASYON!$O$2</f>
        <v>6.2036352000000008</v>
      </c>
      <c r="K19" s="118"/>
      <c r="L19" s="118"/>
      <c r="M19" s="118"/>
      <c r="N19" s="118"/>
      <c r="O19" s="118"/>
      <c r="P19" s="118"/>
      <c r="Q19" s="118"/>
      <c r="R19" s="109">
        <f t="shared" si="0"/>
        <v>14.039505200000001</v>
      </c>
      <c r="S19" s="119">
        <v>0.1</v>
      </c>
      <c r="T19" s="119">
        <v>0.3</v>
      </c>
      <c r="U19" s="119">
        <v>0.1</v>
      </c>
      <c r="V19" s="111">
        <v>15.73</v>
      </c>
      <c r="W19" s="111">
        <f t="shared" si="1"/>
        <v>17.145700000000001</v>
      </c>
      <c r="X19" s="112">
        <v>1.377</v>
      </c>
      <c r="Y19" s="111">
        <f t="shared" si="2"/>
        <v>40.755328900000002</v>
      </c>
      <c r="Z19" s="113">
        <v>0.5</v>
      </c>
      <c r="AA19" s="114">
        <f t="shared" si="3"/>
        <v>20.377664450000001</v>
      </c>
    </row>
    <row r="20" spans="1:27" ht="12.75" customHeight="1" x14ac:dyDescent="0.35">
      <c r="A20" s="103" t="s">
        <v>2631</v>
      </c>
      <c r="B20" s="222" t="s">
        <v>1005</v>
      </c>
      <c r="C20" s="123" t="s">
        <v>3580</v>
      </c>
      <c r="D20" s="116">
        <v>1</v>
      </c>
      <c r="E20" s="105">
        <v>0.4</v>
      </c>
      <c r="F20" s="106">
        <f>VLOOKUP(CONCATENATE(A20,"-",E20),AĞIRLIK!$A$3:$C$171,3,FALSE)</f>
        <v>1.0048000000000001</v>
      </c>
      <c r="G20" s="117" t="s">
        <v>39</v>
      </c>
      <c r="H20" s="108">
        <f>Sayfa2!$C$2</f>
        <v>6.5</v>
      </c>
      <c r="I20" s="108">
        <f>'genel hesap'!$K$71*D20</f>
        <v>2.0849599999999997</v>
      </c>
      <c r="J20" s="118">
        <f>D20*'genel hesap'!$R$71</f>
        <v>7.2375744000000006</v>
      </c>
      <c r="K20" s="118"/>
      <c r="L20" s="118"/>
      <c r="M20" s="118"/>
      <c r="N20" s="118"/>
      <c r="O20" s="118"/>
      <c r="P20" s="118"/>
      <c r="Q20" s="118"/>
      <c r="R20" s="109">
        <f>F20*H20*D20+I20+J20+K20+L20+M20+N20+O20+P20+Q20</f>
        <v>15.8537344</v>
      </c>
      <c r="S20" s="119">
        <v>0.1</v>
      </c>
      <c r="T20" s="119">
        <v>0.3</v>
      </c>
      <c r="U20" s="119">
        <v>0.1</v>
      </c>
      <c r="V20" s="111">
        <v>17.03</v>
      </c>
      <c r="W20" s="111">
        <f t="shared" si="1"/>
        <v>18.562700000000003</v>
      </c>
      <c r="X20" s="112">
        <v>1.377</v>
      </c>
      <c r="Y20" s="111">
        <f t="shared" si="2"/>
        <v>44.123537900000002</v>
      </c>
      <c r="Z20" s="113">
        <v>0.5</v>
      </c>
      <c r="AA20" s="114">
        <f t="shared" si="3"/>
        <v>22.061768950000001</v>
      </c>
    </row>
    <row r="21" spans="1:27" ht="12.75" customHeight="1" x14ac:dyDescent="0.35">
      <c r="A21" s="103" t="s">
        <v>2631</v>
      </c>
      <c r="B21" s="222" t="s">
        <v>1006</v>
      </c>
      <c r="C21" s="78" t="s">
        <v>57</v>
      </c>
      <c r="D21" s="116">
        <v>1</v>
      </c>
      <c r="E21" s="105">
        <v>0.4</v>
      </c>
      <c r="F21" s="106">
        <f>VLOOKUP(CONCATENATE(A21,"-",E21),AĞIRLIK!$A$3:$C$171,3,FALSE)</f>
        <v>1.0048000000000001</v>
      </c>
      <c r="G21" s="117" t="s">
        <v>39</v>
      </c>
      <c r="H21" s="108">
        <f>Sayfa2!$C$2</f>
        <v>6.5</v>
      </c>
      <c r="I21" s="120"/>
      <c r="J21" s="118"/>
      <c r="K21" s="118"/>
      <c r="L21" s="118"/>
      <c r="M21" s="118"/>
      <c r="N21" s="118"/>
      <c r="O21" s="118"/>
      <c r="P21" s="118"/>
      <c r="Q21" s="118"/>
      <c r="R21" s="109">
        <f t="shared" si="0"/>
        <v>6.531200000000001</v>
      </c>
      <c r="S21" s="119">
        <v>0.1</v>
      </c>
      <c r="T21" s="119">
        <v>0.3</v>
      </c>
      <c r="U21" s="119">
        <v>0.1</v>
      </c>
      <c r="V21" s="111">
        <v>6.7859999999999996</v>
      </c>
      <c r="W21" s="111">
        <f t="shared" si="1"/>
        <v>7.3967400000000003</v>
      </c>
      <c r="X21" s="112">
        <v>1.377</v>
      </c>
      <c r="Y21" s="111">
        <f t="shared" si="2"/>
        <v>17.582050979999998</v>
      </c>
      <c r="Z21" s="113">
        <v>0.5</v>
      </c>
      <c r="AA21" s="114">
        <f t="shared" si="3"/>
        <v>8.7910254899999991</v>
      </c>
    </row>
    <row r="22" spans="1:27" ht="12.75" customHeight="1" x14ac:dyDescent="0.35">
      <c r="A22" s="103" t="s">
        <v>2631</v>
      </c>
      <c r="B22" s="222" t="s">
        <v>1007</v>
      </c>
      <c r="C22" s="123" t="s">
        <v>3303</v>
      </c>
      <c r="D22" s="116">
        <v>1</v>
      </c>
      <c r="E22" s="105">
        <v>0.4</v>
      </c>
      <c r="F22" s="106">
        <f>VLOOKUP(CONCATENATE(A22,"-",E22),AĞIRLIK!$A$3:$C$171,3,FALSE)</f>
        <v>1.0048000000000001</v>
      </c>
      <c r="G22" s="117" t="s">
        <v>39</v>
      </c>
      <c r="H22" s="108">
        <f>Sayfa2!$C$2</f>
        <v>6.5</v>
      </c>
      <c r="I22" s="108">
        <f>'genel hesap'!$K$39*D22</f>
        <v>1.30467</v>
      </c>
      <c r="J22" s="118">
        <f>D22*İZOLASYON!$O$2</f>
        <v>6.2036352000000008</v>
      </c>
      <c r="K22" s="118"/>
      <c r="L22" s="118"/>
      <c r="M22" s="118"/>
      <c r="N22" s="118"/>
      <c r="O22" s="118"/>
      <c r="P22" s="118"/>
      <c r="Q22" s="118"/>
      <c r="R22" s="109">
        <f t="shared" si="0"/>
        <v>14.039505200000001</v>
      </c>
      <c r="S22" s="119">
        <v>0.1</v>
      </c>
      <c r="T22" s="119">
        <v>0.3</v>
      </c>
      <c r="U22" s="119">
        <v>0.1</v>
      </c>
      <c r="V22" s="111">
        <v>15.73</v>
      </c>
      <c r="W22" s="111">
        <f t="shared" si="1"/>
        <v>17.145700000000001</v>
      </c>
      <c r="X22" s="112">
        <v>1.377</v>
      </c>
      <c r="Y22" s="111">
        <f t="shared" si="2"/>
        <v>40.755328900000002</v>
      </c>
      <c r="Z22" s="113">
        <v>0.5</v>
      </c>
      <c r="AA22" s="114">
        <f t="shared" si="3"/>
        <v>20.377664450000001</v>
      </c>
    </row>
    <row r="23" spans="1:27" ht="12.75" customHeight="1" x14ac:dyDescent="0.35">
      <c r="A23" s="103" t="s">
        <v>2631</v>
      </c>
      <c r="B23" s="222" t="s">
        <v>1008</v>
      </c>
      <c r="C23" s="123" t="s">
        <v>3581</v>
      </c>
      <c r="D23" s="116">
        <v>1</v>
      </c>
      <c r="E23" s="105">
        <v>0.4</v>
      </c>
      <c r="F23" s="106">
        <f>VLOOKUP(CONCATENATE(A23,"-",E23),AĞIRLIK!$A$3:$C$171,3,FALSE)</f>
        <v>1.0048000000000001</v>
      </c>
      <c r="G23" s="117" t="s">
        <v>39</v>
      </c>
      <c r="H23" s="108">
        <f>Sayfa2!$C$2</f>
        <v>6.5</v>
      </c>
      <c r="I23" s="108">
        <f>'genel hesap'!$K$71*D23</f>
        <v>2.0849599999999997</v>
      </c>
      <c r="J23" s="118">
        <f>D23*'genel hesap'!$R$71</f>
        <v>7.2375744000000006</v>
      </c>
      <c r="K23" s="118"/>
      <c r="L23" s="118"/>
      <c r="M23" s="118"/>
      <c r="N23" s="118"/>
      <c r="O23" s="118"/>
      <c r="P23" s="118"/>
      <c r="Q23" s="118"/>
      <c r="R23" s="109">
        <f>F23*H23*D23+I23+J23+K23+L23+M23+N23+O23+P23+Q23</f>
        <v>15.8537344</v>
      </c>
      <c r="S23" s="119">
        <v>0.1</v>
      </c>
      <c r="T23" s="119">
        <v>0.3</v>
      </c>
      <c r="U23" s="119">
        <v>0.1</v>
      </c>
      <c r="V23" s="111">
        <v>17.03</v>
      </c>
      <c r="W23" s="111">
        <f t="shared" si="1"/>
        <v>18.562700000000003</v>
      </c>
      <c r="X23" s="112">
        <v>1.377</v>
      </c>
      <c r="Y23" s="111">
        <f t="shared" si="2"/>
        <v>44.123537900000002</v>
      </c>
      <c r="Z23" s="113">
        <v>0.5</v>
      </c>
      <c r="AA23" s="114">
        <f t="shared" si="3"/>
        <v>22.061768950000001</v>
      </c>
    </row>
    <row r="24" spans="1:27" ht="12.75" customHeight="1" x14ac:dyDescent="0.35">
      <c r="A24" s="103" t="s">
        <v>2631</v>
      </c>
      <c r="B24" s="222" t="s">
        <v>1015</v>
      </c>
      <c r="C24" s="78" t="s">
        <v>59</v>
      </c>
      <c r="D24" s="116">
        <v>1</v>
      </c>
      <c r="E24" s="105">
        <v>0.4</v>
      </c>
      <c r="F24" s="106">
        <f>VLOOKUP(CONCATENATE(A24,"-",E24),AĞIRLIK!$A$3:$C$171,3,FALSE)</f>
        <v>1.0048000000000001</v>
      </c>
      <c r="G24" s="117" t="s">
        <v>39</v>
      </c>
      <c r="H24" s="108">
        <f>Sayfa2!$C$2</f>
        <v>6.5</v>
      </c>
      <c r="I24" s="108"/>
      <c r="J24" s="118"/>
      <c r="K24" s="118"/>
      <c r="L24" s="118"/>
      <c r="M24" s="118"/>
      <c r="N24" s="118"/>
      <c r="O24" s="118"/>
      <c r="P24" s="118"/>
      <c r="Q24" s="118"/>
      <c r="R24" s="109">
        <f t="shared" si="0"/>
        <v>6.531200000000001</v>
      </c>
      <c r="S24" s="119">
        <v>0.1</v>
      </c>
      <c r="T24" s="119">
        <v>0.3</v>
      </c>
      <c r="U24" s="119">
        <v>0.1</v>
      </c>
      <c r="V24" s="111">
        <v>6.7859999999999996</v>
      </c>
      <c r="W24" s="111">
        <f t="shared" si="1"/>
        <v>7.3967400000000003</v>
      </c>
      <c r="X24" s="112">
        <v>1.377</v>
      </c>
      <c r="Y24" s="111">
        <f t="shared" si="2"/>
        <v>17.582050979999998</v>
      </c>
      <c r="Z24" s="113">
        <v>0.5</v>
      </c>
      <c r="AA24" s="114">
        <f t="shared" si="3"/>
        <v>8.7910254899999991</v>
      </c>
    </row>
    <row r="25" spans="1:27" ht="12.75" customHeight="1" x14ac:dyDescent="0.35">
      <c r="A25" s="103" t="s">
        <v>2631</v>
      </c>
      <c r="B25" s="222" t="s">
        <v>1016</v>
      </c>
      <c r="C25" s="123" t="s">
        <v>3332</v>
      </c>
      <c r="D25" s="116">
        <v>1</v>
      </c>
      <c r="E25" s="105">
        <v>0.4</v>
      </c>
      <c r="F25" s="106">
        <f>VLOOKUP(CONCATENATE(A25,"-",E25),AĞIRLIK!$A$3:$C$171,3,FALSE)</f>
        <v>1.0048000000000001</v>
      </c>
      <c r="G25" s="117" t="s">
        <v>39</v>
      </c>
      <c r="H25" s="108">
        <f>Sayfa2!$C$2</f>
        <v>6.5</v>
      </c>
      <c r="I25" s="108">
        <f>'genel hesap'!$K$39*D25</f>
        <v>1.30467</v>
      </c>
      <c r="J25" s="118">
        <f>D25*İZOLASYON!$O$2</f>
        <v>6.2036352000000008</v>
      </c>
      <c r="K25" s="118"/>
      <c r="L25" s="118"/>
      <c r="M25" s="118"/>
      <c r="N25" s="118"/>
      <c r="O25" s="118"/>
      <c r="P25" s="118"/>
      <c r="Q25" s="118"/>
      <c r="R25" s="109">
        <f t="shared" si="0"/>
        <v>14.039505200000001</v>
      </c>
      <c r="S25" s="119">
        <v>0.1</v>
      </c>
      <c r="T25" s="119">
        <v>0.3</v>
      </c>
      <c r="U25" s="119">
        <v>0.1</v>
      </c>
      <c r="V25" s="111">
        <v>15.73</v>
      </c>
      <c r="W25" s="111">
        <f t="shared" si="1"/>
        <v>17.145700000000001</v>
      </c>
      <c r="X25" s="112">
        <v>1.377</v>
      </c>
      <c r="Y25" s="111">
        <f t="shared" si="2"/>
        <v>40.755328900000002</v>
      </c>
      <c r="Z25" s="113">
        <v>0.5</v>
      </c>
      <c r="AA25" s="114">
        <f t="shared" si="3"/>
        <v>20.377664450000001</v>
      </c>
    </row>
    <row r="26" spans="1:27" ht="12.75" customHeight="1" x14ac:dyDescent="0.35">
      <c r="A26" s="103" t="s">
        <v>2631</v>
      </c>
      <c r="B26" s="222" t="s">
        <v>1017</v>
      </c>
      <c r="C26" s="123" t="s">
        <v>3582</v>
      </c>
      <c r="D26" s="116">
        <v>1</v>
      </c>
      <c r="E26" s="105">
        <v>0.4</v>
      </c>
      <c r="F26" s="106">
        <f>VLOOKUP(CONCATENATE(A26,"-",E26),AĞIRLIK!$A$3:$C$171,3,FALSE)</f>
        <v>1.0048000000000001</v>
      </c>
      <c r="G26" s="117" t="s">
        <v>39</v>
      </c>
      <c r="H26" s="108">
        <f>Sayfa2!$C$2</f>
        <v>6.5</v>
      </c>
      <c r="I26" s="108">
        <f>'genel hesap'!$K$71*D26</f>
        <v>2.0849599999999997</v>
      </c>
      <c r="J26" s="118">
        <f>D26*'genel hesap'!$R$71</f>
        <v>7.2375744000000006</v>
      </c>
      <c r="K26" s="118"/>
      <c r="L26" s="118"/>
      <c r="M26" s="118"/>
      <c r="N26" s="118"/>
      <c r="O26" s="118"/>
      <c r="P26" s="118"/>
      <c r="Q26" s="118"/>
      <c r="R26" s="109">
        <f>F26*H26*D26+I26+J26+K26+L26+M26+N26+O26+P26+Q26</f>
        <v>15.8537344</v>
      </c>
      <c r="S26" s="119">
        <v>0.1</v>
      </c>
      <c r="T26" s="119">
        <v>0.3</v>
      </c>
      <c r="U26" s="119">
        <v>0.1</v>
      </c>
      <c r="V26" s="111">
        <v>17.03</v>
      </c>
      <c r="W26" s="111">
        <f t="shared" si="1"/>
        <v>18.562700000000003</v>
      </c>
      <c r="X26" s="112">
        <v>1.377</v>
      </c>
      <c r="Y26" s="111">
        <f t="shared" si="2"/>
        <v>44.123537900000002</v>
      </c>
      <c r="Z26" s="113">
        <v>0.5</v>
      </c>
      <c r="AA26" s="114">
        <f t="shared" si="3"/>
        <v>22.061768950000001</v>
      </c>
    </row>
    <row r="27" spans="1:27" ht="12.75" customHeight="1" x14ac:dyDescent="0.35">
      <c r="A27" s="103" t="s">
        <v>2631</v>
      </c>
      <c r="B27" s="222" t="s">
        <v>1018</v>
      </c>
      <c r="C27" s="78" t="s">
        <v>61</v>
      </c>
      <c r="D27" s="116">
        <v>1</v>
      </c>
      <c r="E27" s="105">
        <v>0.4</v>
      </c>
      <c r="F27" s="106">
        <f>VLOOKUP(CONCATENATE(A27,"-",E27),AĞIRLIK!$A$3:$C$171,3,FALSE)</f>
        <v>1.0048000000000001</v>
      </c>
      <c r="G27" s="117" t="s">
        <v>39</v>
      </c>
      <c r="H27" s="108">
        <f>Sayfa2!$C$2</f>
        <v>6.5</v>
      </c>
      <c r="I27" s="108"/>
      <c r="J27" s="118"/>
      <c r="K27" s="118"/>
      <c r="L27" s="118"/>
      <c r="M27" s="118"/>
      <c r="N27" s="118"/>
      <c r="O27" s="118"/>
      <c r="P27" s="118"/>
      <c r="Q27" s="118"/>
      <c r="R27" s="109">
        <f t="shared" si="0"/>
        <v>6.531200000000001</v>
      </c>
      <c r="S27" s="119">
        <v>0.1</v>
      </c>
      <c r="T27" s="119">
        <v>0.3</v>
      </c>
      <c r="U27" s="119">
        <v>0.1</v>
      </c>
      <c r="V27" s="111">
        <v>6.7859999999999996</v>
      </c>
      <c r="W27" s="111">
        <f t="shared" si="1"/>
        <v>7.3967400000000003</v>
      </c>
      <c r="X27" s="112">
        <v>1.377</v>
      </c>
      <c r="Y27" s="111">
        <f t="shared" si="2"/>
        <v>17.582050979999998</v>
      </c>
      <c r="Z27" s="113">
        <v>0.5</v>
      </c>
      <c r="AA27" s="114">
        <f t="shared" si="3"/>
        <v>8.7910254899999991</v>
      </c>
    </row>
    <row r="28" spans="1:27" ht="12.75" customHeight="1" x14ac:dyDescent="0.35">
      <c r="A28" s="103" t="s">
        <v>2631</v>
      </c>
      <c r="B28" s="222" t="s">
        <v>1019</v>
      </c>
      <c r="C28" s="123" t="s">
        <v>3361</v>
      </c>
      <c r="D28" s="116">
        <v>1</v>
      </c>
      <c r="E28" s="105">
        <v>0.4</v>
      </c>
      <c r="F28" s="106">
        <f>VLOOKUP(CONCATENATE(A28,"-",E28),AĞIRLIK!$A$3:$C$171,3,FALSE)</f>
        <v>1.0048000000000001</v>
      </c>
      <c r="G28" s="117" t="s">
        <v>39</v>
      </c>
      <c r="H28" s="108">
        <f>Sayfa2!$C$2</f>
        <v>6.5</v>
      </c>
      <c r="I28" s="108">
        <f>'genel hesap'!$K$39*D28</f>
        <v>1.30467</v>
      </c>
      <c r="J28" s="118">
        <f>D28*İZOLASYON!$O$2</f>
        <v>6.2036352000000008</v>
      </c>
      <c r="K28" s="118"/>
      <c r="L28" s="118"/>
      <c r="M28" s="118"/>
      <c r="N28" s="118"/>
      <c r="O28" s="118"/>
      <c r="P28" s="118"/>
      <c r="Q28" s="118"/>
      <c r="R28" s="109">
        <f t="shared" si="0"/>
        <v>14.039505200000001</v>
      </c>
      <c r="S28" s="119">
        <v>0.1</v>
      </c>
      <c r="T28" s="119">
        <v>0.3</v>
      </c>
      <c r="U28" s="119">
        <v>0.1</v>
      </c>
      <c r="V28" s="111">
        <v>15.73</v>
      </c>
      <c r="W28" s="111">
        <f t="shared" si="1"/>
        <v>17.145700000000001</v>
      </c>
      <c r="X28" s="112">
        <v>1.377</v>
      </c>
      <c r="Y28" s="111">
        <f t="shared" si="2"/>
        <v>40.755328900000002</v>
      </c>
      <c r="Z28" s="113">
        <v>0.5</v>
      </c>
      <c r="AA28" s="114">
        <f t="shared" si="3"/>
        <v>20.377664450000001</v>
      </c>
    </row>
    <row r="29" spans="1:27" ht="12.75" customHeight="1" x14ac:dyDescent="0.35">
      <c r="A29" s="103" t="s">
        <v>2631</v>
      </c>
      <c r="B29" s="222" t="s">
        <v>1020</v>
      </c>
      <c r="C29" s="123" t="s">
        <v>3583</v>
      </c>
      <c r="D29" s="116">
        <v>1</v>
      </c>
      <c r="E29" s="105">
        <v>0.4</v>
      </c>
      <c r="F29" s="106">
        <f>VLOOKUP(CONCATENATE(A29,"-",E29),AĞIRLIK!$A$3:$C$171,3,FALSE)</f>
        <v>1.0048000000000001</v>
      </c>
      <c r="G29" s="117" t="s">
        <v>39</v>
      </c>
      <c r="H29" s="108">
        <f>Sayfa2!$C$2</f>
        <v>6.5</v>
      </c>
      <c r="I29" s="108">
        <f>'genel hesap'!$K$71*D29</f>
        <v>2.0849599999999997</v>
      </c>
      <c r="J29" s="118">
        <f>D29*'genel hesap'!$R$71</f>
        <v>7.2375744000000006</v>
      </c>
      <c r="K29" s="118"/>
      <c r="L29" s="118"/>
      <c r="M29" s="118"/>
      <c r="N29" s="118"/>
      <c r="O29" s="118"/>
      <c r="P29" s="118"/>
      <c r="Q29" s="118"/>
      <c r="R29" s="109">
        <f>F29*H29*D29+I29+J29+K29+L29+M29+N29+O29+P29+Q29</f>
        <v>15.8537344</v>
      </c>
      <c r="S29" s="119">
        <v>0.1</v>
      </c>
      <c r="T29" s="119">
        <v>0.3</v>
      </c>
      <c r="U29" s="119">
        <v>0.1</v>
      </c>
      <c r="V29" s="111">
        <v>17.03</v>
      </c>
      <c r="W29" s="111">
        <f t="shared" si="1"/>
        <v>18.562700000000003</v>
      </c>
      <c r="X29" s="112">
        <v>1.377</v>
      </c>
      <c r="Y29" s="111">
        <f t="shared" si="2"/>
        <v>44.123537900000002</v>
      </c>
      <c r="Z29" s="113">
        <v>0.5</v>
      </c>
      <c r="AA29" s="114">
        <f t="shared" si="3"/>
        <v>22.061768950000001</v>
      </c>
    </row>
    <row r="30" spans="1:27" ht="12.75" customHeight="1" x14ac:dyDescent="0.35">
      <c r="A30" s="103" t="s">
        <v>2631</v>
      </c>
      <c r="B30" s="222" t="s">
        <v>1021</v>
      </c>
      <c r="C30" s="123" t="s">
        <v>3584</v>
      </c>
      <c r="D30" s="116">
        <v>1</v>
      </c>
      <c r="E30" s="105">
        <v>0.4</v>
      </c>
      <c r="F30" s="106">
        <f>VLOOKUP(CONCATENATE(A30,"-",E30),AĞIRLIK!$A$3:$C$171,3,FALSE)</f>
        <v>1.0048000000000001</v>
      </c>
      <c r="G30" s="117" t="s">
        <v>39</v>
      </c>
      <c r="H30" s="108">
        <f>Sayfa2!$C$2</f>
        <v>6.5</v>
      </c>
      <c r="I30" s="108">
        <f>'genel hesap'!$K$71*D30</f>
        <v>2.0849599999999997</v>
      </c>
      <c r="J30" s="118">
        <f>D30*'genel hesap'!$R$71</f>
        <v>7.2375744000000006</v>
      </c>
      <c r="K30" s="118"/>
      <c r="L30" s="118"/>
      <c r="M30" s="118"/>
      <c r="N30" s="118"/>
      <c r="O30" s="118"/>
      <c r="P30" s="118"/>
      <c r="Q30" s="118"/>
      <c r="R30" s="109">
        <f>F30*H30*D30+I30+J30+K30+L30+M30+N30+O30+P30+Q30</f>
        <v>15.8537344</v>
      </c>
      <c r="S30" s="119">
        <v>0.2</v>
      </c>
      <c r="T30" s="119">
        <v>0.3</v>
      </c>
      <c r="U30" s="119">
        <v>0.1</v>
      </c>
      <c r="V30" s="111">
        <f>V4</f>
        <v>17.03</v>
      </c>
      <c r="W30" s="111">
        <f t="shared" si="1"/>
        <v>18.562700000000003</v>
      </c>
      <c r="X30" s="112">
        <v>1.377</v>
      </c>
      <c r="Y30" s="111">
        <f t="shared" si="2"/>
        <v>44.123537900000002</v>
      </c>
      <c r="Z30" s="113">
        <v>0.5</v>
      </c>
      <c r="AA30" s="114">
        <f t="shared" si="3"/>
        <v>22.061768950000001</v>
      </c>
    </row>
    <row r="31" spans="1:27" ht="12.75" customHeight="1" x14ac:dyDescent="0.35">
      <c r="A31" s="103" t="s">
        <v>2631</v>
      </c>
      <c r="B31" s="222" t="s">
        <v>1022</v>
      </c>
      <c r="C31" s="123" t="s">
        <v>3389</v>
      </c>
      <c r="D31" s="124">
        <v>1</v>
      </c>
      <c r="E31" s="105">
        <v>0.4</v>
      </c>
      <c r="F31" s="106">
        <f>VLOOKUP(CONCATENATE(A31,"-",E31),AĞIRLIK!$A$3:$C$171,3,FALSE)</f>
        <v>1.0048000000000001</v>
      </c>
      <c r="G31" s="117" t="s">
        <v>39</v>
      </c>
      <c r="H31" s="108">
        <f>Sayfa2!$C$2</f>
        <v>6.5</v>
      </c>
      <c r="I31" s="108">
        <f>'genel hesap'!$K$39*D31</f>
        <v>1.30467</v>
      </c>
      <c r="J31" s="118">
        <f>D31*İZOLASYON!$O$2</f>
        <v>6.2036352000000008</v>
      </c>
      <c r="K31" s="118"/>
      <c r="L31" s="118"/>
      <c r="M31" s="118"/>
      <c r="N31" s="118"/>
      <c r="O31" s="118"/>
      <c r="P31" s="118"/>
      <c r="Q31" s="118"/>
      <c r="R31" s="109">
        <f t="shared" si="0"/>
        <v>14.039505200000001</v>
      </c>
      <c r="S31" s="119">
        <v>0.2</v>
      </c>
      <c r="T31" s="119">
        <v>0.3</v>
      </c>
      <c r="U31" s="119">
        <v>0.1</v>
      </c>
      <c r="V31" s="111">
        <f>V3</f>
        <v>15.73</v>
      </c>
      <c r="W31" s="111">
        <f t="shared" si="1"/>
        <v>17.145700000000001</v>
      </c>
      <c r="X31" s="112">
        <v>1.377</v>
      </c>
      <c r="Y31" s="111">
        <f t="shared" si="2"/>
        <v>40.755328900000002</v>
      </c>
      <c r="Z31" s="113">
        <v>0.5</v>
      </c>
      <c r="AA31" s="114">
        <f t="shared" si="3"/>
        <v>20.377664450000001</v>
      </c>
    </row>
    <row r="32" spans="1:27" ht="12.75" customHeight="1" x14ac:dyDescent="0.35">
      <c r="A32" s="103" t="s">
        <v>2631</v>
      </c>
      <c r="B32" s="222" t="s">
        <v>1023</v>
      </c>
      <c r="C32" s="123" t="s">
        <v>438</v>
      </c>
      <c r="D32" s="124">
        <v>1</v>
      </c>
      <c r="E32" s="105">
        <v>0.4</v>
      </c>
      <c r="F32" s="106">
        <f>VLOOKUP(CONCATENATE(A32,"-",E32),AĞIRLIK!$A$3:$C$171,3,FALSE)</f>
        <v>1.0048000000000001</v>
      </c>
      <c r="G32" s="117" t="s">
        <v>39</v>
      </c>
      <c r="H32" s="108">
        <f>Sayfa2!$C$2</f>
        <v>6.5</v>
      </c>
      <c r="I32" s="108"/>
      <c r="J32" s="118"/>
      <c r="K32" s="118"/>
      <c r="L32" s="118"/>
      <c r="M32" s="118"/>
      <c r="N32" s="118"/>
      <c r="O32" s="118"/>
      <c r="P32" s="118"/>
      <c r="Q32" s="118"/>
      <c r="R32" s="109">
        <f t="shared" si="0"/>
        <v>6.531200000000001</v>
      </c>
      <c r="S32" s="119">
        <v>0.2</v>
      </c>
      <c r="T32" s="119">
        <v>0.3</v>
      </c>
      <c r="U32" s="119">
        <v>0.1</v>
      </c>
      <c r="V32" s="111">
        <f>V2</f>
        <v>6.7859999999999996</v>
      </c>
      <c r="W32" s="111">
        <f t="shared" si="1"/>
        <v>7.3967400000000003</v>
      </c>
      <c r="X32" s="112">
        <v>1.377</v>
      </c>
      <c r="Y32" s="111">
        <f t="shared" si="2"/>
        <v>17.582050979999998</v>
      </c>
      <c r="Z32" s="113">
        <v>0.5</v>
      </c>
      <c r="AA32" s="114">
        <f t="shared" si="3"/>
        <v>8.7910254899999991</v>
      </c>
    </row>
    <row r="33" spans="1:27" ht="12.75" customHeight="1" x14ac:dyDescent="0.35">
      <c r="A33" s="103" t="s">
        <v>2631</v>
      </c>
      <c r="B33" s="222" t="s">
        <v>1024</v>
      </c>
      <c r="C33" s="123" t="s">
        <v>3585</v>
      </c>
      <c r="D33" s="124">
        <v>1</v>
      </c>
      <c r="E33" s="105">
        <v>0.4</v>
      </c>
      <c r="F33" s="106">
        <f>VLOOKUP(CONCATENATE(A33,"-",E33),AĞIRLIK!$A$3:$C$171,3,FALSE)</f>
        <v>1.0048000000000001</v>
      </c>
      <c r="G33" s="117" t="s">
        <v>39</v>
      </c>
      <c r="H33" s="108">
        <f>Sayfa2!$C$2</f>
        <v>6.5</v>
      </c>
      <c r="I33" s="108">
        <f>'genel hesap'!$K$71*D33</f>
        <v>2.0849599999999997</v>
      </c>
      <c r="J33" s="118">
        <f>D33*'genel hesap'!$R$71</f>
        <v>7.2375744000000006</v>
      </c>
      <c r="K33" s="118"/>
      <c r="L33" s="118"/>
      <c r="M33" s="118"/>
      <c r="N33" s="118"/>
      <c r="O33" s="118"/>
      <c r="P33" s="118"/>
      <c r="Q33" s="118"/>
      <c r="R33" s="109">
        <f>F33*H33*D33+I33+J33+K33+L33+M33+N33+O33+P33+Q33</f>
        <v>15.8537344</v>
      </c>
      <c r="S33" s="119">
        <v>0.2</v>
      </c>
      <c r="T33" s="119">
        <v>0.3</v>
      </c>
      <c r="U33" s="119">
        <v>0.1</v>
      </c>
      <c r="V33" s="111">
        <v>17.03</v>
      </c>
      <c r="W33" s="111">
        <f t="shared" si="1"/>
        <v>18.562700000000003</v>
      </c>
      <c r="X33" s="112">
        <v>1.377</v>
      </c>
      <c r="Y33" s="111">
        <f t="shared" si="2"/>
        <v>44.123537900000002</v>
      </c>
      <c r="Z33" s="113">
        <v>0.5</v>
      </c>
      <c r="AA33" s="114">
        <f t="shared" si="3"/>
        <v>22.061768950000001</v>
      </c>
    </row>
    <row r="34" spans="1:27" ht="12.75" customHeight="1" x14ac:dyDescent="0.35">
      <c r="A34" s="103" t="s">
        <v>2631</v>
      </c>
      <c r="B34" s="222" t="s">
        <v>1025</v>
      </c>
      <c r="C34" s="123" t="s">
        <v>3413</v>
      </c>
      <c r="D34" s="124">
        <v>1</v>
      </c>
      <c r="E34" s="105">
        <v>0.4</v>
      </c>
      <c r="F34" s="106">
        <f>VLOOKUP(CONCATENATE(A34,"-",E34),AĞIRLIK!$A$3:$C$171,3,FALSE)</f>
        <v>1.0048000000000001</v>
      </c>
      <c r="G34" s="117" t="s">
        <v>39</v>
      </c>
      <c r="H34" s="108">
        <f>Sayfa2!$C$2</f>
        <v>6.5</v>
      </c>
      <c r="I34" s="108">
        <f>'genel hesap'!$K$39*D34</f>
        <v>1.30467</v>
      </c>
      <c r="J34" s="118">
        <f>D34*İZOLASYON!$O$2</f>
        <v>6.2036352000000008</v>
      </c>
      <c r="K34" s="118"/>
      <c r="L34" s="118"/>
      <c r="M34" s="118"/>
      <c r="N34" s="118"/>
      <c r="O34" s="118"/>
      <c r="P34" s="118"/>
      <c r="Q34" s="118"/>
      <c r="R34" s="109">
        <f t="shared" si="0"/>
        <v>14.039505200000001</v>
      </c>
      <c r="S34" s="119">
        <v>0.2</v>
      </c>
      <c r="T34" s="119">
        <v>0.3</v>
      </c>
      <c r="U34" s="119">
        <v>0.1</v>
      </c>
      <c r="V34" s="111">
        <v>15.73</v>
      </c>
      <c r="W34" s="111">
        <f t="shared" si="1"/>
        <v>17.145700000000001</v>
      </c>
      <c r="X34" s="112">
        <v>1.377</v>
      </c>
      <c r="Y34" s="111">
        <f t="shared" si="2"/>
        <v>40.755328900000002</v>
      </c>
      <c r="Z34" s="113">
        <v>0.5</v>
      </c>
      <c r="AA34" s="114">
        <f t="shared" si="3"/>
        <v>20.377664450000001</v>
      </c>
    </row>
    <row r="35" spans="1:27" ht="12.75" customHeight="1" x14ac:dyDescent="0.35">
      <c r="A35" s="103" t="s">
        <v>2631</v>
      </c>
      <c r="B35" s="222" t="s">
        <v>1026</v>
      </c>
      <c r="C35" s="123" t="s">
        <v>64</v>
      </c>
      <c r="D35" s="124">
        <v>1</v>
      </c>
      <c r="E35" s="105">
        <v>0.4</v>
      </c>
      <c r="F35" s="106">
        <f>VLOOKUP(CONCATENATE(A35,"-",E35),AĞIRLIK!$A$3:$C$171,3,FALSE)</f>
        <v>1.0048000000000001</v>
      </c>
      <c r="G35" s="117" t="s">
        <v>39</v>
      </c>
      <c r="H35" s="108">
        <f>Sayfa2!$C$2</f>
        <v>6.5</v>
      </c>
      <c r="I35" s="108"/>
      <c r="J35" s="118"/>
      <c r="K35" s="118"/>
      <c r="L35" s="118"/>
      <c r="M35" s="118"/>
      <c r="N35" s="118"/>
      <c r="O35" s="118"/>
      <c r="P35" s="118"/>
      <c r="Q35" s="118"/>
      <c r="R35" s="109">
        <f t="shared" si="0"/>
        <v>6.531200000000001</v>
      </c>
      <c r="S35" s="119">
        <v>0.2</v>
      </c>
      <c r="T35" s="119">
        <v>0.3</v>
      </c>
      <c r="U35" s="119">
        <v>0.1</v>
      </c>
      <c r="V35" s="111">
        <v>6.7859999999999996</v>
      </c>
      <c r="W35" s="111">
        <f t="shared" si="1"/>
        <v>7.3967400000000003</v>
      </c>
      <c r="X35" s="112">
        <v>1.377</v>
      </c>
      <c r="Y35" s="111">
        <f t="shared" si="2"/>
        <v>17.582050979999998</v>
      </c>
      <c r="Z35" s="113">
        <v>0.5</v>
      </c>
      <c r="AA35" s="114">
        <f t="shared" si="3"/>
        <v>8.7910254899999991</v>
      </c>
    </row>
    <row r="36" spans="1:27" ht="12.75" customHeight="1" x14ac:dyDescent="0.35">
      <c r="A36" s="103" t="s">
        <v>2631</v>
      </c>
      <c r="B36" s="222" t="s">
        <v>1027</v>
      </c>
      <c r="C36" s="78" t="s">
        <v>430</v>
      </c>
      <c r="D36" s="124">
        <v>0.25</v>
      </c>
      <c r="E36" s="105">
        <v>0.4</v>
      </c>
      <c r="F36" s="106">
        <f>VLOOKUP(CONCATENATE(A36,"-",E36),AĞIRLIK!$A$3:$C$171,3,FALSE)</f>
        <v>1.0048000000000001</v>
      </c>
      <c r="G36" s="117" t="s">
        <v>39</v>
      </c>
      <c r="H36" s="108">
        <f>Sayfa2!$C$2*Sayfa2!I2</f>
        <v>0.51024999999999998</v>
      </c>
      <c r="I36" s="108"/>
      <c r="J36" s="118"/>
      <c r="K36" s="118"/>
      <c r="L36" s="118">
        <f>'genel hesap'!$C$2</f>
        <v>1.39</v>
      </c>
      <c r="M36" s="118"/>
      <c r="N36" s="118"/>
      <c r="O36" s="118">
        <f>SIVAMA!D3</f>
        <v>1.25</v>
      </c>
      <c r="P36" s="118"/>
      <c r="Q36" s="118"/>
      <c r="R36" s="109">
        <f>R5</f>
        <v>3.2656000000000005</v>
      </c>
      <c r="S36" s="119">
        <v>0.2</v>
      </c>
      <c r="T36" s="119">
        <v>0.3</v>
      </c>
      <c r="U36" s="119">
        <v>0.1</v>
      </c>
      <c r="V36" s="111">
        <f>V8+L36</f>
        <v>3.0865</v>
      </c>
      <c r="W36" s="111">
        <f t="shared" si="1"/>
        <v>3.3642850000000002</v>
      </c>
      <c r="X36" s="112">
        <v>1.377</v>
      </c>
      <c r="Y36" s="111">
        <f t="shared" si="2"/>
        <v>7.9969054449999994</v>
      </c>
      <c r="Z36" s="113">
        <v>0.5</v>
      </c>
      <c r="AA36" s="114">
        <f t="shared" si="3"/>
        <v>3.9984527224999997</v>
      </c>
    </row>
    <row r="37" spans="1:27" x14ac:dyDescent="0.35">
      <c r="A37" s="103" t="s">
        <v>2631</v>
      </c>
      <c r="B37" s="222" t="s">
        <v>1028</v>
      </c>
      <c r="C37" s="123" t="s">
        <v>3442</v>
      </c>
      <c r="D37" s="124">
        <v>0.25</v>
      </c>
      <c r="E37" s="105">
        <v>0.4</v>
      </c>
      <c r="F37" s="106">
        <f>VLOOKUP(CONCATENATE(A37,"-",E37),AĞIRLIK!$A$3:$C$171,3,FALSE)</f>
        <v>1.0048000000000001</v>
      </c>
      <c r="G37" s="117" t="s">
        <v>39</v>
      </c>
      <c r="H37" s="108">
        <f>Sayfa2!$C$2*Sayfa2!I2</f>
        <v>0.51024999999999998</v>
      </c>
      <c r="I37" s="108">
        <f>'genel hesap'!$K$39*D37</f>
        <v>0.3261675</v>
      </c>
      <c r="J37" s="118">
        <f>D37*İZOLASYON!$O$2</f>
        <v>1.5509088000000002</v>
      </c>
      <c r="K37" s="118"/>
      <c r="L37" s="118">
        <f>'genel hesap'!$C$2</f>
        <v>1.39</v>
      </c>
      <c r="M37" s="118"/>
      <c r="N37" s="118"/>
      <c r="O37" s="118">
        <f>SIVAMA!D3</f>
        <v>1.25</v>
      </c>
      <c r="P37" s="118"/>
      <c r="Q37" s="118"/>
      <c r="R37" s="109">
        <f>R6</f>
        <v>7.0197526000000003</v>
      </c>
      <c r="S37" s="119">
        <v>0.2</v>
      </c>
      <c r="T37" s="119">
        <v>0.3</v>
      </c>
      <c r="U37" s="119">
        <v>0.1</v>
      </c>
      <c r="V37" s="111">
        <f t="shared" ref="V37:V38" si="5">V9+L37</f>
        <v>5.3224999999999998</v>
      </c>
      <c r="W37" s="111">
        <f t="shared" si="1"/>
        <v>5.8015249999999998</v>
      </c>
      <c r="X37" s="112">
        <v>1.377</v>
      </c>
      <c r="Y37" s="111">
        <f t="shared" si="2"/>
        <v>13.790224924999999</v>
      </c>
      <c r="Z37" s="113">
        <v>0.5</v>
      </c>
      <c r="AA37" s="114">
        <f t="shared" si="3"/>
        <v>6.8951124624999993</v>
      </c>
    </row>
    <row r="38" spans="1:27" x14ac:dyDescent="0.35">
      <c r="A38" s="103" t="s">
        <v>2631</v>
      </c>
      <c r="B38" s="222" t="s">
        <v>1029</v>
      </c>
      <c r="C38" s="123" t="s">
        <v>3586</v>
      </c>
      <c r="D38" s="124">
        <v>0.25</v>
      </c>
      <c r="E38" s="105">
        <v>0.4</v>
      </c>
      <c r="F38" s="106">
        <f>VLOOKUP(CONCATENATE(A38,"-",E38),AĞIRLIK!$A$3:$C$171,3,FALSE)</f>
        <v>1.0048000000000001</v>
      </c>
      <c r="G38" s="117" t="s">
        <v>39</v>
      </c>
      <c r="H38" s="108">
        <f>Sayfa2!$C$2*Sayfa2!I2</f>
        <v>0.51024999999999998</v>
      </c>
      <c r="I38" s="108">
        <f>'genel hesap'!$K$71*D38</f>
        <v>0.52123999999999993</v>
      </c>
      <c r="J38" s="118">
        <f>D38*'genel hesap'!$R$71</f>
        <v>1.8093936000000002</v>
      </c>
      <c r="K38" s="118"/>
      <c r="L38" s="118">
        <f>'genel hesap'!$C$2</f>
        <v>1.39</v>
      </c>
      <c r="M38" s="118"/>
      <c r="N38" s="118"/>
      <c r="O38" s="118">
        <f>SIVAMA!D4</f>
        <v>1.25</v>
      </c>
      <c r="P38" s="118"/>
      <c r="Q38" s="118"/>
      <c r="R38" s="109">
        <f>R7</f>
        <v>7.9268672000000002</v>
      </c>
      <c r="S38" s="119">
        <v>0.2</v>
      </c>
      <c r="T38" s="119">
        <v>0.3</v>
      </c>
      <c r="U38" s="119">
        <v>0.1</v>
      </c>
      <c r="V38" s="111">
        <f t="shared" si="5"/>
        <v>5.6475</v>
      </c>
      <c r="W38" s="111">
        <f t="shared" si="1"/>
        <v>6.1557750000000002</v>
      </c>
      <c r="X38" s="112">
        <v>1.377</v>
      </c>
      <c r="Y38" s="111">
        <f t="shared" si="2"/>
        <v>14.632277174999999</v>
      </c>
      <c r="Z38" s="113">
        <v>0.5</v>
      </c>
      <c r="AA38" s="114">
        <f t="shared" si="3"/>
        <v>7.3161385874999993</v>
      </c>
    </row>
    <row r="39" spans="1:27" ht="12.75" customHeight="1" x14ac:dyDescent="0.35">
      <c r="A39" s="103" t="s">
        <v>2631</v>
      </c>
      <c r="B39" s="222" t="s">
        <v>1030</v>
      </c>
      <c r="C39" s="78" t="s">
        <v>65</v>
      </c>
      <c r="D39" s="124">
        <v>1</v>
      </c>
      <c r="E39" s="105">
        <v>0.5</v>
      </c>
      <c r="F39" s="106">
        <f>VLOOKUP(CONCATENATE(A39,"-",E39),AĞIRLIK!$A$3:$C$171,3,FALSE)</f>
        <v>1.256</v>
      </c>
      <c r="G39" s="117" t="s">
        <v>39</v>
      </c>
      <c r="H39" s="108">
        <f>Sayfa2!$C$2</f>
        <v>6.5</v>
      </c>
      <c r="I39" s="108"/>
      <c r="J39" s="118"/>
      <c r="K39" s="118"/>
      <c r="L39" s="118"/>
      <c r="M39" s="118"/>
      <c r="N39" s="118"/>
      <c r="O39" s="118"/>
      <c r="P39" s="103"/>
      <c r="Q39" s="103"/>
      <c r="R39" s="109">
        <f>F39*H39*D39+I39+J39+K39+L39+M39+N39+O39+P39+Q39</f>
        <v>8.1639999999999997</v>
      </c>
      <c r="S39" s="119">
        <v>0.1</v>
      </c>
      <c r="T39" s="119">
        <v>0.3</v>
      </c>
      <c r="U39" s="119">
        <v>0.1</v>
      </c>
      <c r="V39" s="111">
        <f>1.5*V2</f>
        <v>10.178999999999998</v>
      </c>
      <c r="W39" s="111">
        <f t="shared" si="1"/>
        <v>11.09511</v>
      </c>
      <c r="X39" s="112">
        <v>1.377</v>
      </c>
      <c r="Y39" s="111">
        <f t="shared" si="2"/>
        <v>26.373076469999997</v>
      </c>
      <c r="Z39" s="113">
        <v>0.5</v>
      </c>
      <c r="AA39" s="114">
        <f t="shared" si="3"/>
        <v>13.186538234999999</v>
      </c>
    </row>
    <row r="40" spans="1:27" ht="12.75" customHeight="1" x14ac:dyDescent="0.35">
      <c r="A40" s="103" t="s">
        <v>2631</v>
      </c>
      <c r="B40" s="222" t="s">
        <v>1031</v>
      </c>
      <c r="C40" s="123" t="s">
        <v>3610</v>
      </c>
      <c r="D40" s="124">
        <v>1</v>
      </c>
      <c r="E40" s="105">
        <v>0.5</v>
      </c>
      <c r="F40" s="106">
        <f>VLOOKUP(CONCATENATE(A40,"-",E40),AĞIRLIK!$A$3:$C$171,3,FALSE)</f>
        <v>1.256</v>
      </c>
      <c r="G40" s="117" t="s">
        <v>39</v>
      </c>
      <c r="H40" s="108">
        <f>Sayfa2!$C$2</f>
        <v>6.5</v>
      </c>
      <c r="I40" s="108">
        <f>'genel hesap'!$K$39*D40</f>
        <v>1.30467</v>
      </c>
      <c r="J40" s="118">
        <f>D40*İZOLASYON!$O$2</f>
        <v>6.2036352000000008</v>
      </c>
      <c r="K40" s="118"/>
      <c r="L40" s="118"/>
      <c r="M40" s="118"/>
      <c r="N40" s="118"/>
      <c r="O40" s="118"/>
      <c r="P40" s="103"/>
      <c r="Q40" s="103"/>
      <c r="R40" s="109">
        <f>F40*H40*D40+I40+J40+K40+L40+M40+N40+O40+P40+Q40</f>
        <v>15.6723052</v>
      </c>
      <c r="S40" s="119">
        <v>0.1</v>
      </c>
      <c r="T40" s="119">
        <v>0.3</v>
      </c>
      <c r="U40" s="119">
        <v>0.1</v>
      </c>
      <c r="V40" s="111">
        <f t="shared" ref="V40" si="6">1.5*V3</f>
        <v>23.594999999999999</v>
      </c>
      <c r="W40" s="111">
        <f t="shared" si="1"/>
        <v>25.71855</v>
      </c>
      <c r="X40" s="112">
        <v>1.377</v>
      </c>
      <c r="Y40" s="111">
        <f t="shared" si="2"/>
        <v>61.132993349999992</v>
      </c>
      <c r="Z40" s="113">
        <v>0.5</v>
      </c>
      <c r="AA40" s="114">
        <f t="shared" si="3"/>
        <v>30.566496674999996</v>
      </c>
    </row>
    <row r="41" spans="1:27" ht="12.75" customHeight="1" x14ac:dyDescent="0.35">
      <c r="A41" s="103" t="s">
        <v>2631</v>
      </c>
      <c r="B41" s="222" t="s">
        <v>1461</v>
      </c>
      <c r="C41" s="123" t="s">
        <v>4089</v>
      </c>
      <c r="D41" s="124">
        <v>1</v>
      </c>
      <c r="E41" s="105">
        <v>0.5</v>
      </c>
      <c r="F41" s="106">
        <f>VLOOKUP(CONCATENATE(A41,"-",E41),AĞIRLIK!$A$3:$C$171,3,FALSE)</f>
        <v>1.256</v>
      </c>
      <c r="G41" s="117" t="s">
        <v>39</v>
      </c>
      <c r="H41" s="108">
        <f>Sayfa2!$C$2</f>
        <v>6.5</v>
      </c>
      <c r="I41" s="108">
        <f>'genel hesap'!$K$71*D41</f>
        <v>2.0849599999999997</v>
      </c>
      <c r="J41" s="118">
        <f>D41*'genel hesap'!$R$71</f>
        <v>7.2375744000000006</v>
      </c>
      <c r="K41" s="118"/>
      <c r="L41" s="118"/>
      <c r="M41" s="118"/>
      <c r="N41" s="118"/>
      <c r="O41" s="118"/>
      <c r="P41" s="103"/>
      <c r="Q41" s="103"/>
      <c r="R41" s="109">
        <f>F41*H41*D41+I41+J41+K41+L41+M41+N41+O41+P41+Q41</f>
        <v>17.4865344</v>
      </c>
      <c r="S41" s="119">
        <v>0.1</v>
      </c>
      <c r="T41" s="119">
        <v>0.3</v>
      </c>
      <c r="U41" s="119">
        <v>0.1</v>
      </c>
      <c r="V41" s="111">
        <f>1.5*V4</f>
        <v>25.545000000000002</v>
      </c>
      <c r="W41" s="111">
        <f t="shared" si="1"/>
        <v>27.844050000000003</v>
      </c>
      <c r="X41" s="112">
        <v>1.377</v>
      </c>
      <c r="Y41" s="111">
        <f t="shared" si="2"/>
        <v>66.185306850000003</v>
      </c>
      <c r="Z41" s="113">
        <v>0.5</v>
      </c>
      <c r="AA41" s="114">
        <f t="shared" si="3"/>
        <v>33.092653425000002</v>
      </c>
    </row>
    <row r="42" spans="1:27" ht="12.75" customHeight="1" x14ac:dyDescent="0.35">
      <c r="A42" s="103" t="s">
        <v>2631</v>
      </c>
      <c r="B42" s="222" t="s">
        <v>1462</v>
      </c>
      <c r="C42" s="78" t="s">
        <v>1011</v>
      </c>
      <c r="D42" s="124">
        <v>1</v>
      </c>
      <c r="E42" s="105">
        <v>0.4</v>
      </c>
      <c r="F42" s="106">
        <f>VLOOKUP(CONCATENATE(A42,"-",E42),AĞIRLIK!$A$3:$C$171,3,FALSE)</f>
        <v>1.0048000000000001</v>
      </c>
      <c r="G42" s="117" t="s">
        <v>39</v>
      </c>
      <c r="H42" s="108">
        <f>Sayfa2!$C$2</f>
        <v>6.5</v>
      </c>
      <c r="I42" s="108"/>
      <c r="J42" s="118"/>
      <c r="K42" s="118"/>
      <c r="L42" s="118"/>
      <c r="M42" s="118"/>
      <c r="N42" s="118"/>
      <c r="O42" s="118"/>
      <c r="P42" s="103"/>
      <c r="Q42" s="103"/>
      <c r="R42" s="109">
        <f>R43</f>
        <v>6.531200000000001</v>
      </c>
      <c r="S42" s="119">
        <v>0.2</v>
      </c>
      <c r="T42" s="119">
        <v>0.3</v>
      </c>
      <c r="U42" s="119">
        <v>0.1</v>
      </c>
      <c r="V42" s="111">
        <f>V32</f>
        <v>6.7859999999999996</v>
      </c>
      <c r="W42" s="111">
        <f t="shared" si="1"/>
        <v>7.3967400000000003</v>
      </c>
      <c r="X42" s="112">
        <v>1.377</v>
      </c>
      <c r="Y42" s="111">
        <f t="shared" si="2"/>
        <v>17.582050979999998</v>
      </c>
      <c r="Z42" s="113">
        <v>0.5</v>
      </c>
      <c r="AA42" s="114">
        <f t="shared" si="3"/>
        <v>8.7910254899999991</v>
      </c>
    </row>
    <row r="43" spans="1:27" ht="12.75" customHeight="1" x14ac:dyDescent="0.35">
      <c r="A43" s="103" t="s">
        <v>2631</v>
      </c>
      <c r="B43" s="222" t="s">
        <v>3213</v>
      </c>
      <c r="C43" s="78" t="s">
        <v>67</v>
      </c>
      <c r="D43" s="124">
        <v>1</v>
      </c>
      <c r="E43" s="105">
        <v>0.4</v>
      </c>
      <c r="F43" s="106">
        <f>VLOOKUP(CONCATENATE(A43,"-",E43),AĞIRLIK!$A$3:$C$171,3,FALSE)</f>
        <v>1.0048000000000001</v>
      </c>
      <c r="G43" s="117" t="s">
        <v>39</v>
      </c>
      <c r="H43" s="108">
        <f>Sayfa2!$C$2</f>
        <v>6.5</v>
      </c>
      <c r="I43" s="108"/>
      <c r="J43" s="118"/>
      <c r="K43" s="118"/>
      <c r="L43" s="118"/>
      <c r="M43" s="118"/>
      <c r="N43" s="118"/>
      <c r="O43" s="118"/>
      <c r="P43" s="103"/>
      <c r="Q43" s="103"/>
      <c r="R43" s="109">
        <f>F43*H43*D43+I43+J43+K43+L43+M43+N43+O43+P43+Q43</f>
        <v>6.531200000000001</v>
      </c>
      <c r="S43" s="119">
        <v>0.2</v>
      </c>
      <c r="T43" s="119">
        <v>0.3</v>
      </c>
      <c r="U43" s="119">
        <v>0.1</v>
      </c>
      <c r="V43" s="111">
        <v>6.7859999999999996</v>
      </c>
      <c r="W43" s="111">
        <f t="shared" si="1"/>
        <v>7.3967400000000003</v>
      </c>
      <c r="X43" s="112">
        <v>1.377</v>
      </c>
      <c r="Y43" s="111">
        <f t="shared" si="2"/>
        <v>17.582050979999998</v>
      </c>
      <c r="Z43" s="113">
        <v>0.5</v>
      </c>
      <c r="AA43" s="114">
        <f t="shared" si="3"/>
        <v>8.7910254899999991</v>
      </c>
    </row>
    <row r="44" spans="1:27" ht="12.75" customHeight="1" x14ac:dyDescent="0.35">
      <c r="A44" s="103" t="s">
        <v>2631</v>
      </c>
      <c r="B44" s="222" t="s">
        <v>3214</v>
      </c>
      <c r="C44" s="78" t="s">
        <v>1012</v>
      </c>
      <c r="D44" s="126">
        <v>1</v>
      </c>
      <c r="E44" s="125"/>
      <c r="F44" s="127">
        <v>2.8</v>
      </c>
      <c r="G44" s="117" t="s">
        <v>39</v>
      </c>
      <c r="H44" s="108">
        <v>1.62</v>
      </c>
      <c r="I44" s="108"/>
      <c r="J44" s="118"/>
      <c r="K44" s="118"/>
      <c r="L44" s="118"/>
      <c r="M44" s="118"/>
      <c r="N44" s="118"/>
      <c r="O44" s="118"/>
      <c r="P44" s="128"/>
      <c r="Q44" s="128"/>
      <c r="R44" s="109">
        <f>R46</f>
        <v>4.5359999999999996</v>
      </c>
      <c r="S44" s="129">
        <v>1.5</v>
      </c>
      <c r="T44" s="129">
        <v>0</v>
      </c>
      <c r="U44" s="129">
        <v>0</v>
      </c>
      <c r="V44" s="111">
        <v>6.7859999999999996</v>
      </c>
      <c r="W44" s="111">
        <f t="shared" si="1"/>
        <v>7.3967400000000003</v>
      </c>
      <c r="X44" s="112">
        <v>1.377</v>
      </c>
      <c r="Y44" s="111">
        <f t="shared" si="2"/>
        <v>17.582050979999998</v>
      </c>
      <c r="Z44" s="113">
        <v>0.5</v>
      </c>
      <c r="AA44" s="114">
        <f t="shared" si="3"/>
        <v>8.7910254899999991</v>
      </c>
    </row>
    <row r="45" spans="1:27" ht="12.75" customHeight="1" x14ac:dyDescent="0.35">
      <c r="A45" s="103" t="s">
        <v>2631</v>
      </c>
      <c r="B45" s="222" t="s">
        <v>3215</v>
      </c>
      <c r="C45" s="78" t="s">
        <v>1013</v>
      </c>
      <c r="D45" s="126"/>
      <c r="E45" s="125"/>
      <c r="F45" s="127">
        <v>2.8</v>
      </c>
      <c r="G45" s="117" t="s">
        <v>39</v>
      </c>
      <c r="H45" s="108">
        <v>1.62</v>
      </c>
      <c r="I45" s="108"/>
      <c r="J45" s="118"/>
      <c r="K45" s="118"/>
      <c r="L45" s="118"/>
      <c r="M45" s="118"/>
      <c r="N45" s="118"/>
      <c r="O45" s="118"/>
      <c r="P45" s="128"/>
      <c r="Q45" s="128"/>
      <c r="R45" s="109">
        <f>R46</f>
        <v>4.5359999999999996</v>
      </c>
      <c r="S45" s="129">
        <v>1</v>
      </c>
      <c r="T45" s="129">
        <v>0</v>
      </c>
      <c r="U45" s="129">
        <v>0</v>
      </c>
      <c r="V45" s="111">
        <v>6.7859999999999996</v>
      </c>
      <c r="W45" s="111">
        <f t="shared" si="1"/>
        <v>7.3967400000000003</v>
      </c>
      <c r="X45" s="112">
        <v>1.377</v>
      </c>
      <c r="Y45" s="111">
        <f t="shared" si="2"/>
        <v>17.582050979999998</v>
      </c>
      <c r="Z45" s="113">
        <v>0.5</v>
      </c>
      <c r="AA45" s="114">
        <f t="shared" si="3"/>
        <v>8.7910254899999991</v>
      </c>
    </row>
    <row r="46" spans="1:27" ht="12.75" customHeight="1" x14ac:dyDescent="0.35">
      <c r="A46" s="103" t="s">
        <v>2631</v>
      </c>
      <c r="B46" s="222" t="s">
        <v>3590</v>
      </c>
      <c r="C46" s="78" t="s">
        <v>68</v>
      </c>
      <c r="D46" s="126">
        <v>1</v>
      </c>
      <c r="E46" s="131"/>
      <c r="F46" s="127">
        <f>Sayfa2!CU2</f>
        <v>2.8</v>
      </c>
      <c r="G46" s="117" t="s">
        <v>39</v>
      </c>
      <c r="H46" s="108">
        <v>1.62</v>
      </c>
      <c r="I46" s="108"/>
      <c r="J46" s="118"/>
      <c r="K46" s="118"/>
      <c r="L46" s="118"/>
      <c r="M46" s="118"/>
      <c r="N46" s="118"/>
      <c r="O46" s="118"/>
      <c r="P46" s="128"/>
      <c r="Q46" s="128"/>
      <c r="R46" s="109">
        <f>F46*H46*D46+I46+J46+K46+L46+M46+N46+O46+P46+Q46</f>
        <v>4.5359999999999996</v>
      </c>
      <c r="S46" s="129">
        <v>1</v>
      </c>
      <c r="T46" s="129">
        <v>0</v>
      </c>
      <c r="U46" s="129">
        <v>0</v>
      </c>
      <c r="V46" s="111">
        <v>6.7859999999999996</v>
      </c>
      <c r="W46" s="111">
        <f t="shared" si="1"/>
        <v>7.3967400000000003</v>
      </c>
      <c r="X46" s="112">
        <v>1.377</v>
      </c>
      <c r="Y46" s="111">
        <f t="shared" si="2"/>
        <v>17.582050979999998</v>
      </c>
      <c r="Z46" s="113">
        <v>0.5</v>
      </c>
      <c r="AA46" s="114">
        <f t="shared" si="3"/>
        <v>8.7910254899999991</v>
      </c>
    </row>
    <row r="47" spans="1:27" ht="12.75" customHeight="1" x14ac:dyDescent="0.35">
      <c r="A47" s="103" t="s">
        <v>2631</v>
      </c>
      <c r="B47" s="222" t="s">
        <v>3591</v>
      </c>
      <c r="C47" s="78" t="s">
        <v>69</v>
      </c>
      <c r="D47" s="124">
        <v>1</v>
      </c>
      <c r="E47" s="125"/>
      <c r="F47" s="132">
        <v>1</v>
      </c>
      <c r="G47" s="117" t="s">
        <v>39</v>
      </c>
      <c r="H47" s="133"/>
      <c r="I47" s="108"/>
      <c r="J47" s="118"/>
      <c r="K47" s="118"/>
      <c r="L47" s="118"/>
      <c r="M47" s="118">
        <f>'BAĞLANTI KELEPÇESİ'!H2</f>
        <v>0.53191532467532465</v>
      </c>
      <c r="N47" s="118"/>
      <c r="O47" s="118"/>
      <c r="P47" s="134"/>
      <c r="Q47" s="134"/>
      <c r="R47" s="109">
        <f>F47*H47*D47+I47+J47+K47+L47+M47+N47+O47+P47+Q47</f>
        <v>0.53191532467532465</v>
      </c>
      <c r="S47" s="135">
        <v>1</v>
      </c>
      <c r="T47" s="135">
        <v>0</v>
      </c>
      <c r="U47" s="135">
        <v>0</v>
      </c>
      <c r="V47" s="111">
        <v>1.1499999999999999</v>
      </c>
      <c r="W47" s="111">
        <f t="shared" si="1"/>
        <v>1.2535000000000001</v>
      </c>
      <c r="X47" s="112">
        <v>1.377</v>
      </c>
      <c r="Y47" s="111">
        <f t="shared" si="2"/>
        <v>2.9795694999999998</v>
      </c>
      <c r="Z47" s="113">
        <v>0.5</v>
      </c>
      <c r="AA47" s="114">
        <f t="shared" si="3"/>
        <v>1.4897847499999999</v>
      </c>
    </row>
    <row r="48" spans="1:27" ht="12.75" customHeight="1" x14ac:dyDescent="0.35">
      <c r="A48" s="103" t="s">
        <v>2631</v>
      </c>
      <c r="B48" s="222" t="s">
        <v>3592</v>
      </c>
      <c r="C48" s="78" t="s">
        <v>1014</v>
      </c>
      <c r="D48" s="124"/>
      <c r="E48" s="125"/>
      <c r="F48" s="132">
        <v>1</v>
      </c>
      <c r="G48" s="117" t="s">
        <v>39</v>
      </c>
      <c r="H48" s="133"/>
      <c r="I48" s="108"/>
      <c r="J48" s="118"/>
      <c r="K48" s="118"/>
      <c r="L48" s="118"/>
      <c r="M48" s="118"/>
      <c r="N48" s="118"/>
      <c r="O48" s="118"/>
      <c r="P48" s="134"/>
      <c r="Q48" s="134"/>
      <c r="R48" s="109">
        <f>R51</f>
        <v>1.1882000000000001</v>
      </c>
      <c r="S48" s="135">
        <v>1</v>
      </c>
      <c r="T48" s="135">
        <v>0</v>
      </c>
      <c r="U48" s="135">
        <v>0</v>
      </c>
      <c r="V48" s="111">
        <v>1.1499999999999999</v>
      </c>
      <c r="W48" s="111">
        <f t="shared" si="1"/>
        <v>1.2535000000000001</v>
      </c>
      <c r="X48" s="112">
        <v>1.377</v>
      </c>
      <c r="Y48" s="111">
        <f t="shared" si="2"/>
        <v>2.9795694999999998</v>
      </c>
      <c r="Z48" s="113">
        <v>0.5</v>
      </c>
      <c r="AA48" s="114">
        <f t="shared" si="3"/>
        <v>1.4897847499999999</v>
      </c>
    </row>
    <row r="49" spans="1:27" ht="12.75" customHeight="1" x14ac:dyDescent="0.35">
      <c r="A49" s="103" t="s">
        <v>2631</v>
      </c>
      <c r="B49" s="222" t="s">
        <v>3593</v>
      </c>
      <c r="C49" s="123" t="s">
        <v>3587</v>
      </c>
      <c r="D49" s="124"/>
      <c r="E49" s="125"/>
      <c r="F49" s="132">
        <v>1</v>
      </c>
      <c r="G49" s="117" t="s">
        <v>39</v>
      </c>
      <c r="H49" s="133"/>
      <c r="I49" s="108"/>
      <c r="J49" s="118"/>
      <c r="K49" s="118"/>
      <c r="L49" s="118"/>
      <c r="M49" s="118"/>
      <c r="N49" s="118"/>
      <c r="O49" s="118"/>
      <c r="P49" s="134">
        <f>'DUVAR KELEPÇE'!J2</f>
        <v>1.3923000000000001</v>
      </c>
      <c r="Q49" s="134"/>
      <c r="R49" s="109">
        <f>F49*H49*D49+I49+J49+K49+L49+M49+N49+O49+P49+Q49</f>
        <v>1.3923000000000001</v>
      </c>
      <c r="S49" s="135">
        <v>1</v>
      </c>
      <c r="T49" s="135">
        <v>0</v>
      </c>
      <c r="U49" s="135">
        <v>0</v>
      </c>
      <c r="V49" s="111">
        <f>R49*(1+S49)*(T49+1)*(U49+1)</f>
        <v>2.7846000000000002</v>
      </c>
      <c r="W49" s="111">
        <f t="shared" si="1"/>
        <v>3.0352140000000003</v>
      </c>
      <c r="X49" s="112">
        <v>1.377</v>
      </c>
      <c r="Y49" s="111">
        <f t="shared" si="2"/>
        <v>7.2147036780000002</v>
      </c>
      <c r="Z49" s="113">
        <v>0.5</v>
      </c>
      <c r="AA49" s="114">
        <f t="shared" si="3"/>
        <v>3.6073518390000001</v>
      </c>
    </row>
    <row r="50" spans="1:27" ht="12.75" customHeight="1" x14ac:dyDescent="0.35">
      <c r="A50" s="103" t="s">
        <v>2631</v>
      </c>
      <c r="B50" s="222" t="s">
        <v>3594</v>
      </c>
      <c r="C50" s="123" t="s">
        <v>3470</v>
      </c>
      <c r="D50" s="124"/>
      <c r="E50" s="125"/>
      <c r="F50" s="132">
        <v>1</v>
      </c>
      <c r="G50" s="117" t="s">
        <v>39</v>
      </c>
      <c r="H50" s="133"/>
      <c r="I50" s="108"/>
      <c r="J50" s="118"/>
      <c r="K50" s="118"/>
      <c r="L50" s="118"/>
      <c r="M50" s="118"/>
      <c r="N50" s="118"/>
      <c r="O50" s="118"/>
      <c r="P50" s="134">
        <f>'DUVAR KELEPÇE'!J2</f>
        <v>1.3923000000000001</v>
      </c>
      <c r="Q50" s="134"/>
      <c r="R50" s="109">
        <f>F50*H50*D50+I50+J50+K50+L50+M50+N50+O50+P50+Q50</f>
        <v>1.3923000000000001</v>
      </c>
      <c r="S50" s="135">
        <v>1</v>
      </c>
      <c r="T50" s="135">
        <v>0</v>
      </c>
      <c r="U50" s="135">
        <v>0</v>
      </c>
      <c r="V50" s="111">
        <f t="shared" ref="V50:V111" si="7">R50*(1+S50)*(T50+1)*(U50+1)</f>
        <v>2.7846000000000002</v>
      </c>
      <c r="W50" s="111">
        <f t="shared" si="1"/>
        <v>3.0352140000000003</v>
      </c>
      <c r="X50" s="112">
        <v>1.377</v>
      </c>
      <c r="Y50" s="111">
        <f t="shared" si="2"/>
        <v>7.2147036780000002</v>
      </c>
      <c r="Z50" s="113">
        <v>0.5</v>
      </c>
      <c r="AA50" s="114">
        <f t="shared" si="3"/>
        <v>3.6073518390000001</v>
      </c>
    </row>
    <row r="51" spans="1:27" ht="12.75" customHeight="1" x14ac:dyDescent="0.35">
      <c r="A51" s="103" t="s">
        <v>2631</v>
      </c>
      <c r="B51" s="222" t="s">
        <v>3595</v>
      </c>
      <c r="C51" s="123" t="s">
        <v>71</v>
      </c>
      <c r="D51" s="124"/>
      <c r="E51" s="125"/>
      <c r="F51" s="132">
        <v>1</v>
      </c>
      <c r="G51" s="117" t="s">
        <v>39</v>
      </c>
      <c r="H51" s="133"/>
      <c r="I51" s="108"/>
      <c r="J51" s="118"/>
      <c r="K51" s="118"/>
      <c r="L51" s="118"/>
      <c r="M51" s="118"/>
      <c r="N51" s="118"/>
      <c r="O51" s="118"/>
      <c r="P51" s="118"/>
      <c r="Q51" s="134">
        <f>'DUVAR KELEPÇE'!G2</f>
        <v>1.1882000000000001</v>
      </c>
      <c r="R51" s="109">
        <f>F51*H51*D51+I51+J51+K51+L51+M51+N51+O51+P51+Q51</f>
        <v>1.1882000000000001</v>
      </c>
      <c r="S51" s="135">
        <v>1</v>
      </c>
      <c r="T51" s="135">
        <v>0</v>
      </c>
      <c r="U51" s="135">
        <v>0</v>
      </c>
      <c r="V51" s="111">
        <f t="shared" si="7"/>
        <v>2.3764000000000003</v>
      </c>
      <c r="W51" s="111">
        <f t="shared" si="1"/>
        <v>2.5902760000000007</v>
      </c>
      <c r="X51" s="112">
        <v>1.377</v>
      </c>
      <c r="Y51" s="111">
        <f t="shared" si="2"/>
        <v>6.1570860520000013</v>
      </c>
      <c r="Z51" s="113">
        <v>0.5</v>
      </c>
      <c r="AA51" s="114">
        <f t="shared" si="3"/>
        <v>3.0785430260000006</v>
      </c>
    </row>
    <row r="52" spans="1:27" ht="12.75" customHeight="1" x14ac:dyDescent="0.35">
      <c r="A52" s="103" t="s">
        <v>2631</v>
      </c>
      <c r="B52" s="222" t="s">
        <v>3596</v>
      </c>
      <c r="C52" s="78" t="s">
        <v>72</v>
      </c>
      <c r="D52" s="124"/>
      <c r="E52" s="125"/>
      <c r="F52" s="132">
        <v>1</v>
      </c>
      <c r="G52" s="117" t="s">
        <v>39</v>
      </c>
      <c r="H52" s="133"/>
      <c r="I52" s="108"/>
      <c r="J52" s="118"/>
      <c r="K52" s="118"/>
      <c r="L52" s="118"/>
      <c r="M52" s="118"/>
      <c r="N52" s="118">
        <f>'genel hesap'!Y39</f>
        <v>0.25808219178082192</v>
      </c>
      <c r="O52" s="118"/>
      <c r="P52" s="134"/>
      <c r="Q52" s="134"/>
      <c r="R52" s="109">
        <f>F52*H52*D52+I52+J52+K52+L52+M52+N52+O52+P52+Q52</f>
        <v>0.25808219178082192</v>
      </c>
      <c r="S52" s="135">
        <v>1</v>
      </c>
      <c r="T52" s="135">
        <v>0</v>
      </c>
      <c r="U52" s="135">
        <v>0</v>
      </c>
      <c r="V52" s="111">
        <f t="shared" si="7"/>
        <v>0.51616438356164385</v>
      </c>
      <c r="W52" s="111">
        <f t="shared" si="1"/>
        <v>0.56261917808219186</v>
      </c>
      <c r="X52" s="112">
        <v>1.377</v>
      </c>
      <c r="Y52" s="111">
        <f t="shared" si="2"/>
        <v>1.33734578630137</v>
      </c>
      <c r="Z52" s="113">
        <v>0.5</v>
      </c>
      <c r="AA52" s="114">
        <f t="shared" si="3"/>
        <v>0.66867289315068501</v>
      </c>
    </row>
    <row r="53" spans="1:27" ht="12.75" customHeight="1" x14ac:dyDescent="0.35">
      <c r="A53" s="103" t="s">
        <v>2631</v>
      </c>
      <c r="B53" s="222" t="s">
        <v>3597</v>
      </c>
      <c r="C53" s="78" t="s">
        <v>754</v>
      </c>
      <c r="D53" s="136">
        <v>0.2</v>
      </c>
      <c r="E53" s="125">
        <v>0.4</v>
      </c>
      <c r="F53" s="106">
        <f>VLOOKUP(CONCATENATE(A53,"-",E53),AĞIRLIK!$A$3:$C$171,3,FALSE)</f>
        <v>1.0048000000000001</v>
      </c>
      <c r="G53" s="117" t="s">
        <v>39</v>
      </c>
      <c r="H53" s="108">
        <f>Sayfa2!$C$2</f>
        <v>6.5</v>
      </c>
      <c r="I53" s="108"/>
      <c r="J53" s="118"/>
      <c r="K53" s="118">
        <f>'genel hesap'!$D$2</f>
        <v>0.5</v>
      </c>
      <c r="L53" s="118"/>
      <c r="M53" s="118"/>
      <c r="N53" s="118"/>
      <c r="O53" s="118">
        <f>SIVAMA!D3</f>
        <v>1.25</v>
      </c>
      <c r="P53" s="109"/>
      <c r="Q53" s="109"/>
      <c r="R53" s="109">
        <f>K53+O53+R39</f>
        <v>9.9139999999999997</v>
      </c>
      <c r="S53" s="110">
        <v>0.2</v>
      </c>
      <c r="T53" s="110">
        <v>0.3</v>
      </c>
      <c r="U53" s="110">
        <v>0.1</v>
      </c>
      <c r="V53" s="111">
        <f t="shared" si="7"/>
        <v>17.012423999999999</v>
      </c>
      <c r="W53" s="111">
        <f t="shared" si="1"/>
        <v>18.543542160000001</v>
      </c>
      <c r="X53" s="112">
        <v>1.377</v>
      </c>
      <c r="Y53" s="111">
        <f t="shared" si="2"/>
        <v>44.077999714320001</v>
      </c>
      <c r="Z53" s="113">
        <v>0.5</v>
      </c>
      <c r="AA53" s="114">
        <f t="shared" si="3"/>
        <v>22.03899985716</v>
      </c>
    </row>
    <row r="54" spans="1:27" ht="12.75" customHeight="1" x14ac:dyDescent="0.35">
      <c r="A54" s="103" t="s">
        <v>2631</v>
      </c>
      <c r="B54" s="222" t="s">
        <v>3598</v>
      </c>
      <c r="C54" s="123" t="s">
        <v>3499</v>
      </c>
      <c r="D54" s="136">
        <v>0.2</v>
      </c>
      <c r="E54" s="125">
        <v>0.4</v>
      </c>
      <c r="F54" s="106">
        <f>VLOOKUP(CONCATENATE(A54,"-",E54),AĞIRLIK!$A$3:$C$171,3,FALSE)</f>
        <v>1.0048000000000001</v>
      </c>
      <c r="G54" s="117" t="s">
        <v>39</v>
      </c>
      <c r="H54" s="108">
        <f>Sayfa2!$C$2</f>
        <v>6.5</v>
      </c>
      <c r="I54" s="108">
        <f>'genel hesap'!K39*D54</f>
        <v>0.260934</v>
      </c>
      <c r="J54" s="118">
        <f>'genel hesap'!R39*D54</f>
        <v>1.2407270400000003</v>
      </c>
      <c r="K54" s="118">
        <f>'genel hesap'!$D$2</f>
        <v>0.5</v>
      </c>
      <c r="L54" s="118"/>
      <c r="M54" s="118"/>
      <c r="N54" s="118"/>
      <c r="O54" s="118">
        <f>SIVAMA!D3</f>
        <v>1.25</v>
      </c>
      <c r="P54" s="118"/>
      <c r="Q54" s="118"/>
      <c r="R54" s="109">
        <f>F54*H54*D54+I54+J54+K54+L54+M54+N54+O54+P54+Q54+R40</f>
        <v>20.230206240000001</v>
      </c>
      <c r="S54" s="119">
        <v>0.2</v>
      </c>
      <c r="T54" s="119">
        <v>0.3</v>
      </c>
      <c r="U54" s="119">
        <v>0.1</v>
      </c>
      <c r="V54" s="111">
        <f t="shared" si="7"/>
        <v>34.715033907840002</v>
      </c>
      <c r="W54" s="111">
        <f t="shared" si="1"/>
        <v>37.839386959545607</v>
      </c>
      <c r="X54" s="112">
        <v>1.377</v>
      </c>
      <c r="Y54" s="111">
        <f t="shared" si="2"/>
        <v>89.944222802839903</v>
      </c>
      <c r="Z54" s="113">
        <v>0.5</v>
      </c>
      <c r="AA54" s="114">
        <f t="shared" si="3"/>
        <v>44.972111401419951</v>
      </c>
    </row>
    <row r="55" spans="1:27" ht="12.75" customHeight="1" x14ac:dyDescent="0.35">
      <c r="A55" s="103" t="s">
        <v>2631</v>
      </c>
      <c r="B55" s="222" t="s">
        <v>3599</v>
      </c>
      <c r="C55" s="123" t="s">
        <v>4553</v>
      </c>
      <c r="D55" s="136">
        <v>0.2</v>
      </c>
      <c r="E55" s="125">
        <v>0.4</v>
      </c>
      <c r="F55" s="106">
        <f>VLOOKUP(CONCATENATE(A55,"-",E55),AĞIRLIK!$A$3:$C$171,3,FALSE)</f>
        <v>1.0048000000000001</v>
      </c>
      <c r="G55" s="117" t="s">
        <v>39</v>
      </c>
      <c r="H55" s="108">
        <f>Sayfa2!$C$2</f>
        <v>6.5</v>
      </c>
      <c r="I55" s="108">
        <f>'genel hesap'!$K$39*D55</f>
        <v>0.260934</v>
      </c>
      <c r="J55" s="118">
        <f>D55*'genel hesap'!$R$71</f>
        <v>1.4475148800000002</v>
      </c>
      <c r="K55" s="118">
        <f>'genel hesap'!$D$2</f>
        <v>0.5</v>
      </c>
      <c r="L55" s="118"/>
      <c r="M55" s="118"/>
      <c r="N55" s="118"/>
      <c r="O55" s="118">
        <f>SIVAMA!D4</f>
        <v>1.25</v>
      </c>
      <c r="P55" s="118"/>
      <c r="Q55" s="118"/>
      <c r="R55" s="109">
        <f>F55*H55*D55+I55+J55+K55+L55+M55+N55+O55+P55+Q55+R41</f>
        <v>22.251223280000001</v>
      </c>
      <c r="S55" s="119">
        <v>0.2</v>
      </c>
      <c r="T55" s="119">
        <v>0.3</v>
      </c>
      <c r="U55" s="119">
        <v>0.1</v>
      </c>
      <c r="V55" s="111">
        <f>R55*(1+S55)*(T55+1)*(U55+1)</f>
        <v>38.183099148480004</v>
      </c>
      <c r="W55" s="111">
        <f t="shared" si="1"/>
        <v>41.619578071843208</v>
      </c>
      <c r="X55" s="112">
        <v>1.377</v>
      </c>
      <c r="Y55" s="111">
        <f t="shared" si="2"/>
        <v>98.929737076771289</v>
      </c>
      <c r="Z55" s="113">
        <v>0.5</v>
      </c>
      <c r="AA55" s="114">
        <f t="shared" si="3"/>
        <v>49.464868538385645</v>
      </c>
    </row>
    <row r="56" spans="1:27" ht="12.75" customHeight="1" x14ac:dyDescent="0.35">
      <c r="A56" s="103" t="s">
        <v>2631</v>
      </c>
      <c r="B56" s="222" t="s">
        <v>3600</v>
      </c>
      <c r="C56" s="78" t="s">
        <v>2637</v>
      </c>
      <c r="D56" s="124">
        <v>1</v>
      </c>
      <c r="E56" s="125">
        <v>0.4</v>
      </c>
      <c r="F56" s="106">
        <f>VLOOKUP(CONCATENATE(A56,"-",E56),AĞIRLIK!$A$3:$C$171,3,FALSE)</f>
        <v>1.0048000000000001</v>
      </c>
      <c r="G56" s="117" t="s">
        <v>39</v>
      </c>
      <c r="H56" s="108">
        <f>Sayfa2!$C$2</f>
        <v>6.5</v>
      </c>
      <c r="I56" s="108"/>
      <c r="J56" s="118"/>
      <c r="K56" s="118"/>
      <c r="L56" s="118"/>
      <c r="M56" s="118"/>
      <c r="N56" s="118">
        <v>0.25808219178082192</v>
      </c>
      <c r="O56" s="118"/>
      <c r="P56" s="118"/>
      <c r="Q56" s="118"/>
      <c r="R56" s="109">
        <f>R39*1.5</f>
        <v>12.245999999999999</v>
      </c>
      <c r="S56" s="119">
        <v>0.1</v>
      </c>
      <c r="T56" s="119">
        <v>0.3</v>
      </c>
      <c r="U56" s="119">
        <v>0.1</v>
      </c>
      <c r="V56" s="111">
        <v>10.178999999999998</v>
      </c>
      <c r="W56" s="111">
        <f t="shared" si="1"/>
        <v>11.09511</v>
      </c>
      <c r="X56" s="112">
        <v>1.377</v>
      </c>
      <c r="Y56" s="111">
        <f t="shared" si="2"/>
        <v>26.373076469999997</v>
      </c>
      <c r="Z56" s="113">
        <v>0.5</v>
      </c>
      <c r="AA56" s="114">
        <f t="shared" si="3"/>
        <v>13.186538234999999</v>
      </c>
    </row>
    <row r="57" spans="1:27" ht="15" customHeight="1" x14ac:dyDescent="0.35">
      <c r="A57" s="103" t="s">
        <v>2631</v>
      </c>
      <c r="B57" s="222" t="s">
        <v>3601</v>
      </c>
      <c r="C57" s="123" t="s">
        <v>3527</v>
      </c>
      <c r="D57" s="124">
        <v>1</v>
      </c>
      <c r="E57" s="125">
        <v>0.4</v>
      </c>
      <c r="F57" s="106">
        <f>VLOOKUP(CONCATENATE(A57,"-",E57),AĞIRLIK!$A$3:$C$171,3,FALSE)</f>
        <v>1.0048000000000001</v>
      </c>
      <c r="G57" s="117" t="s">
        <v>39</v>
      </c>
      <c r="H57" s="108">
        <f>Sayfa2!$C$2</f>
        <v>6.5</v>
      </c>
      <c r="I57" s="108">
        <v>0.96162500000000006</v>
      </c>
      <c r="J57" s="118">
        <v>3.6172800000000005</v>
      </c>
      <c r="K57" s="118"/>
      <c r="L57" s="118"/>
      <c r="M57" s="118"/>
      <c r="N57" s="118">
        <f>CONTA!E2</f>
        <v>0.25808219178082192</v>
      </c>
      <c r="O57" s="118"/>
      <c r="P57" s="118"/>
      <c r="Q57" s="118"/>
      <c r="R57" s="109">
        <f>R40*1.5</f>
        <v>23.508457800000002</v>
      </c>
      <c r="S57" s="119">
        <v>0.2</v>
      </c>
      <c r="T57" s="119">
        <v>0.3</v>
      </c>
      <c r="U57" s="119">
        <v>0.1</v>
      </c>
      <c r="V57" s="111">
        <v>23.594999999999999</v>
      </c>
      <c r="W57" s="111">
        <f t="shared" si="1"/>
        <v>25.71855</v>
      </c>
      <c r="X57" s="112">
        <v>1.377</v>
      </c>
      <c r="Y57" s="111">
        <f t="shared" si="2"/>
        <v>61.132993349999992</v>
      </c>
      <c r="Z57" s="113">
        <v>0.5</v>
      </c>
      <c r="AA57" s="114">
        <f t="shared" si="3"/>
        <v>30.566496674999996</v>
      </c>
    </row>
    <row r="58" spans="1:27" ht="15" customHeight="1" x14ac:dyDescent="0.35">
      <c r="A58" s="103" t="s">
        <v>2631</v>
      </c>
      <c r="B58" s="222" t="s">
        <v>3642</v>
      </c>
      <c r="C58" s="123" t="s">
        <v>3589</v>
      </c>
      <c r="D58" s="124">
        <v>1</v>
      </c>
      <c r="E58" s="125">
        <v>0.4</v>
      </c>
      <c r="F58" s="106">
        <f>VLOOKUP(CONCATENATE(A58,"-",E58),AĞIRLIK!$A$3:$C$171,3,FALSE)</f>
        <v>1.0048000000000001</v>
      </c>
      <c r="G58" s="117" t="s">
        <v>39</v>
      </c>
      <c r="H58" s="108">
        <f>Sayfa2!$C$2</f>
        <v>6.5</v>
      </c>
      <c r="I58" s="108">
        <f>'genel hesap'!$K$71*D58</f>
        <v>2.0849599999999997</v>
      </c>
      <c r="J58" s="118">
        <f>D58*'genel hesap'!$R$71</f>
        <v>7.2375744000000006</v>
      </c>
      <c r="K58" s="118"/>
      <c r="L58" s="118"/>
      <c r="M58" s="118"/>
      <c r="N58" s="118">
        <v>0.25808219178082192</v>
      </c>
      <c r="O58" s="118"/>
      <c r="P58" s="118"/>
      <c r="Q58" s="118"/>
      <c r="R58" s="109">
        <f>R41*1.5</f>
        <v>26.229801600000002</v>
      </c>
      <c r="S58" s="119">
        <v>0.2</v>
      </c>
      <c r="T58" s="119">
        <v>0.3</v>
      </c>
      <c r="U58" s="119">
        <v>0.1</v>
      </c>
      <c r="V58" s="111">
        <v>25.545000000000002</v>
      </c>
      <c r="W58" s="111">
        <f t="shared" si="1"/>
        <v>27.844050000000003</v>
      </c>
      <c r="X58" s="112">
        <v>1.377</v>
      </c>
      <c r="Y58" s="111">
        <f t="shared" si="2"/>
        <v>66.185306850000003</v>
      </c>
      <c r="Z58" s="113">
        <v>0.5</v>
      </c>
      <c r="AA58" s="114">
        <f t="shared" si="3"/>
        <v>33.092653425000002</v>
      </c>
    </row>
    <row r="59" spans="1:27" ht="12.75" customHeight="1" x14ac:dyDescent="0.35">
      <c r="A59" s="103" t="s">
        <v>2632</v>
      </c>
      <c r="B59" s="222" t="s">
        <v>1463</v>
      </c>
      <c r="C59" s="123" t="s">
        <v>1173</v>
      </c>
      <c r="D59" s="124">
        <v>1</v>
      </c>
      <c r="E59" s="125">
        <v>0.4</v>
      </c>
      <c r="F59" s="106">
        <f>VLOOKUP(CONCATENATE(A59,"-",E59),AĞIRLIK!$A$3:$C$171,3,FALSE)</f>
        <v>1.3062399999999998</v>
      </c>
      <c r="G59" s="117" t="s">
        <v>39</v>
      </c>
      <c r="H59" s="108">
        <f>Sayfa2!$C$2</f>
        <v>6.5</v>
      </c>
      <c r="I59" s="108"/>
      <c r="J59" s="118"/>
      <c r="K59" s="118"/>
      <c r="L59" s="118"/>
      <c r="M59" s="118"/>
      <c r="N59" s="118"/>
      <c r="O59" s="118"/>
      <c r="P59" s="118"/>
      <c r="Q59" s="118"/>
      <c r="R59" s="109">
        <f t="shared" ref="R59:R100" si="8">F59*H59*D59+I59+J59+K59+L59+M59+N59+O59+P59+Q59</f>
        <v>8.4905599999999986</v>
      </c>
      <c r="S59" s="119">
        <v>0.1</v>
      </c>
      <c r="T59" s="119">
        <v>0.3</v>
      </c>
      <c r="U59" s="119">
        <v>0.1</v>
      </c>
      <c r="V59" s="111">
        <v>8.827</v>
      </c>
      <c r="W59" s="111">
        <f t="shared" si="1"/>
        <v>9.6214300000000001</v>
      </c>
      <c r="X59" s="112">
        <v>1.377</v>
      </c>
      <c r="Y59" s="111">
        <f t="shared" si="2"/>
        <v>22.870139109999997</v>
      </c>
      <c r="Z59" s="113">
        <v>0.5</v>
      </c>
      <c r="AA59" s="114">
        <f t="shared" si="3"/>
        <v>11.435069554999998</v>
      </c>
    </row>
    <row r="60" spans="1:27" ht="12.75" customHeight="1" x14ac:dyDescent="0.35">
      <c r="A60" s="103" t="s">
        <v>2632</v>
      </c>
      <c r="B60" s="222" t="s">
        <v>1464</v>
      </c>
      <c r="C60" s="123" t="s">
        <v>3178</v>
      </c>
      <c r="D60" s="124">
        <v>1</v>
      </c>
      <c r="E60" s="125">
        <v>0.4</v>
      </c>
      <c r="F60" s="106">
        <f>VLOOKUP(CONCATENATE(A60,"-",E60),AĞIRLIK!$A$3:$C$171,3,FALSE)</f>
        <v>1.3062399999999998</v>
      </c>
      <c r="G60" s="117" t="s">
        <v>39</v>
      </c>
      <c r="H60" s="108">
        <f>Sayfa2!$C$2</f>
        <v>6.5</v>
      </c>
      <c r="I60" s="108">
        <f>İZOLASYON!G3*D60</f>
        <v>1.5656040000000002</v>
      </c>
      <c r="J60" s="118">
        <f>D60*İZOLASYON!$O$3</f>
        <v>7.2375744000000006</v>
      </c>
      <c r="K60" s="118"/>
      <c r="L60" s="118"/>
      <c r="M60" s="118"/>
      <c r="N60" s="118"/>
      <c r="O60" s="118"/>
      <c r="P60" s="118"/>
      <c r="Q60" s="118"/>
      <c r="R60" s="109">
        <f t="shared" si="8"/>
        <v>17.293738399999999</v>
      </c>
      <c r="S60" s="119">
        <v>0.1</v>
      </c>
      <c r="T60" s="119">
        <v>0.3</v>
      </c>
      <c r="U60" s="119">
        <v>0.1</v>
      </c>
      <c r="V60" s="111">
        <v>19.329999999999998</v>
      </c>
      <c r="W60" s="111">
        <f t="shared" si="1"/>
        <v>21.069700000000001</v>
      </c>
      <c r="X60" s="112">
        <v>1.377</v>
      </c>
      <c r="Y60" s="111">
        <f t="shared" si="2"/>
        <v>50.082676899999996</v>
      </c>
      <c r="Z60" s="113">
        <v>0.5</v>
      </c>
      <c r="AA60" s="114">
        <f t="shared" si="3"/>
        <v>25.041338449999998</v>
      </c>
    </row>
    <row r="61" spans="1:27" ht="12.75" customHeight="1" x14ac:dyDescent="0.35">
      <c r="A61" s="103" t="s">
        <v>2632</v>
      </c>
      <c r="B61" s="222" t="s">
        <v>1465</v>
      </c>
      <c r="C61" s="123" t="s">
        <v>3643</v>
      </c>
      <c r="D61" s="124">
        <v>1</v>
      </c>
      <c r="E61" s="105">
        <v>0.4</v>
      </c>
      <c r="F61" s="106">
        <f>VLOOKUP(CONCATENATE(A61,"-",E61),AĞIRLIK!$A$3:$C$171,3,FALSE)</f>
        <v>1.3062399999999998</v>
      </c>
      <c r="G61" s="117" t="s">
        <v>39</v>
      </c>
      <c r="H61" s="108">
        <f>Sayfa2!$C$2</f>
        <v>6.5</v>
      </c>
      <c r="I61" s="108">
        <f>'genel hesap'!$K$72*D61</f>
        <v>2.3977040000000001</v>
      </c>
      <c r="J61" s="118">
        <f>D61*'genel hesap'!$R$72</f>
        <v>8.2715136000000022</v>
      </c>
      <c r="K61" s="118"/>
      <c r="L61" s="118"/>
      <c r="M61" s="118"/>
      <c r="N61" s="118"/>
      <c r="O61" s="118"/>
      <c r="P61" s="118"/>
      <c r="Q61" s="118"/>
      <c r="R61" s="109">
        <f t="shared" si="8"/>
        <v>19.159777600000002</v>
      </c>
      <c r="S61" s="119">
        <v>0.1</v>
      </c>
      <c r="T61" s="119">
        <v>0.3</v>
      </c>
      <c r="U61" s="119">
        <v>0.1</v>
      </c>
      <c r="V61" s="111">
        <v>20.65</v>
      </c>
      <c r="W61" s="111">
        <f t="shared" si="1"/>
        <v>22.508500000000002</v>
      </c>
      <c r="X61" s="112">
        <v>1.377</v>
      </c>
      <c r="Y61" s="111">
        <f t="shared" si="2"/>
        <v>53.5027045</v>
      </c>
      <c r="Z61" s="113">
        <v>0.5</v>
      </c>
      <c r="AA61" s="114">
        <f t="shared" si="3"/>
        <v>26.75135225</v>
      </c>
    </row>
    <row r="62" spans="1:27" ht="12.75" customHeight="1" x14ac:dyDescent="0.35">
      <c r="A62" s="103" t="s">
        <v>2632</v>
      </c>
      <c r="B62" s="222" t="s">
        <v>1466</v>
      </c>
      <c r="C62" s="123" t="s">
        <v>1175</v>
      </c>
      <c r="D62" s="124">
        <v>0.5</v>
      </c>
      <c r="E62" s="125">
        <v>0.4</v>
      </c>
      <c r="F62" s="106">
        <f>VLOOKUP(CONCATENATE(A62,"-",E62),AĞIRLIK!$A$3:$C$171,3,FALSE)</f>
        <v>1.3062399999999998</v>
      </c>
      <c r="G62" s="117" t="s">
        <v>39</v>
      </c>
      <c r="H62" s="108">
        <f>Sayfa2!$C$2</f>
        <v>6.5</v>
      </c>
      <c r="I62" s="108"/>
      <c r="J62" s="118"/>
      <c r="K62" s="118"/>
      <c r="L62" s="118"/>
      <c r="M62" s="118"/>
      <c r="N62" s="118"/>
      <c r="O62" s="118"/>
      <c r="P62" s="118"/>
      <c r="Q62" s="118"/>
      <c r="R62" s="109">
        <f t="shared" si="8"/>
        <v>4.2452799999999993</v>
      </c>
      <c r="S62" s="119">
        <v>0.2</v>
      </c>
      <c r="T62" s="119">
        <v>0.3</v>
      </c>
      <c r="U62" s="119">
        <v>0.1</v>
      </c>
      <c r="V62" s="111">
        <f>V59*0.5</f>
        <v>4.4135</v>
      </c>
      <c r="W62" s="111">
        <f t="shared" si="1"/>
        <v>4.8107150000000001</v>
      </c>
      <c r="X62" s="112">
        <v>1.377</v>
      </c>
      <c r="Y62" s="111">
        <f t="shared" si="2"/>
        <v>11.435069554999998</v>
      </c>
      <c r="Z62" s="113">
        <v>0.5</v>
      </c>
      <c r="AA62" s="114">
        <f t="shared" si="3"/>
        <v>5.7175347774999992</v>
      </c>
    </row>
    <row r="63" spans="1:27" ht="12.75" customHeight="1" x14ac:dyDescent="0.35">
      <c r="A63" s="103" t="s">
        <v>2632</v>
      </c>
      <c r="B63" s="222" t="s">
        <v>1467</v>
      </c>
      <c r="C63" s="123" t="s">
        <v>3120</v>
      </c>
      <c r="D63" s="124">
        <v>0.5</v>
      </c>
      <c r="E63" s="125">
        <v>0.4</v>
      </c>
      <c r="F63" s="106">
        <f>VLOOKUP(CONCATENATE(A63,"-",E63),AĞIRLIK!$A$3:$C$171,3,FALSE)</f>
        <v>1.3062399999999998</v>
      </c>
      <c r="G63" s="117" t="s">
        <v>39</v>
      </c>
      <c r="H63" s="108">
        <f>Sayfa2!$C$2</f>
        <v>6.5</v>
      </c>
      <c r="I63" s="108">
        <f>'genel hesap'!$K$39*D63</f>
        <v>0.652335</v>
      </c>
      <c r="J63" s="118">
        <f>D63*İZOLASYON!$O$3</f>
        <v>3.6187872000000003</v>
      </c>
      <c r="K63" s="118"/>
      <c r="L63" s="118"/>
      <c r="M63" s="118"/>
      <c r="N63" s="118"/>
      <c r="O63" s="118"/>
      <c r="P63" s="118"/>
      <c r="Q63" s="118"/>
      <c r="R63" s="109">
        <f t="shared" si="8"/>
        <v>8.5164021999999999</v>
      </c>
      <c r="S63" s="119">
        <v>0.2</v>
      </c>
      <c r="T63" s="119">
        <v>0.3</v>
      </c>
      <c r="U63" s="119">
        <v>0.1</v>
      </c>
      <c r="V63" s="111">
        <f t="shared" ref="V63:V64" si="9">V60*0.5</f>
        <v>9.6649999999999991</v>
      </c>
      <c r="W63" s="111">
        <f t="shared" si="1"/>
        <v>10.53485</v>
      </c>
      <c r="X63" s="112">
        <v>1.377</v>
      </c>
      <c r="Y63" s="111">
        <f t="shared" si="2"/>
        <v>25.041338449999998</v>
      </c>
      <c r="Z63" s="113">
        <v>0.5</v>
      </c>
      <c r="AA63" s="114">
        <f t="shared" si="3"/>
        <v>12.520669224999999</v>
      </c>
    </row>
    <row r="64" spans="1:27" ht="12.75" customHeight="1" x14ac:dyDescent="0.35">
      <c r="A64" s="103" t="s">
        <v>2632</v>
      </c>
      <c r="B64" s="222" t="s">
        <v>1468</v>
      </c>
      <c r="C64" s="123" t="s">
        <v>3644</v>
      </c>
      <c r="D64" s="124">
        <v>0.5</v>
      </c>
      <c r="E64" s="125">
        <v>0.4</v>
      </c>
      <c r="F64" s="106">
        <f>VLOOKUP(CONCATENATE(A64,"-",E64),AĞIRLIK!$A$3:$C$171,3,FALSE)</f>
        <v>1.3062399999999998</v>
      </c>
      <c r="G64" s="117" t="s">
        <v>39</v>
      </c>
      <c r="H64" s="108">
        <f>Sayfa2!$C$2</f>
        <v>6.5</v>
      </c>
      <c r="I64" s="108">
        <f>'genel hesap'!$K$72*D64</f>
        <v>1.198852</v>
      </c>
      <c r="J64" s="118">
        <f>D64*'genel hesap'!$R$72</f>
        <v>4.1357568000000011</v>
      </c>
      <c r="K64" s="118"/>
      <c r="L64" s="118"/>
      <c r="M64" s="118"/>
      <c r="N64" s="118"/>
      <c r="O64" s="118"/>
      <c r="P64" s="118"/>
      <c r="Q64" s="118"/>
      <c r="R64" s="109">
        <f t="shared" si="8"/>
        <v>9.5798888000000009</v>
      </c>
      <c r="S64" s="119">
        <v>0.2</v>
      </c>
      <c r="T64" s="119">
        <v>0.3</v>
      </c>
      <c r="U64" s="119">
        <v>0.1</v>
      </c>
      <c r="V64" s="111">
        <f t="shared" si="9"/>
        <v>10.324999999999999</v>
      </c>
      <c r="W64" s="111">
        <f t="shared" si="1"/>
        <v>11.254250000000001</v>
      </c>
      <c r="X64" s="112">
        <v>1.377</v>
      </c>
      <c r="Y64" s="111">
        <f t="shared" si="2"/>
        <v>26.75135225</v>
      </c>
      <c r="Z64" s="113">
        <v>0.5</v>
      </c>
      <c r="AA64" s="114">
        <f t="shared" si="3"/>
        <v>13.375676125</v>
      </c>
    </row>
    <row r="65" spans="1:27" ht="12.75" customHeight="1" x14ac:dyDescent="0.35">
      <c r="A65" s="103" t="s">
        <v>2632</v>
      </c>
      <c r="B65" s="222" t="s">
        <v>1469</v>
      </c>
      <c r="C65" s="123" t="s">
        <v>1146</v>
      </c>
      <c r="D65" s="124">
        <v>0.25</v>
      </c>
      <c r="E65" s="125">
        <v>0.4</v>
      </c>
      <c r="F65" s="106">
        <f>VLOOKUP(CONCATENATE(A65,"-",E65),AĞIRLIK!$A$3:$C$171,3,FALSE)</f>
        <v>1.3062399999999998</v>
      </c>
      <c r="G65" s="117" t="s">
        <v>39</v>
      </c>
      <c r="H65" s="108">
        <f>Sayfa2!$C$2</f>
        <v>6.5</v>
      </c>
      <c r="I65" s="108"/>
      <c r="J65" s="118"/>
      <c r="K65" s="118"/>
      <c r="L65" s="118"/>
      <c r="M65" s="118"/>
      <c r="N65" s="118"/>
      <c r="O65" s="118"/>
      <c r="P65" s="118"/>
      <c r="Q65" s="118"/>
      <c r="R65" s="109">
        <f>F65*H65*D65+I65+J65+K65+L65+M65+N65+O65+P65+Q65</f>
        <v>2.1226399999999996</v>
      </c>
      <c r="S65" s="119">
        <v>0.2</v>
      </c>
      <c r="T65" s="119">
        <v>0.3</v>
      </c>
      <c r="U65" s="119">
        <v>0.1</v>
      </c>
      <c r="V65" s="111">
        <f>V59*0.25</f>
        <v>2.20675</v>
      </c>
      <c r="W65" s="111">
        <f t="shared" si="1"/>
        <v>2.4053575</v>
      </c>
      <c r="X65" s="112">
        <v>1.377</v>
      </c>
      <c r="Y65" s="111">
        <f t="shared" si="2"/>
        <v>5.7175347774999992</v>
      </c>
      <c r="Z65" s="113">
        <v>0.5</v>
      </c>
      <c r="AA65" s="114">
        <f t="shared" si="3"/>
        <v>2.8587673887499996</v>
      </c>
    </row>
    <row r="66" spans="1:27" ht="12.75" customHeight="1" x14ac:dyDescent="0.35">
      <c r="A66" s="103" t="s">
        <v>2632</v>
      </c>
      <c r="B66" s="222" t="s">
        <v>1470</v>
      </c>
      <c r="C66" s="123" t="s">
        <v>3149</v>
      </c>
      <c r="D66" s="124">
        <v>0.25</v>
      </c>
      <c r="E66" s="125">
        <v>0.4</v>
      </c>
      <c r="F66" s="106">
        <f>VLOOKUP(CONCATENATE(A66,"-",E66),AĞIRLIK!$A$3:$C$171,3,FALSE)</f>
        <v>1.3062399999999998</v>
      </c>
      <c r="G66" s="117" t="s">
        <v>39</v>
      </c>
      <c r="H66" s="108">
        <f>Sayfa2!$C$2</f>
        <v>6.5</v>
      </c>
      <c r="I66" s="108">
        <f>'genel hesap'!$K$39*D66</f>
        <v>0.3261675</v>
      </c>
      <c r="J66" s="118">
        <f>D66*İZOLASYON!$O$3</f>
        <v>1.8093936000000002</v>
      </c>
      <c r="K66" s="118"/>
      <c r="L66" s="118"/>
      <c r="M66" s="118"/>
      <c r="N66" s="118"/>
      <c r="O66" s="118"/>
      <c r="P66" s="118"/>
      <c r="Q66" s="118"/>
      <c r="R66" s="109">
        <f t="shared" si="8"/>
        <v>4.2582011</v>
      </c>
      <c r="S66" s="119">
        <v>0.2</v>
      </c>
      <c r="T66" s="119">
        <v>0.3</v>
      </c>
      <c r="U66" s="119">
        <v>0.1</v>
      </c>
      <c r="V66" s="111">
        <f t="shared" ref="V66:V67" si="10">V60*0.25</f>
        <v>4.8324999999999996</v>
      </c>
      <c r="W66" s="111">
        <f t="shared" si="1"/>
        <v>5.2674250000000002</v>
      </c>
      <c r="X66" s="112">
        <v>1.377</v>
      </c>
      <c r="Y66" s="111">
        <f t="shared" si="2"/>
        <v>12.520669224999999</v>
      </c>
      <c r="Z66" s="113">
        <v>0.5</v>
      </c>
      <c r="AA66" s="114">
        <f t="shared" si="3"/>
        <v>6.2603346124999995</v>
      </c>
    </row>
    <row r="67" spans="1:27" ht="12.75" customHeight="1" x14ac:dyDescent="0.35">
      <c r="A67" s="103" t="s">
        <v>2632</v>
      </c>
      <c r="B67" s="222" t="s">
        <v>1471</v>
      </c>
      <c r="C67" s="123" t="s">
        <v>3645</v>
      </c>
      <c r="D67" s="124">
        <v>0.25</v>
      </c>
      <c r="E67" s="125">
        <v>0.4</v>
      </c>
      <c r="F67" s="106">
        <f>VLOOKUP(CONCATENATE(A67,"-",E67),AĞIRLIK!$A$3:$C$171,3,FALSE)</f>
        <v>1.3062399999999998</v>
      </c>
      <c r="G67" s="117" t="s">
        <v>39</v>
      </c>
      <c r="H67" s="108">
        <f>Sayfa2!$C$2</f>
        <v>6.5</v>
      </c>
      <c r="I67" s="108">
        <f>'genel hesap'!$K$72*D67</f>
        <v>0.59942600000000001</v>
      </c>
      <c r="J67" s="118">
        <f>D67*'genel hesap'!$R$72</f>
        <v>2.0678784000000006</v>
      </c>
      <c r="K67" s="118"/>
      <c r="L67" s="118"/>
      <c r="M67" s="118"/>
      <c r="N67" s="118"/>
      <c r="O67" s="118"/>
      <c r="P67" s="118"/>
      <c r="Q67" s="118"/>
      <c r="R67" s="109">
        <f>F67*H67*D67+I67+J67+K67+L67+M67+N67+O67+P67+Q67</f>
        <v>4.7899444000000004</v>
      </c>
      <c r="S67" s="119">
        <v>0.2</v>
      </c>
      <c r="T67" s="119">
        <v>0.3</v>
      </c>
      <c r="U67" s="119">
        <v>0.1</v>
      </c>
      <c r="V67" s="111">
        <f t="shared" si="10"/>
        <v>5.1624999999999996</v>
      </c>
      <c r="W67" s="111">
        <f t="shared" ref="W67:W115" si="11">V67*$W$1</f>
        <v>5.6271250000000004</v>
      </c>
      <c r="X67" s="112">
        <v>1.377</v>
      </c>
      <c r="Y67" s="111">
        <f t="shared" ref="Y67:Y115" si="12">W67*(1+X67)</f>
        <v>13.375676125</v>
      </c>
      <c r="Z67" s="113">
        <v>0.5</v>
      </c>
      <c r="AA67" s="114">
        <f t="shared" ref="AA67:AA115" si="13">Y67*(1-Z67)</f>
        <v>6.6878380625</v>
      </c>
    </row>
    <row r="68" spans="1:27" ht="12.75" customHeight="1" x14ac:dyDescent="0.35">
      <c r="A68" s="103" t="s">
        <v>2632</v>
      </c>
      <c r="B68" s="222" t="s">
        <v>1472</v>
      </c>
      <c r="C68" s="123" t="s">
        <v>4585</v>
      </c>
      <c r="D68" s="116">
        <v>0.5</v>
      </c>
      <c r="E68" s="125">
        <v>0.4</v>
      </c>
      <c r="F68" s="106">
        <f>VLOOKUP(CONCATENATE(A68,"-",E68),AĞIRLIK!$A$3:$C$171,3,FALSE)</f>
        <v>1.3062399999999998</v>
      </c>
      <c r="G68" s="117" t="s">
        <v>39</v>
      </c>
      <c r="H68" s="108">
        <f>Sayfa2!$C$2</f>
        <v>6.5</v>
      </c>
      <c r="I68" s="108"/>
      <c r="J68" s="118"/>
      <c r="K68" s="118"/>
      <c r="L68" s="118">
        <v>1.39</v>
      </c>
      <c r="M68" s="118"/>
      <c r="N68" s="118"/>
      <c r="O68" s="118"/>
      <c r="P68" s="118"/>
      <c r="Q68" s="118"/>
      <c r="R68" s="109">
        <f t="shared" si="8"/>
        <v>5.635279999999999</v>
      </c>
      <c r="S68" s="119">
        <v>0.2</v>
      </c>
      <c r="T68" s="119">
        <v>0.3</v>
      </c>
      <c r="U68" s="119">
        <v>0.1</v>
      </c>
      <c r="V68" s="111">
        <f>V62+L68</f>
        <v>5.8034999999999997</v>
      </c>
      <c r="W68" s="111">
        <f t="shared" si="11"/>
        <v>6.3258150000000004</v>
      </c>
      <c r="X68" s="112">
        <v>1.377</v>
      </c>
      <c r="Y68" s="111">
        <f t="shared" si="12"/>
        <v>15.036462255</v>
      </c>
      <c r="Z68" s="113">
        <v>0.5</v>
      </c>
      <c r="AA68" s="114">
        <f t="shared" si="13"/>
        <v>7.5182311275</v>
      </c>
    </row>
    <row r="69" spans="1:27" ht="12.75" customHeight="1" x14ac:dyDescent="0.35">
      <c r="A69" s="103" t="s">
        <v>2632</v>
      </c>
      <c r="B69" s="222" t="s">
        <v>1473</v>
      </c>
      <c r="C69" s="123" t="s">
        <v>4614</v>
      </c>
      <c r="D69" s="116">
        <v>0.5</v>
      </c>
      <c r="E69" s="125">
        <v>0.4</v>
      </c>
      <c r="F69" s="106">
        <f>VLOOKUP(CONCATENATE(A69,"-",E69),AĞIRLIK!$A$3:$C$171,3,FALSE)</f>
        <v>1.3062399999999998</v>
      </c>
      <c r="G69" s="117" t="s">
        <v>39</v>
      </c>
      <c r="H69" s="108">
        <f>Sayfa2!$C$2</f>
        <v>6.5</v>
      </c>
      <c r="I69" s="108">
        <f>'genel hesap'!$K$39*D69</f>
        <v>0.652335</v>
      </c>
      <c r="J69" s="118">
        <f>D69*İZOLASYON!$O$3</f>
        <v>3.6187872000000003</v>
      </c>
      <c r="K69" s="118"/>
      <c r="L69" s="118">
        <v>1.39</v>
      </c>
      <c r="M69" s="118"/>
      <c r="N69" s="118"/>
      <c r="O69" s="118"/>
      <c r="P69" s="118"/>
      <c r="Q69" s="118"/>
      <c r="R69" s="109">
        <f t="shared" si="8"/>
        <v>9.9064022000000005</v>
      </c>
      <c r="S69" s="119">
        <v>0.2</v>
      </c>
      <c r="T69" s="119">
        <v>0.3</v>
      </c>
      <c r="U69" s="119">
        <v>0.1</v>
      </c>
      <c r="V69" s="111">
        <f t="shared" ref="V69:V70" si="14">V63+L69</f>
        <v>11.055</v>
      </c>
      <c r="W69" s="111">
        <f t="shared" si="11"/>
        <v>12.049950000000001</v>
      </c>
      <c r="X69" s="112">
        <v>1.377</v>
      </c>
      <c r="Y69" s="111">
        <f t="shared" si="12"/>
        <v>28.642731149999999</v>
      </c>
      <c r="Z69" s="113">
        <v>0.5</v>
      </c>
      <c r="AA69" s="114">
        <f t="shared" si="13"/>
        <v>14.321365575</v>
      </c>
    </row>
    <row r="70" spans="1:27" ht="12.75" customHeight="1" x14ac:dyDescent="0.35">
      <c r="A70" s="103" t="s">
        <v>2632</v>
      </c>
      <c r="B70" s="222" t="s">
        <v>1474</v>
      </c>
      <c r="C70" s="123" t="s">
        <v>4643</v>
      </c>
      <c r="D70" s="116">
        <v>0.5</v>
      </c>
      <c r="E70" s="125">
        <v>0.4</v>
      </c>
      <c r="F70" s="106">
        <f>VLOOKUP(CONCATENATE(A70,"-",E70),AĞIRLIK!$A$3:$C$171,3,FALSE)</f>
        <v>1.3062399999999998</v>
      </c>
      <c r="G70" s="117" t="s">
        <v>39</v>
      </c>
      <c r="H70" s="108">
        <f>Sayfa2!$C$2</f>
        <v>6.5</v>
      </c>
      <c r="I70" s="108">
        <f>'genel hesap'!$K$72*D70</f>
        <v>1.198852</v>
      </c>
      <c r="J70" s="118">
        <f>D70*'genel hesap'!$R$72</f>
        <v>4.1357568000000011</v>
      </c>
      <c r="K70" s="118"/>
      <c r="L70" s="118">
        <v>1.39</v>
      </c>
      <c r="M70" s="118"/>
      <c r="N70" s="118"/>
      <c r="O70" s="118"/>
      <c r="P70" s="118"/>
      <c r="Q70" s="118"/>
      <c r="R70" s="109">
        <f>F70*H70*D70+I70+J70+K70+L70+M70+N70+O70+P70+Q70</f>
        <v>10.969888800000001</v>
      </c>
      <c r="S70" s="119">
        <v>0.2</v>
      </c>
      <c r="T70" s="119">
        <v>0.3</v>
      </c>
      <c r="U70" s="119">
        <v>0.1</v>
      </c>
      <c r="V70" s="111">
        <f t="shared" si="14"/>
        <v>11.715</v>
      </c>
      <c r="W70" s="111">
        <f t="shared" si="11"/>
        <v>12.769350000000001</v>
      </c>
      <c r="X70" s="112">
        <v>1.377</v>
      </c>
      <c r="Y70" s="111">
        <f t="shared" si="12"/>
        <v>30.352744949999998</v>
      </c>
      <c r="Z70" s="113">
        <v>0.5</v>
      </c>
      <c r="AA70" s="114">
        <f t="shared" si="13"/>
        <v>15.176372474999999</v>
      </c>
    </row>
    <row r="71" spans="1:27" ht="12.75" customHeight="1" x14ac:dyDescent="0.35">
      <c r="A71" s="103" t="s">
        <v>2632</v>
      </c>
      <c r="B71" s="222" t="s">
        <v>1475</v>
      </c>
      <c r="C71" s="123" t="s">
        <v>1180</v>
      </c>
      <c r="D71" s="124"/>
      <c r="E71" s="105">
        <v>0.4</v>
      </c>
      <c r="F71" s="106">
        <f>VLOOKUP(CONCATENATE(A71,"-",E71),AĞIRLIK!$A$3:$C$171,3,FALSE)</f>
        <v>1.3062399999999998</v>
      </c>
      <c r="G71" s="117" t="s">
        <v>39</v>
      </c>
      <c r="H71" s="108"/>
      <c r="I71" s="108"/>
      <c r="J71" s="118"/>
      <c r="K71" s="118"/>
      <c r="L71" s="118"/>
      <c r="M71" s="118"/>
      <c r="N71" s="118"/>
      <c r="O71" s="118"/>
      <c r="P71" s="118"/>
      <c r="Q71" s="118"/>
      <c r="R71" s="109">
        <f>R68</f>
        <v>5.635279999999999</v>
      </c>
      <c r="S71" s="119">
        <f>S69</f>
        <v>0.2</v>
      </c>
      <c r="T71" s="119">
        <f>T69</f>
        <v>0.3</v>
      </c>
      <c r="U71" s="119">
        <f>U69</f>
        <v>0.1</v>
      </c>
      <c r="V71" s="121">
        <f>V68</f>
        <v>5.8034999999999997</v>
      </c>
      <c r="W71" s="111">
        <f t="shared" si="11"/>
        <v>6.3258150000000004</v>
      </c>
      <c r="X71" s="112">
        <v>1.377</v>
      </c>
      <c r="Y71" s="111">
        <f t="shared" si="12"/>
        <v>15.036462255</v>
      </c>
      <c r="Z71" s="113">
        <v>0.5</v>
      </c>
      <c r="AA71" s="114">
        <f t="shared" si="13"/>
        <v>7.5182311275</v>
      </c>
    </row>
    <row r="72" spans="1:27" ht="12.75" customHeight="1" x14ac:dyDescent="0.35">
      <c r="A72" s="103" t="s">
        <v>2632</v>
      </c>
      <c r="B72" s="222" t="s">
        <v>1476</v>
      </c>
      <c r="C72" s="123" t="s">
        <v>1181</v>
      </c>
      <c r="D72" s="124">
        <v>1</v>
      </c>
      <c r="E72" s="125">
        <v>0.4</v>
      </c>
      <c r="F72" s="106">
        <f>VLOOKUP(CONCATENATE(A72,"-",E72),AĞIRLIK!$A$3:$C$171,3,FALSE)</f>
        <v>1.3062399999999998</v>
      </c>
      <c r="G72" s="117" t="s">
        <v>39</v>
      </c>
      <c r="H72" s="108">
        <f>Sayfa2!$C$2</f>
        <v>6.5</v>
      </c>
      <c r="I72" s="108"/>
      <c r="J72" s="118"/>
      <c r="K72" s="118"/>
      <c r="L72" s="118"/>
      <c r="M72" s="118"/>
      <c r="N72" s="118"/>
      <c r="O72" s="118"/>
      <c r="P72" s="118"/>
      <c r="Q72" s="118"/>
      <c r="R72" s="109">
        <f t="shared" si="8"/>
        <v>8.4905599999999986</v>
      </c>
      <c r="S72" s="119">
        <v>0.1</v>
      </c>
      <c r="T72" s="119">
        <v>0.3</v>
      </c>
      <c r="U72" s="119">
        <v>0.1</v>
      </c>
      <c r="V72" s="111">
        <v>8.827</v>
      </c>
      <c r="W72" s="111">
        <f t="shared" si="11"/>
        <v>9.6214300000000001</v>
      </c>
      <c r="X72" s="112">
        <v>1.377</v>
      </c>
      <c r="Y72" s="111">
        <f t="shared" si="12"/>
        <v>22.870139109999997</v>
      </c>
      <c r="Z72" s="113">
        <v>0.5</v>
      </c>
      <c r="AA72" s="114">
        <f t="shared" si="13"/>
        <v>11.435069554999998</v>
      </c>
    </row>
    <row r="73" spans="1:27" ht="12.75" customHeight="1" x14ac:dyDescent="0.35">
      <c r="A73" s="103" t="s">
        <v>2632</v>
      </c>
      <c r="B73" s="222" t="s">
        <v>1477</v>
      </c>
      <c r="C73" s="123" t="s">
        <v>3246</v>
      </c>
      <c r="D73" s="124">
        <v>1</v>
      </c>
      <c r="E73" s="125">
        <v>0.4</v>
      </c>
      <c r="F73" s="106">
        <f>VLOOKUP(CONCATENATE(A73,"-",E73),AĞIRLIK!$A$3:$C$171,3,FALSE)</f>
        <v>1.3062399999999998</v>
      </c>
      <c r="G73" s="117" t="s">
        <v>39</v>
      </c>
      <c r="H73" s="108">
        <f>Sayfa2!$C$2</f>
        <v>6.5</v>
      </c>
      <c r="I73" s="108">
        <f>'genel hesap'!$K$39*D73</f>
        <v>1.30467</v>
      </c>
      <c r="J73" s="118">
        <f>D73*İZOLASYON!$O$3</f>
        <v>7.2375744000000006</v>
      </c>
      <c r="K73" s="118"/>
      <c r="L73" s="118"/>
      <c r="M73" s="118"/>
      <c r="N73" s="118"/>
      <c r="O73" s="118"/>
      <c r="P73" s="118"/>
      <c r="Q73" s="118"/>
      <c r="R73" s="109">
        <f t="shared" si="8"/>
        <v>17.0328044</v>
      </c>
      <c r="S73" s="119">
        <v>0.1</v>
      </c>
      <c r="T73" s="119">
        <v>0.3</v>
      </c>
      <c r="U73" s="119">
        <v>0.1</v>
      </c>
      <c r="V73" s="111">
        <v>19.329999999999998</v>
      </c>
      <c r="W73" s="111">
        <f t="shared" si="11"/>
        <v>21.069700000000001</v>
      </c>
      <c r="X73" s="112">
        <v>1.377</v>
      </c>
      <c r="Y73" s="111">
        <f t="shared" si="12"/>
        <v>50.082676899999996</v>
      </c>
      <c r="Z73" s="113">
        <v>0.5</v>
      </c>
      <c r="AA73" s="114">
        <f t="shared" si="13"/>
        <v>25.041338449999998</v>
      </c>
    </row>
    <row r="74" spans="1:27" ht="12.75" customHeight="1" x14ac:dyDescent="0.35">
      <c r="A74" s="103" t="s">
        <v>2632</v>
      </c>
      <c r="B74" s="222" t="s">
        <v>1478</v>
      </c>
      <c r="C74" s="123" t="s">
        <v>3647</v>
      </c>
      <c r="D74" s="124">
        <v>1</v>
      </c>
      <c r="E74" s="125">
        <v>0.4</v>
      </c>
      <c r="F74" s="106">
        <f>VLOOKUP(CONCATENATE(A74,"-",E74),AĞIRLIK!$A$3:$C$171,3,FALSE)</f>
        <v>1.3062399999999998</v>
      </c>
      <c r="G74" s="117" t="s">
        <v>39</v>
      </c>
      <c r="H74" s="108">
        <f>Sayfa2!$C$2</f>
        <v>6.5</v>
      </c>
      <c r="I74" s="108">
        <f>'genel hesap'!$K$72*D74</f>
        <v>2.3977040000000001</v>
      </c>
      <c r="J74" s="118">
        <f>D74*'genel hesap'!$R$72</f>
        <v>8.2715136000000022</v>
      </c>
      <c r="K74" s="118"/>
      <c r="L74" s="118"/>
      <c r="M74" s="118"/>
      <c r="N74" s="118"/>
      <c r="O74" s="118"/>
      <c r="P74" s="118"/>
      <c r="Q74" s="118"/>
      <c r="R74" s="109">
        <f>F74*H74*D74+I74+J74+K74+L74+M74+N74+O74+P74+Q74</f>
        <v>19.159777600000002</v>
      </c>
      <c r="S74" s="119">
        <v>0.1</v>
      </c>
      <c r="T74" s="119">
        <v>0.3</v>
      </c>
      <c r="U74" s="119">
        <v>0.1</v>
      </c>
      <c r="V74" s="111">
        <v>20.65</v>
      </c>
      <c r="W74" s="111">
        <f t="shared" si="11"/>
        <v>22.508500000000002</v>
      </c>
      <c r="X74" s="112">
        <v>1.377</v>
      </c>
      <c r="Y74" s="111">
        <f t="shared" si="12"/>
        <v>53.5027045</v>
      </c>
      <c r="Z74" s="113">
        <v>0.5</v>
      </c>
      <c r="AA74" s="114">
        <f t="shared" si="13"/>
        <v>26.75135225</v>
      </c>
    </row>
    <row r="75" spans="1:27" ht="12.75" customHeight="1" x14ac:dyDescent="0.35">
      <c r="A75" s="103" t="s">
        <v>2632</v>
      </c>
      <c r="B75" s="222" t="s">
        <v>1479</v>
      </c>
      <c r="C75" s="123" t="s">
        <v>1183</v>
      </c>
      <c r="D75" s="124">
        <v>1</v>
      </c>
      <c r="E75" s="125">
        <v>0.4</v>
      </c>
      <c r="F75" s="106">
        <f>VLOOKUP(CONCATENATE(A75,"-",E75),AĞIRLIK!$A$3:$C$171,3,FALSE)</f>
        <v>1.3062399999999998</v>
      </c>
      <c r="G75" s="117" t="s">
        <v>39</v>
      </c>
      <c r="H75" s="108">
        <f>Sayfa2!$C$2</f>
        <v>6.5</v>
      </c>
      <c r="I75" s="108"/>
      <c r="J75" s="118"/>
      <c r="K75" s="118"/>
      <c r="L75" s="118"/>
      <c r="M75" s="118"/>
      <c r="N75" s="118"/>
      <c r="O75" s="118"/>
      <c r="P75" s="118"/>
      <c r="Q75" s="118"/>
      <c r="R75" s="109">
        <f t="shared" si="8"/>
        <v>8.4905599999999986</v>
      </c>
      <c r="S75" s="119">
        <v>0.1</v>
      </c>
      <c r="T75" s="119">
        <v>0.3</v>
      </c>
      <c r="U75" s="119">
        <v>0.1</v>
      </c>
      <c r="V75" s="111">
        <v>8.827</v>
      </c>
      <c r="W75" s="111">
        <f t="shared" si="11"/>
        <v>9.6214300000000001</v>
      </c>
      <c r="X75" s="112">
        <v>1.377</v>
      </c>
      <c r="Y75" s="111">
        <f t="shared" si="12"/>
        <v>22.870139109999997</v>
      </c>
      <c r="Z75" s="113">
        <v>0.5</v>
      </c>
      <c r="AA75" s="114">
        <f t="shared" si="13"/>
        <v>11.435069554999998</v>
      </c>
    </row>
    <row r="76" spans="1:27" ht="12.75" customHeight="1" x14ac:dyDescent="0.35">
      <c r="A76" s="103" t="s">
        <v>2632</v>
      </c>
      <c r="B76" s="222" t="s">
        <v>1480</v>
      </c>
      <c r="C76" s="123" t="s">
        <v>3275</v>
      </c>
      <c r="D76" s="124">
        <v>1</v>
      </c>
      <c r="E76" s="125">
        <v>0.4</v>
      </c>
      <c r="F76" s="106">
        <f>VLOOKUP(CONCATENATE(A76,"-",E76),AĞIRLIK!$A$3:$C$171,3,FALSE)</f>
        <v>1.3062399999999998</v>
      </c>
      <c r="G76" s="117" t="s">
        <v>39</v>
      </c>
      <c r="H76" s="108">
        <f>Sayfa2!$C$2</f>
        <v>6.5</v>
      </c>
      <c r="I76" s="108">
        <f>'genel hesap'!$K$39*D76</f>
        <v>1.30467</v>
      </c>
      <c r="J76" s="118">
        <f>D76*İZOLASYON!$O$3</f>
        <v>7.2375744000000006</v>
      </c>
      <c r="K76" s="118"/>
      <c r="L76" s="118"/>
      <c r="M76" s="118"/>
      <c r="N76" s="118"/>
      <c r="O76" s="118"/>
      <c r="P76" s="118"/>
      <c r="Q76" s="118"/>
      <c r="R76" s="109">
        <f t="shared" si="8"/>
        <v>17.0328044</v>
      </c>
      <c r="S76" s="119">
        <v>0.1</v>
      </c>
      <c r="T76" s="119">
        <v>0.3</v>
      </c>
      <c r="U76" s="119">
        <v>0.1</v>
      </c>
      <c r="V76" s="111">
        <v>19.329999999999998</v>
      </c>
      <c r="W76" s="111">
        <f t="shared" si="11"/>
        <v>21.069700000000001</v>
      </c>
      <c r="X76" s="112">
        <v>1.377</v>
      </c>
      <c r="Y76" s="111">
        <f t="shared" si="12"/>
        <v>50.082676899999996</v>
      </c>
      <c r="Z76" s="113">
        <v>0.5</v>
      </c>
      <c r="AA76" s="114">
        <f t="shared" si="13"/>
        <v>25.041338449999998</v>
      </c>
    </row>
    <row r="77" spans="1:27" ht="12.75" customHeight="1" x14ac:dyDescent="0.35">
      <c r="A77" s="103" t="s">
        <v>2632</v>
      </c>
      <c r="B77" s="222" t="s">
        <v>1481</v>
      </c>
      <c r="C77" s="123" t="s">
        <v>3648</v>
      </c>
      <c r="D77" s="124">
        <v>1</v>
      </c>
      <c r="E77" s="125">
        <v>0.4</v>
      </c>
      <c r="F77" s="106">
        <f>VLOOKUP(CONCATENATE(A77,"-",E77),AĞIRLIK!$A$3:$C$171,3,FALSE)</f>
        <v>1.3062399999999998</v>
      </c>
      <c r="G77" s="117" t="s">
        <v>39</v>
      </c>
      <c r="H77" s="108">
        <f>Sayfa2!$C$2</f>
        <v>6.5</v>
      </c>
      <c r="I77" s="108">
        <f>'genel hesap'!$K$72*D77</f>
        <v>2.3977040000000001</v>
      </c>
      <c r="J77" s="118">
        <f>D77*'genel hesap'!$R$72</f>
        <v>8.2715136000000022</v>
      </c>
      <c r="K77" s="118"/>
      <c r="L77" s="118"/>
      <c r="M77" s="118"/>
      <c r="N77" s="118"/>
      <c r="O77" s="118"/>
      <c r="P77" s="118"/>
      <c r="Q77" s="118"/>
      <c r="R77" s="109">
        <f>F77*H77*D77+I77+J77+K77+L77+M77+N77+O77+P77+Q77</f>
        <v>19.159777600000002</v>
      </c>
      <c r="S77" s="119">
        <v>0.1</v>
      </c>
      <c r="T77" s="119">
        <v>0.3</v>
      </c>
      <c r="U77" s="119">
        <v>0.1</v>
      </c>
      <c r="V77" s="111">
        <v>20.65</v>
      </c>
      <c r="W77" s="111">
        <f t="shared" si="11"/>
        <v>22.508500000000002</v>
      </c>
      <c r="X77" s="112">
        <v>1.377</v>
      </c>
      <c r="Y77" s="111">
        <f t="shared" si="12"/>
        <v>53.5027045</v>
      </c>
      <c r="Z77" s="113">
        <v>0.5</v>
      </c>
      <c r="AA77" s="114">
        <f t="shared" si="13"/>
        <v>26.75135225</v>
      </c>
    </row>
    <row r="78" spans="1:27" ht="12.75" customHeight="1" x14ac:dyDescent="0.35">
      <c r="A78" s="103" t="s">
        <v>2632</v>
      </c>
      <c r="B78" s="222" t="s">
        <v>1482</v>
      </c>
      <c r="C78" s="123" t="s">
        <v>1185</v>
      </c>
      <c r="D78" s="124">
        <v>1</v>
      </c>
      <c r="E78" s="125">
        <v>0.4</v>
      </c>
      <c r="F78" s="106">
        <f>VLOOKUP(CONCATENATE(A78,"-",E78),AĞIRLIK!$A$3:$C$171,3,FALSE)</f>
        <v>1.3062399999999998</v>
      </c>
      <c r="G78" s="117" t="s">
        <v>39</v>
      </c>
      <c r="H78" s="108">
        <f>Sayfa2!$C$2</f>
        <v>6.5</v>
      </c>
      <c r="I78" s="108"/>
      <c r="J78" s="118"/>
      <c r="K78" s="118"/>
      <c r="L78" s="118"/>
      <c r="M78" s="118"/>
      <c r="N78" s="118"/>
      <c r="O78" s="118"/>
      <c r="P78" s="118"/>
      <c r="Q78" s="118"/>
      <c r="R78" s="109">
        <f t="shared" si="8"/>
        <v>8.4905599999999986</v>
      </c>
      <c r="S78" s="119">
        <v>0.1</v>
      </c>
      <c r="T78" s="119">
        <v>0.3</v>
      </c>
      <c r="U78" s="119">
        <v>0.1</v>
      </c>
      <c r="V78" s="111">
        <v>8.827</v>
      </c>
      <c r="W78" s="111">
        <f t="shared" si="11"/>
        <v>9.6214300000000001</v>
      </c>
      <c r="X78" s="112">
        <v>1.377</v>
      </c>
      <c r="Y78" s="111">
        <f t="shared" si="12"/>
        <v>22.870139109999997</v>
      </c>
      <c r="Z78" s="113">
        <v>0.5</v>
      </c>
      <c r="AA78" s="114">
        <f t="shared" si="13"/>
        <v>11.435069554999998</v>
      </c>
    </row>
    <row r="79" spans="1:27" ht="12.75" customHeight="1" x14ac:dyDescent="0.35">
      <c r="A79" s="103" t="s">
        <v>2632</v>
      </c>
      <c r="B79" s="222" t="s">
        <v>1483</v>
      </c>
      <c r="C79" s="123" t="s">
        <v>3304</v>
      </c>
      <c r="D79" s="124">
        <v>1</v>
      </c>
      <c r="E79" s="125">
        <v>0.4</v>
      </c>
      <c r="F79" s="106">
        <f>VLOOKUP(CONCATENATE(A79,"-",E79),AĞIRLIK!$A$3:$C$171,3,FALSE)</f>
        <v>1.3062399999999998</v>
      </c>
      <c r="G79" s="117" t="s">
        <v>39</v>
      </c>
      <c r="H79" s="108">
        <f>Sayfa2!$C$2</f>
        <v>6.5</v>
      </c>
      <c r="I79" s="108">
        <f>'genel hesap'!$K$39*D79</f>
        <v>1.30467</v>
      </c>
      <c r="J79" s="118">
        <f>D79*İZOLASYON!$O$3</f>
        <v>7.2375744000000006</v>
      </c>
      <c r="K79" s="118"/>
      <c r="L79" s="118"/>
      <c r="M79" s="118"/>
      <c r="N79" s="118"/>
      <c r="O79" s="118"/>
      <c r="P79" s="118"/>
      <c r="Q79" s="118"/>
      <c r="R79" s="109">
        <f t="shared" si="8"/>
        <v>17.0328044</v>
      </c>
      <c r="S79" s="119">
        <v>0.1</v>
      </c>
      <c r="T79" s="119">
        <v>0.3</v>
      </c>
      <c r="U79" s="119">
        <v>0.1</v>
      </c>
      <c r="V79" s="111">
        <v>19.329999999999998</v>
      </c>
      <c r="W79" s="111">
        <f t="shared" si="11"/>
        <v>21.069700000000001</v>
      </c>
      <c r="X79" s="112">
        <v>1.377</v>
      </c>
      <c r="Y79" s="111">
        <f t="shared" si="12"/>
        <v>50.082676899999996</v>
      </c>
      <c r="Z79" s="113">
        <v>0.5</v>
      </c>
      <c r="AA79" s="114">
        <f t="shared" si="13"/>
        <v>25.041338449999998</v>
      </c>
    </row>
    <row r="80" spans="1:27" ht="12.75" customHeight="1" x14ac:dyDescent="0.35">
      <c r="A80" s="103" t="s">
        <v>2632</v>
      </c>
      <c r="B80" s="222" t="s">
        <v>1484</v>
      </c>
      <c r="C80" s="123" t="s">
        <v>3649</v>
      </c>
      <c r="D80" s="124">
        <v>1</v>
      </c>
      <c r="E80" s="125">
        <v>0.4</v>
      </c>
      <c r="F80" s="106">
        <f>VLOOKUP(CONCATENATE(A80,"-",E80),AĞIRLIK!$A$3:$C$171,3,FALSE)</f>
        <v>1.3062399999999998</v>
      </c>
      <c r="G80" s="117" t="s">
        <v>39</v>
      </c>
      <c r="H80" s="108">
        <f>Sayfa2!$C$2</f>
        <v>6.5</v>
      </c>
      <c r="I80" s="108">
        <f>'genel hesap'!$K$72*D80</f>
        <v>2.3977040000000001</v>
      </c>
      <c r="J80" s="118">
        <f>D80*'genel hesap'!$R$72</f>
        <v>8.2715136000000022</v>
      </c>
      <c r="K80" s="118"/>
      <c r="L80" s="118"/>
      <c r="M80" s="118"/>
      <c r="N80" s="118"/>
      <c r="O80" s="118"/>
      <c r="P80" s="118"/>
      <c r="Q80" s="118"/>
      <c r="R80" s="109">
        <f>F80*H80*D80+I80+J80+K80+L80+M80+N80+O80+P80+Q80</f>
        <v>19.159777600000002</v>
      </c>
      <c r="S80" s="119">
        <v>0.1</v>
      </c>
      <c r="T80" s="119">
        <v>0.3</v>
      </c>
      <c r="U80" s="119">
        <v>0.1</v>
      </c>
      <c r="V80" s="111">
        <v>20.65</v>
      </c>
      <c r="W80" s="111">
        <f t="shared" si="11"/>
        <v>22.508500000000002</v>
      </c>
      <c r="X80" s="112">
        <v>1.377</v>
      </c>
      <c r="Y80" s="111">
        <f t="shared" si="12"/>
        <v>53.5027045</v>
      </c>
      <c r="Z80" s="113">
        <v>0.5</v>
      </c>
      <c r="AA80" s="114">
        <f t="shared" si="13"/>
        <v>26.75135225</v>
      </c>
    </row>
    <row r="81" spans="1:27" ht="12.75" customHeight="1" x14ac:dyDescent="0.35">
      <c r="A81" s="103" t="s">
        <v>2632</v>
      </c>
      <c r="B81" s="222" t="s">
        <v>1485</v>
      </c>
      <c r="C81" s="123" t="s">
        <v>1187</v>
      </c>
      <c r="D81" s="124">
        <v>1</v>
      </c>
      <c r="E81" s="125">
        <v>0.4</v>
      </c>
      <c r="F81" s="106">
        <f>VLOOKUP(CONCATENATE(A81,"-",E81),AĞIRLIK!$A$3:$C$171,3,FALSE)</f>
        <v>1.3062399999999998</v>
      </c>
      <c r="G81" s="117" t="s">
        <v>39</v>
      </c>
      <c r="H81" s="108">
        <f>Sayfa2!$C$2</f>
        <v>6.5</v>
      </c>
      <c r="I81" s="108"/>
      <c r="J81" s="118"/>
      <c r="K81" s="118"/>
      <c r="L81" s="118"/>
      <c r="M81" s="118"/>
      <c r="N81" s="118"/>
      <c r="O81" s="118"/>
      <c r="P81" s="118"/>
      <c r="Q81" s="118"/>
      <c r="R81" s="109">
        <f t="shared" si="8"/>
        <v>8.4905599999999986</v>
      </c>
      <c r="S81" s="119">
        <v>0.1</v>
      </c>
      <c r="T81" s="119">
        <v>0.3</v>
      </c>
      <c r="U81" s="119">
        <v>0.1</v>
      </c>
      <c r="V81" s="111">
        <v>8.827</v>
      </c>
      <c r="W81" s="111">
        <f t="shared" si="11"/>
        <v>9.6214300000000001</v>
      </c>
      <c r="X81" s="112">
        <v>1.377</v>
      </c>
      <c r="Y81" s="111">
        <f t="shared" si="12"/>
        <v>22.870139109999997</v>
      </c>
      <c r="Z81" s="113">
        <v>0.5</v>
      </c>
      <c r="AA81" s="114">
        <f t="shared" si="13"/>
        <v>11.435069554999998</v>
      </c>
    </row>
    <row r="82" spans="1:27" ht="12.75" customHeight="1" x14ac:dyDescent="0.35">
      <c r="A82" s="103" t="s">
        <v>2632</v>
      </c>
      <c r="B82" s="222" t="s">
        <v>1486</v>
      </c>
      <c r="C82" s="123" t="s">
        <v>3333</v>
      </c>
      <c r="D82" s="124">
        <v>1</v>
      </c>
      <c r="E82" s="125">
        <v>0.4</v>
      </c>
      <c r="F82" s="106">
        <f>VLOOKUP(CONCATENATE(A82,"-",E82),AĞIRLIK!$A$3:$C$171,3,FALSE)</f>
        <v>1.3062399999999998</v>
      </c>
      <c r="G82" s="117" t="s">
        <v>39</v>
      </c>
      <c r="H82" s="108">
        <f>Sayfa2!$C$2</f>
        <v>6.5</v>
      </c>
      <c r="I82" s="108">
        <f>'genel hesap'!$K$39*D82</f>
        <v>1.30467</v>
      </c>
      <c r="J82" s="118">
        <f>D82*İZOLASYON!$O$3</f>
        <v>7.2375744000000006</v>
      </c>
      <c r="K82" s="118"/>
      <c r="L82" s="118"/>
      <c r="M82" s="118"/>
      <c r="N82" s="118"/>
      <c r="O82" s="118"/>
      <c r="P82" s="118"/>
      <c r="Q82" s="118"/>
      <c r="R82" s="109">
        <f t="shared" si="8"/>
        <v>17.0328044</v>
      </c>
      <c r="S82" s="119">
        <v>0.1</v>
      </c>
      <c r="T82" s="119">
        <v>0.3</v>
      </c>
      <c r="U82" s="119">
        <v>0.1</v>
      </c>
      <c r="V82" s="111">
        <v>19.329999999999998</v>
      </c>
      <c r="W82" s="111">
        <f t="shared" si="11"/>
        <v>21.069700000000001</v>
      </c>
      <c r="X82" s="112">
        <v>1.377</v>
      </c>
      <c r="Y82" s="111">
        <f t="shared" si="12"/>
        <v>50.082676899999996</v>
      </c>
      <c r="Z82" s="113">
        <v>0.5</v>
      </c>
      <c r="AA82" s="114">
        <f t="shared" si="13"/>
        <v>25.041338449999998</v>
      </c>
    </row>
    <row r="83" spans="1:27" ht="12.75" customHeight="1" x14ac:dyDescent="0.35">
      <c r="A83" s="103" t="s">
        <v>2632</v>
      </c>
      <c r="B83" s="222" t="s">
        <v>1487</v>
      </c>
      <c r="C83" s="123" t="s">
        <v>3650</v>
      </c>
      <c r="D83" s="124">
        <v>1</v>
      </c>
      <c r="E83" s="125">
        <v>0.4</v>
      </c>
      <c r="F83" s="106">
        <f>VLOOKUP(CONCATENATE(A83,"-",E83),AĞIRLIK!$A$3:$C$171,3,FALSE)</f>
        <v>1.3062399999999998</v>
      </c>
      <c r="G83" s="117" t="s">
        <v>39</v>
      </c>
      <c r="H83" s="108">
        <f>Sayfa2!$C$2</f>
        <v>6.5</v>
      </c>
      <c r="I83" s="108">
        <f>'genel hesap'!$K$72*D83</f>
        <v>2.3977040000000001</v>
      </c>
      <c r="J83" s="118">
        <f>D83*'genel hesap'!$R$72</f>
        <v>8.2715136000000022</v>
      </c>
      <c r="K83" s="118"/>
      <c r="L83" s="118"/>
      <c r="M83" s="118"/>
      <c r="N83" s="118"/>
      <c r="O83" s="118"/>
      <c r="P83" s="118"/>
      <c r="Q83" s="118"/>
      <c r="R83" s="109">
        <f>F83*H83*D83+I83+J83+K83+L83+M83+N83+O83+P83+Q83</f>
        <v>19.159777600000002</v>
      </c>
      <c r="S83" s="119">
        <v>0.1</v>
      </c>
      <c r="T83" s="119">
        <v>0.3</v>
      </c>
      <c r="U83" s="119">
        <v>0.1</v>
      </c>
      <c r="V83" s="111">
        <v>20.65</v>
      </c>
      <c r="W83" s="111">
        <f t="shared" si="11"/>
        <v>22.508500000000002</v>
      </c>
      <c r="X83" s="112">
        <v>1.377</v>
      </c>
      <c r="Y83" s="111">
        <f t="shared" si="12"/>
        <v>53.5027045</v>
      </c>
      <c r="Z83" s="113">
        <v>0.5</v>
      </c>
      <c r="AA83" s="114">
        <f t="shared" si="13"/>
        <v>26.75135225</v>
      </c>
    </row>
    <row r="84" spans="1:27" ht="12.75" customHeight="1" x14ac:dyDescent="0.35">
      <c r="A84" s="103" t="s">
        <v>2632</v>
      </c>
      <c r="B84" s="222" t="s">
        <v>1488</v>
      </c>
      <c r="C84" s="123" t="s">
        <v>1189</v>
      </c>
      <c r="D84" s="124">
        <v>1</v>
      </c>
      <c r="E84" s="125">
        <v>0.4</v>
      </c>
      <c r="F84" s="106">
        <f>VLOOKUP(CONCATENATE(A84,"-",E84),AĞIRLIK!$A$3:$C$171,3,FALSE)</f>
        <v>1.3062399999999998</v>
      </c>
      <c r="G84" s="117" t="s">
        <v>39</v>
      </c>
      <c r="H84" s="108">
        <f>Sayfa2!$C$2</f>
        <v>6.5</v>
      </c>
      <c r="I84" s="108"/>
      <c r="J84" s="118"/>
      <c r="K84" s="118"/>
      <c r="L84" s="118"/>
      <c r="M84" s="118"/>
      <c r="N84" s="118"/>
      <c r="O84" s="118"/>
      <c r="P84" s="118"/>
      <c r="Q84" s="118"/>
      <c r="R84" s="109">
        <f t="shared" si="8"/>
        <v>8.4905599999999986</v>
      </c>
      <c r="S84" s="119">
        <v>0.1</v>
      </c>
      <c r="T84" s="119">
        <v>0.3</v>
      </c>
      <c r="U84" s="119">
        <v>0.1</v>
      </c>
      <c r="V84" s="111">
        <v>8.827</v>
      </c>
      <c r="W84" s="111">
        <f t="shared" si="11"/>
        <v>9.6214300000000001</v>
      </c>
      <c r="X84" s="112">
        <v>1.377</v>
      </c>
      <c r="Y84" s="111">
        <f t="shared" si="12"/>
        <v>22.870139109999997</v>
      </c>
      <c r="Z84" s="113">
        <v>0.5</v>
      </c>
      <c r="AA84" s="114">
        <f t="shared" si="13"/>
        <v>11.435069554999998</v>
      </c>
    </row>
    <row r="85" spans="1:27" ht="12.75" customHeight="1" x14ac:dyDescent="0.35">
      <c r="A85" s="103" t="s">
        <v>2632</v>
      </c>
      <c r="B85" s="222" t="s">
        <v>1489</v>
      </c>
      <c r="C85" s="123" t="s">
        <v>3362</v>
      </c>
      <c r="D85" s="124">
        <v>1</v>
      </c>
      <c r="E85" s="125">
        <v>0.4</v>
      </c>
      <c r="F85" s="106">
        <f>VLOOKUP(CONCATENATE(A85,"-",E85),AĞIRLIK!$A$3:$C$171,3,FALSE)</f>
        <v>1.3062399999999998</v>
      </c>
      <c r="G85" s="117" t="s">
        <v>39</v>
      </c>
      <c r="H85" s="108">
        <f>Sayfa2!$C$2</f>
        <v>6.5</v>
      </c>
      <c r="I85" s="108">
        <f>'genel hesap'!$K$39*D85</f>
        <v>1.30467</v>
      </c>
      <c r="J85" s="118">
        <f>D85*İZOLASYON!$O$3</f>
        <v>7.2375744000000006</v>
      </c>
      <c r="K85" s="118"/>
      <c r="L85" s="118"/>
      <c r="M85" s="118"/>
      <c r="N85" s="118"/>
      <c r="O85" s="118"/>
      <c r="P85" s="118"/>
      <c r="Q85" s="118"/>
      <c r="R85" s="109">
        <f t="shared" si="8"/>
        <v>17.0328044</v>
      </c>
      <c r="S85" s="119">
        <v>0.1</v>
      </c>
      <c r="T85" s="119">
        <v>0.3</v>
      </c>
      <c r="U85" s="119">
        <v>0.1</v>
      </c>
      <c r="V85" s="111">
        <v>19.329999999999998</v>
      </c>
      <c r="W85" s="111">
        <f t="shared" si="11"/>
        <v>21.069700000000001</v>
      </c>
      <c r="X85" s="112">
        <v>1.377</v>
      </c>
      <c r="Y85" s="111">
        <f t="shared" si="12"/>
        <v>50.082676899999996</v>
      </c>
      <c r="Z85" s="113">
        <v>0.5</v>
      </c>
      <c r="AA85" s="114">
        <f t="shared" si="13"/>
        <v>25.041338449999998</v>
      </c>
    </row>
    <row r="86" spans="1:27" ht="12.75" customHeight="1" x14ac:dyDescent="0.35">
      <c r="A86" s="103" t="s">
        <v>2632</v>
      </c>
      <c r="B86" s="222" t="s">
        <v>1490</v>
      </c>
      <c r="C86" s="123" t="s">
        <v>3651</v>
      </c>
      <c r="D86" s="124">
        <v>1</v>
      </c>
      <c r="E86" s="125">
        <v>0.4</v>
      </c>
      <c r="F86" s="106">
        <f>VLOOKUP(CONCATENATE(A86,"-",E86),AĞIRLIK!$A$3:$C$171,3,FALSE)</f>
        <v>1.3062399999999998</v>
      </c>
      <c r="G86" s="117" t="s">
        <v>39</v>
      </c>
      <c r="H86" s="108">
        <f>Sayfa2!$C$2</f>
        <v>6.5</v>
      </c>
      <c r="I86" s="108">
        <f>'genel hesap'!$K$72*D86</f>
        <v>2.3977040000000001</v>
      </c>
      <c r="J86" s="118">
        <f>D86*'genel hesap'!$R$72</f>
        <v>8.2715136000000022</v>
      </c>
      <c r="K86" s="118"/>
      <c r="L86" s="118"/>
      <c r="M86" s="118"/>
      <c r="N86" s="118"/>
      <c r="O86" s="118"/>
      <c r="P86" s="118"/>
      <c r="Q86" s="118"/>
      <c r="R86" s="109">
        <f>F86*H86*D86+I86+J86+K86+L86+M86+N86+O86+P86+Q86</f>
        <v>19.159777600000002</v>
      </c>
      <c r="S86" s="119">
        <v>0.1</v>
      </c>
      <c r="T86" s="119">
        <v>0.3</v>
      </c>
      <c r="U86" s="119">
        <v>0.1</v>
      </c>
      <c r="V86" s="111">
        <v>20.65</v>
      </c>
      <c r="W86" s="111">
        <f t="shared" si="11"/>
        <v>22.508500000000002</v>
      </c>
      <c r="X86" s="112">
        <v>1.377</v>
      </c>
      <c r="Y86" s="111">
        <f t="shared" si="12"/>
        <v>53.5027045</v>
      </c>
      <c r="Z86" s="113">
        <v>0.5</v>
      </c>
      <c r="AA86" s="114">
        <f t="shared" si="13"/>
        <v>26.75135225</v>
      </c>
    </row>
    <row r="87" spans="1:27" ht="12.75" customHeight="1" x14ac:dyDescent="0.35">
      <c r="A87" s="103" t="s">
        <v>2632</v>
      </c>
      <c r="B87" s="222" t="s">
        <v>1491</v>
      </c>
      <c r="C87" s="123" t="s">
        <v>3652</v>
      </c>
      <c r="D87" s="124">
        <v>1</v>
      </c>
      <c r="E87" s="125">
        <v>0.4</v>
      </c>
      <c r="F87" s="106">
        <f>VLOOKUP(CONCATENATE(A87,"-",E87),AĞIRLIK!$A$3:$C$171,3,FALSE)</f>
        <v>1.3062399999999998</v>
      </c>
      <c r="G87" s="117" t="s">
        <v>39</v>
      </c>
      <c r="H87" s="108">
        <f>Sayfa2!$C$2</f>
        <v>6.5</v>
      </c>
      <c r="I87" s="108">
        <f>'genel hesap'!$K$72*D87</f>
        <v>2.3977040000000001</v>
      </c>
      <c r="J87" s="118">
        <f>D87*'genel hesap'!$R$72</f>
        <v>8.2715136000000022</v>
      </c>
      <c r="K87" s="118"/>
      <c r="L87" s="118"/>
      <c r="M87" s="118"/>
      <c r="N87" s="118"/>
      <c r="O87" s="118"/>
      <c r="P87" s="118"/>
      <c r="Q87" s="118"/>
      <c r="R87" s="109">
        <f>F87*H87*D87+I87+J87+K87+L87+M87+N87+O87+P87+Q87</f>
        <v>19.159777600000002</v>
      </c>
      <c r="S87" s="119">
        <v>0.2</v>
      </c>
      <c r="T87" s="119">
        <v>0.3</v>
      </c>
      <c r="U87" s="119">
        <v>0.1</v>
      </c>
      <c r="V87" s="111">
        <f>V86</f>
        <v>20.65</v>
      </c>
      <c r="W87" s="111">
        <f t="shared" si="11"/>
        <v>22.508500000000002</v>
      </c>
      <c r="X87" s="112">
        <v>1.377</v>
      </c>
      <c r="Y87" s="111">
        <f t="shared" si="12"/>
        <v>53.5027045</v>
      </c>
      <c r="Z87" s="113">
        <v>0.5</v>
      </c>
      <c r="AA87" s="114">
        <f t="shared" si="13"/>
        <v>26.75135225</v>
      </c>
    </row>
    <row r="88" spans="1:27" ht="12.75" customHeight="1" x14ac:dyDescent="0.35">
      <c r="A88" s="103" t="s">
        <v>2632</v>
      </c>
      <c r="B88" s="222" t="s">
        <v>1492</v>
      </c>
      <c r="C88" s="123" t="s">
        <v>3390</v>
      </c>
      <c r="D88" s="124">
        <v>1</v>
      </c>
      <c r="E88" s="125">
        <v>0.4</v>
      </c>
      <c r="F88" s="106">
        <f>VLOOKUP(CONCATENATE(A88,"-",E88),AĞIRLIK!$A$3:$C$171,3,FALSE)</f>
        <v>1.3062399999999998</v>
      </c>
      <c r="G88" s="117" t="s">
        <v>39</v>
      </c>
      <c r="H88" s="108">
        <f>Sayfa2!$C$2</f>
        <v>6.5</v>
      </c>
      <c r="I88" s="108">
        <f>'genel hesap'!$K$39*D88</f>
        <v>1.30467</v>
      </c>
      <c r="J88" s="118">
        <f>D88*İZOLASYON!$O$3</f>
        <v>7.2375744000000006</v>
      </c>
      <c r="K88" s="118"/>
      <c r="L88" s="118"/>
      <c r="M88" s="118"/>
      <c r="N88" s="118"/>
      <c r="O88" s="118"/>
      <c r="P88" s="118"/>
      <c r="Q88" s="118"/>
      <c r="R88" s="109">
        <f t="shared" si="8"/>
        <v>17.0328044</v>
      </c>
      <c r="S88" s="119">
        <v>0.2</v>
      </c>
      <c r="T88" s="119">
        <v>0.3</v>
      </c>
      <c r="U88" s="119">
        <v>0.1</v>
      </c>
      <c r="V88" s="111">
        <f>V85</f>
        <v>19.329999999999998</v>
      </c>
      <c r="W88" s="111">
        <f t="shared" si="11"/>
        <v>21.069700000000001</v>
      </c>
      <c r="X88" s="112">
        <v>1.377</v>
      </c>
      <c r="Y88" s="111">
        <f t="shared" si="12"/>
        <v>50.082676899999996</v>
      </c>
      <c r="Z88" s="113">
        <v>0.5</v>
      </c>
      <c r="AA88" s="114">
        <f t="shared" si="13"/>
        <v>25.041338449999998</v>
      </c>
    </row>
    <row r="89" spans="1:27" ht="12.75" customHeight="1" x14ac:dyDescent="0.35">
      <c r="A89" s="103" t="s">
        <v>2632</v>
      </c>
      <c r="B89" s="222" t="s">
        <v>1493</v>
      </c>
      <c r="C89" s="123" t="s">
        <v>1192</v>
      </c>
      <c r="D89" s="124">
        <v>1</v>
      </c>
      <c r="E89" s="125">
        <v>0.4</v>
      </c>
      <c r="F89" s="106">
        <f>VLOOKUP(CONCATENATE(A89,"-",E89),AĞIRLIK!$A$3:$C$171,3,FALSE)</f>
        <v>1.3062399999999998</v>
      </c>
      <c r="G89" s="117" t="s">
        <v>39</v>
      </c>
      <c r="H89" s="108">
        <f>Sayfa2!$C$2</f>
        <v>6.5</v>
      </c>
      <c r="I89" s="108"/>
      <c r="J89" s="118"/>
      <c r="K89" s="118"/>
      <c r="L89" s="118"/>
      <c r="M89" s="118"/>
      <c r="N89" s="118"/>
      <c r="O89" s="118"/>
      <c r="P89" s="118"/>
      <c r="Q89" s="118"/>
      <c r="R89" s="109">
        <f t="shared" si="8"/>
        <v>8.4905599999999986</v>
      </c>
      <c r="S89" s="119">
        <v>0.2</v>
      </c>
      <c r="T89" s="119">
        <v>0.3</v>
      </c>
      <c r="U89" s="119">
        <v>0.1</v>
      </c>
      <c r="V89" s="111">
        <f>V84</f>
        <v>8.827</v>
      </c>
      <c r="W89" s="111">
        <f t="shared" si="11"/>
        <v>9.6214300000000001</v>
      </c>
      <c r="X89" s="112">
        <v>1.377</v>
      </c>
      <c r="Y89" s="111">
        <f t="shared" si="12"/>
        <v>22.870139109999997</v>
      </c>
      <c r="Z89" s="113">
        <v>0.5</v>
      </c>
      <c r="AA89" s="114">
        <f t="shared" si="13"/>
        <v>11.435069554999998</v>
      </c>
    </row>
    <row r="90" spans="1:27" ht="12.75" customHeight="1" x14ac:dyDescent="0.35">
      <c r="A90" s="103" t="s">
        <v>2632</v>
      </c>
      <c r="B90" s="222" t="s">
        <v>1494</v>
      </c>
      <c r="C90" s="123" t="s">
        <v>3653</v>
      </c>
      <c r="D90" s="124">
        <v>1</v>
      </c>
      <c r="E90" s="125">
        <v>0.4</v>
      </c>
      <c r="F90" s="106">
        <f>VLOOKUP(CONCATENATE(A90,"-",E90),AĞIRLIK!$A$3:$C$171,3,FALSE)</f>
        <v>1.3062399999999998</v>
      </c>
      <c r="G90" s="117" t="s">
        <v>39</v>
      </c>
      <c r="H90" s="108">
        <f>Sayfa2!$C$2</f>
        <v>6.5</v>
      </c>
      <c r="I90" s="108">
        <f>'genel hesap'!$K$72*D90</f>
        <v>2.3977040000000001</v>
      </c>
      <c r="J90" s="118">
        <f>D90*'genel hesap'!$R$72</f>
        <v>8.2715136000000022</v>
      </c>
      <c r="K90" s="118"/>
      <c r="L90" s="118"/>
      <c r="M90" s="118"/>
      <c r="N90" s="118"/>
      <c r="O90" s="118"/>
      <c r="P90" s="118"/>
      <c r="Q90" s="118"/>
      <c r="R90" s="109">
        <f>F90*H90*D90+I90+J90+K90+L90+M90+N90+O90+P90+Q90</f>
        <v>19.159777600000002</v>
      </c>
      <c r="S90" s="119">
        <v>0.2</v>
      </c>
      <c r="T90" s="119">
        <v>0.3</v>
      </c>
      <c r="U90" s="119">
        <v>0.1</v>
      </c>
      <c r="V90" s="111">
        <v>20.65</v>
      </c>
      <c r="W90" s="111">
        <f t="shared" si="11"/>
        <v>22.508500000000002</v>
      </c>
      <c r="X90" s="112">
        <v>1.377</v>
      </c>
      <c r="Y90" s="111">
        <f t="shared" si="12"/>
        <v>53.5027045</v>
      </c>
      <c r="Z90" s="113">
        <v>0.5</v>
      </c>
      <c r="AA90" s="114">
        <f t="shared" si="13"/>
        <v>26.75135225</v>
      </c>
    </row>
    <row r="91" spans="1:27" ht="12.75" customHeight="1" x14ac:dyDescent="0.35">
      <c r="A91" s="103" t="s">
        <v>2632</v>
      </c>
      <c r="B91" s="222" t="s">
        <v>1495</v>
      </c>
      <c r="C91" s="123" t="s">
        <v>3414</v>
      </c>
      <c r="D91" s="124">
        <v>1</v>
      </c>
      <c r="E91" s="125">
        <v>0.4</v>
      </c>
      <c r="F91" s="106">
        <f>VLOOKUP(CONCATENATE(A91,"-",E91),AĞIRLIK!$A$3:$C$171,3,FALSE)</f>
        <v>1.3062399999999998</v>
      </c>
      <c r="G91" s="117" t="s">
        <v>39</v>
      </c>
      <c r="H91" s="108">
        <f>Sayfa2!$C$2</f>
        <v>6.5</v>
      </c>
      <c r="I91" s="108">
        <f>'genel hesap'!$K$39*D91</f>
        <v>1.30467</v>
      </c>
      <c r="J91" s="118">
        <f>D91*İZOLASYON!$O$3</f>
        <v>7.2375744000000006</v>
      </c>
      <c r="K91" s="118"/>
      <c r="L91" s="118"/>
      <c r="M91" s="118"/>
      <c r="N91" s="118"/>
      <c r="O91" s="118"/>
      <c r="P91" s="118"/>
      <c r="Q91" s="118"/>
      <c r="R91" s="109">
        <f t="shared" si="8"/>
        <v>17.0328044</v>
      </c>
      <c r="S91" s="119">
        <v>0.2</v>
      </c>
      <c r="T91" s="119">
        <v>0.3</v>
      </c>
      <c r="U91" s="119">
        <v>0.1</v>
      </c>
      <c r="V91" s="111">
        <v>19.329999999999998</v>
      </c>
      <c r="W91" s="111">
        <f t="shared" si="11"/>
        <v>21.069700000000001</v>
      </c>
      <c r="X91" s="112">
        <v>1.377</v>
      </c>
      <c r="Y91" s="111">
        <f t="shared" si="12"/>
        <v>50.082676899999996</v>
      </c>
      <c r="Z91" s="113">
        <v>0.5</v>
      </c>
      <c r="AA91" s="114">
        <f t="shared" si="13"/>
        <v>25.041338449999998</v>
      </c>
    </row>
    <row r="92" spans="1:27" ht="12.75" customHeight="1" x14ac:dyDescent="0.35">
      <c r="A92" s="103" t="s">
        <v>2632</v>
      </c>
      <c r="B92" s="222" t="s">
        <v>1496</v>
      </c>
      <c r="C92" s="123" t="s">
        <v>1194</v>
      </c>
      <c r="D92" s="124">
        <v>1</v>
      </c>
      <c r="E92" s="125">
        <v>0.4</v>
      </c>
      <c r="F92" s="106">
        <f>VLOOKUP(CONCATENATE(A92,"-",E92),AĞIRLIK!$A$3:$C$171,3,FALSE)</f>
        <v>1.3062399999999998</v>
      </c>
      <c r="G92" s="117" t="s">
        <v>39</v>
      </c>
      <c r="H92" s="108">
        <f>Sayfa2!$C$2</f>
        <v>6.5</v>
      </c>
      <c r="I92" s="108"/>
      <c r="J92" s="118"/>
      <c r="K92" s="118"/>
      <c r="L92" s="118"/>
      <c r="M92" s="118"/>
      <c r="N92" s="118"/>
      <c r="O92" s="118"/>
      <c r="P92" s="118"/>
      <c r="Q92" s="118"/>
      <c r="R92" s="109">
        <f t="shared" si="8"/>
        <v>8.4905599999999986</v>
      </c>
      <c r="S92" s="119">
        <v>0.2</v>
      </c>
      <c r="T92" s="119">
        <v>0.3</v>
      </c>
      <c r="U92" s="119">
        <v>0.1</v>
      </c>
      <c r="V92" s="111">
        <v>8.827</v>
      </c>
      <c r="W92" s="111">
        <f t="shared" si="11"/>
        <v>9.6214300000000001</v>
      </c>
      <c r="X92" s="112">
        <v>1.377</v>
      </c>
      <c r="Y92" s="111">
        <f t="shared" si="12"/>
        <v>22.870139109999997</v>
      </c>
      <c r="Z92" s="113">
        <v>0.5</v>
      </c>
      <c r="AA92" s="114">
        <f t="shared" si="13"/>
        <v>11.435069554999998</v>
      </c>
    </row>
    <row r="93" spans="1:27" ht="12.75" customHeight="1" x14ac:dyDescent="0.35">
      <c r="A93" s="103" t="s">
        <v>2632</v>
      </c>
      <c r="B93" s="222" t="s">
        <v>1497</v>
      </c>
      <c r="C93" s="123" t="s">
        <v>1195</v>
      </c>
      <c r="D93" s="124">
        <v>0.25</v>
      </c>
      <c r="E93" s="125">
        <v>0.4</v>
      </c>
      <c r="F93" s="106">
        <f>VLOOKUP(CONCATENATE(A93,"-",E93),AĞIRLIK!$A$3:$C$171,3,FALSE)</f>
        <v>1.3062399999999998</v>
      </c>
      <c r="G93" s="117" t="s">
        <v>39</v>
      </c>
      <c r="H93" s="120">
        <f>Sayfa2!$C$2*Sayfa2!I3</f>
        <v>0.66332500000000005</v>
      </c>
      <c r="I93" s="108"/>
      <c r="J93" s="118"/>
      <c r="K93" s="118"/>
      <c r="L93" s="118">
        <f>'genel hesap'!$C$2</f>
        <v>1.39</v>
      </c>
      <c r="M93" s="118"/>
      <c r="N93" s="118"/>
      <c r="O93" s="118">
        <f>SIVAMA!D4</f>
        <v>1.25</v>
      </c>
      <c r="P93" s="118"/>
      <c r="Q93" s="118"/>
      <c r="R93" s="109">
        <f>R62</f>
        <v>4.2452799999999993</v>
      </c>
      <c r="S93" s="119">
        <v>0.2</v>
      </c>
      <c r="T93" s="119">
        <v>0.3</v>
      </c>
      <c r="U93" s="119">
        <v>0.1</v>
      </c>
      <c r="V93" s="111">
        <f>V65+L93</f>
        <v>3.5967500000000001</v>
      </c>
      <c r="W93" s="111">
        <f t="shared" si="11"/>
        <v>3.9204575000000004</v>
      </c>
      <c r="X93" s="112">
        <v>1.377</v>
      </c>
      <c r="Y93" s="111">
        <f t="shared" si="12"/>
        <v>9.3189274775000008</v>
      </c>
      <c r="Z93" s="113">
        <v>0.5</v>
      </c>
      <c r="AA93" s="114">
        <f t="shared" si="13"/>
        <v>4.6594637387500004</v>
      </c>
    </row>
    <row r="94" spans="1:27" ht="12.75" customHeight="1" x14ac:dyDescent="0.35">
      <c r="A94" s="103" t="s">
        <v>2632</v>
      </c>
      <c r="B94" s="222" t="s">
        <v>1498</v>
      </c>
      <c r="C94" s="123" t="s">
        <v>3654</v>
      </c>
      <c r="D94" s="124">
        <v>0.25</v>
      </c>
      <c r="E94" s="125">
        <v>0.4</v>
      </c>
      <c r="F94" s="106">
        <f>VLOOKUP(CONCATENATE(A94,"-",E94),AĞIRLIK!$A$3:$C$171,3,FALSE)</f>
        <v>1.3062399999999998</v>
      </c>
      <c r="G94" s="117" t="s">
        <v>39</v>
      </c>
      <c r="H94" s="108">
        <f>Sayfa2!$C$2*Sayfa2!I3</f>
        <v>0.66332500000000005</v>
      </c>
      <c r="I94" s="108">
        <f>'genel hesap'!$K$72*D94</f>
        <v>0.59942600000000001</v>
      </c>
      <c r="J94" s="118">
        <f>D94*'genel hesap'!$R$72</f>
        <v>2.0678784000000006</v>
      </c>
      <c r="K94" s="118"/>
      <c r="L94" s="118">
        <f>'genel hesap'!$C$2</f>
        <v>1.39</v>
      </c>
      <c r="M94" s="118"/>
      <c r="N94" s="118"/>
      <c r="O94" s="118">
        <f>SIVAMA!D4</f>
        <v>1.25</v>
      </c>
      <c r="P94" s="118"/>
      <c r="Q94" s="118"/>
      <c r="R94" s="109">
        <f>R64</f>
        <v>9.5798888000000009</v>
      </c>
      <c r="S94" s="119">
        <v>0.2</v>
      </c>
      <c r="T94" s="119">
        <v>0.3</v>
      </c>
      <c r="U94" s="119">
        <v>0.1</v>
      </c>
      <c r="V94" s="111">
        <f>L94+V70</f>
        <v>13.105</v>
      </c>
      <c r="W94" s="111">
        <f t="shared" si="11"/>
        <v>14.284450000000001</v>
      </c>
      <c r="X94" s="112">
        <v>1.377</v>
      </c>
      <c r="Y94" s="111">
        <f t="shared" si="12"/>
        <v>33.95413765</v>
      </c>
      <c r="Z94" s="113">
        <v>0.5</v>
      </c>
      <c r="AA94" s="114">
        <f t="shared" si="13"/>
        <v>16.977068825</v>
      </c>
    </row>
    <row r="95" spans="1:27" ht="12.75" customHeight="1" x14ac:dyDescent="0.35">
      <c r="A95" s="103" t="s">
        <v>2632</v>
      </c>
      <c r="B95" s="222" t="s">
        <v>1499</v>
      </c>
      <c r="C95" s="123" t="s">
        <v>3443</v>
      </c>
      <c r="D95" s="124">
        <v>0.25</v>
      </c>
      <c r="E95" s="125">
        <v>0.4</v>
      </c>
      <c r="F95" s="106">
        <f>VLOOKUP(CONCATENATE(A95,"-",E95),AĞIRLIK!$A$3:$C$171,3,FALSE)</f>
        <v>1.3062399999999998</v>
      </c>
      <c r="G95" s="117" t="s">
        <v>39</v>
      </c>
      <c r="H95" s="120">
        <f>Sayfa2!$C$2*Sayfa2!I3</f>
        <v>0.66332500000000005</v>
      </c>
      <c r="I95" s="108">
        <f>'genel hesap'!$K$39*D95</f>
        <v>0.3261675</v>
      </c>
      <c r="J95" s="118">
        <f>D95*İZOLASYON!$O$3</f>
        <v>1.8093936000000002</v>
      </c>
      <c r="K95" s="118"/>
      <c r="L95" s="118">
        <f>'genel hesap'!$C$2</f>
        <v>1.39</v>
      </c>
      <c r="M95" s="118"/>
      <c r="N95" s="118"/>
      <c r="O95" s="118">
        <f>SIVAMA!D4</f>
        <v>1.25</v>
      </c>
      <c r="P95" s="118"/>
      <c r="Q95" s="118"/>
      <c r="R95" s="109">
        <f>R63</f>
        <v>8.5164021999999999</v>
      </c>
      <c r="S95" s="119">
        <v>0.2</v>
      </c>
      <c r="T95" s="119">
        <v>0.3</v>
      </c>
      <c r="U95" s="119">
        <v>0.1</v>
      </c>
      <c r="V95" s="111">
        <f>L95+V69</f>
        <v>12.445</v>
      </c>
      <c r="W95" s="111">
        <f t="shared" si="11"/>
        <v>13.565050000000001</v>
      </c>
      <c r="X95" s="112">
        <v>1.377</v>
      </c>
      <c r="Y95" s="111">
        <f t="shared" si="12"/>
        <v>32.244123850000001</v>
      </c>
      <c r="Z95" s="113">
        <v>0.5</v>
      </c>
      <c r="AA95" s="114">
        <f t="shared" si="13"/>
        <v>16.122061925000001</v>
      </c>
    </row>
    <row r="96" spans="1:27" ht="12.75" customHeight="1" x14ac:dyDescent="0.35">
      <c r="A96" s="103" t="s">
        <v>2632</v>
      </c>
      <c r="B96" s="222" t="s">
        <v>1500</v>
      </c>
      <c r="C96" s="123" t="s">
        <v>73</v>
      </c>
      <c r="D96" s="124">
        <v>1</v>
      </c>
      <c r="E96" s="125">
        <v>0.5</v>
      </c>
      <c r="F96" s="106">
        <f>VLOOKUP(CONCATENATE(A96,"-",E96),AĞIRLIK!$A$3:$C$171,3,FALSE)</f>
        <v>1.6328</v>
      </c>
      <c r="G96" s="117" t="s">
        <v>39</v>
      </c>
      <c r="H96" s="108">
        <f>Sayfa2!$C$2</f>
        <v>6.5</v>
      </c>
      <c r="I96" s="108"/>
      <c r="J96" s="118"/>
      <c r="K96" s="118"/>
      <c r="L96" s="118"/>
      <c r="M96" s="118"/>
      <c r="N96" s="118"/>
      <c r="O96" s="118"/>
      <c r="P96" s="118"/>
      <c r="Q96" s="118"/>
      <c r="R96" s="109">
        <f t="shared" si="8"/>
        <v>10.613200000000001</v>
      </c>
      <c r="S96" s="119">
        <v>0.1</v>
      </c>
      <c r="T96" s="119">
        <v>0.3</v>
      </c>
      <c r="U96" s="119">
        <v>0.1</v>
      </c>
      <c r="V96" s="111">
        <f>V72*1.5</f>
        <v>13.240500000000001</v>
      </c>
      <c r="W96" s="111">
        <f t="shared" si="11"/>
        <v>14.432145000000002</v>
      </c>
      <c r="X96" s="112">
        <v>1.377</v>
      </c>
      <c r="Y96" s="111">
        <f t="shared" si="12"/>
        <v>34.305208665000002</v>
      </c>
      <c r="Z96" s="113">
        <v>0.5</v>
      </c>
      <c r="AA96" s="114">
        <f t="shared" si="13"/>
        <v>17.152604332500001</v>
      </c>
    </row>
    <row r="97" spans="1:27" ht="12.75" customHeight="1" x14ac:dyDescent="0.35">
      <c r="A97" s="103" t="s">
        <v>2632</v>
      </c>
      <c r="B97" s="222" t="s">
        <v>1501</v>
      </c>
      <c r="C97" s="123" t="s">
        <v>3611</v>
      </c>
      <c r="D97" s="124">
        <v>1</v>
      </c>
      <c r="E97" s="125">
        <v>0.5</v>
      </c>
      <c r="F97" s="106">
        <f>VLOOKUP(CONCATENATE(A97,"-",E97),AĞIRLIK!$A$3:$C$171,3,FALSE)</f>
        <v>1.6328</v>
      </c>
      <c r="G97" s="117" t="s">
        <v>39</v>
      </c>
      <c r="H97" s="108">
        <f>Sayfa2!$C$2</f>
        <v>6.5</v>
      </c>
      <c r="I97" s="108">
        <f>'genel hesap'!$K$39*D97</f>
        <v>1.30467</v>
      </c>
      <c r="J97" s="118">
        <f>D97*İZOLASYON!$O$3</f>
        <v>7.2375744000000006</v>
      </c>
      <c r="K97" s="118"/>
      <c r="L97" s="118"/>
      <c r="M97" s="118"/>
      <c r="N97" s="118"/>
      <c r="O97" s="118"/>
      <c r="P97" s="118"/>
      <c r="Q97" s="118"/>
      <c r="R97" s="109">
        <f t="shared" si="8"/>
        <v>19.1554444</v>
      </c>
      <c r="S97" s="119">
        <v>0.1</v>
      </c>
      <c r="T97" s="119">
        <v>0.3</v>
      </c>
      <c r="U97" s="119">
        <v>0.1</v>
      </c>
      <c r="V97" s="111">
        <f t="shared" ref="V97:V98" si="15">V73*1.5</f>
        <v>28.994999999999997</v>
      </c>
      <c r="W97" s="111">
        <f t="shared" si="11"/>
        <v>31.60455</v>
      </c>
      <c r="X97" s="112">
        <v>1.377</v>
      </c>
      <c r="Y97" s="111">
        <f t="shared" si="12"/>
        <v>75.124015349999993</v>
      </c>
      <c r="Z97" s="113">
        <v>0.5</v>
      </c>
      <c r="AA97" s="114">
        <f t="shared" si="13"/>
        <v>37.562007674999997</v>
      </c>
    </row>
    <row r="98" spans="1:27" ht="12.75" customHeight="1" x14ac:dyDescent="0.35">
      <c r="A98" s="103" t="s">
        <v>2632</v>
      </c>
      <c r="B98" s="222" t="s">
        <v>1502</v>
      </c>
      <c r="C98" s="123" t="s">
        <v>3655</v>
      </c>
      <c r="D98" s="124">
        <v>1</v>
      </c>
      <c r="E98" s="125">
        <v>0.5</v>
      </c>
      <c r="F98" s="106">
        <f>VLOOKUP(CONCATENATE(A98,"-",E98),AĞIRLIK!$A$3:$C$171,3,FALSE)</f>
        <v>1.6328</v>
      </c>
      <c r="G98" s="117" t="s">
        <v>39</v>
      </c>
      <c r="H98" s="108">
        <f>Sayfa2!$C$2</f>
        <v>6.5</v>
      </c>
      <c r="I98" s="108">
        <f>'genel hesap'!$K$72*D98</f>
        <v>2.3977040000000001</v>
      </c>
      <c r="J98" s="118">
        <f>D98*'genel hesap'!$R$72</f>
        <v>8.2715136000000022</v>
      </c>
      <c r="K98" s="118"/>
      <c r="L98" s="118"/>
      <c r="M98" s="118"/>
      <c r="N98" s="118"/>
      <c r="O98" s="118"/>
      <c r="P98" s="118"/>
      <c r="Q98" s="118"/>
      <c r="R98" s="109">
        <f>F98*H98*D98+I98+J98+K98+L98+M98+N98+O98+P98+Q98</f>
        <v>21.282417600000002</v>
      </c>
      <c r="S98" s="119">
        <v>0.1</v>
      </c>
      <c r="T98" s="119">
        <v>0.3</v>
      </c>
      <c r="U98" s="119">
        <v>0.1</v>
      </c>
      <c r="V98" s="111">
        <f t="shared" si="15"/>
        <v>30.974999999999998</v>
      </c>
      <c r="W98" s="111">
        <f t="shared" si="11"/>
        <v>33.762749999999997</v>
      </c>
      <c r="X98" s="112">
        <v>1.377</v>
      </c>
      <c r="Y98" s="111">
        <f t="shared" si="12"/>
        <v>80.25405674999999</v>
      </c>
      <c r="Z98" s="113">
        <v>0.5</v>
      </c>
      <c r="AA98" s="114">
        <f t="shared" si="13"/>
        <v>40.127028374999995</v>
      </c>
    </row>
    <row r="99" spans="1:27" ht="12.75" customHeight="1" x14ac:dyDescent="0.35">
      <c r="A99" s="103" t="s">
        <v>2632</v>
      </c>
      <c r="B99" s="222" t="s">
        <v>1503</v>
      </c>
      <c r="C99" s="123" t="s">
        <v>1197</v>
      </c>
      <c r="D99" s="124">
        <v>1</v>
      </c>
      <c r="E99" s="125">
        <v>0.4</v>
      </c>
      <c r="F99" s="106">
        <f>VLOOKUP(CONCATENATE(A99,"-",E99),AĞIRLIK!$A$3:$C$171,3,FALSE)</f>
        <v>1.3062399999999998</v>
      </c>
      <c r="G99" s="117" t="s">
        <v>39</v>
      </c>
      <c r="H99" s="108">
        <f>Sayfa2!$C$2</f>
        <v>6.5</v>
      </c>
      <c r="I99" s="108"/>
      <c r="J99" s="118"/>
      <c r="K99" s="118"/>
      <c r="L99" s="118"/>
      <c r="M99" s="118"/>
      <c r="N99" s="118"/>
      <c r="O99" s="118"/>
      <c r="P99" s="118"/>
      <c r="Q99" s="118"/>
      <c r="R99" s="109">
        <f t="shared" si="8"/>
        <v>8.4905599999999986</v>
      </c>
      <c r="S99" s="119">
        <v>0.2</v>
      </c>
      <c r="T99" s="119">
        <v>0.3</v>
      </c>
      <c r="U99" s="119">
        <v>0.1</v>
      </c>
      <c r="V99" s="111">
        <f>V89</f>
        <v>8.827</v>
      </c>
      <c r="W99" s="111">
        <f t="shared" si="11"/>
        <v>9.6214300000000001</v>
      </c>
      <c r="X99" s="112">
        <v>1.377</v>
      </c>
      <c r="Y99" s="111">
        <f t="shared" si="12"/>
        <v>22.870139109999997</v>
      </c>
      <c r="Z99" s="113">
        <v>0.5</v>
      </c>
      <c r="AA99" s="114">
        <f t="shared" si="13"/>
        <v>11.435069554999998</v>
      </c>
    </row>
    <row r="100" spans="1:27" ht="12.75" customHeight="1" x14ac:dyDescent="0.35">
      <c r="A100" s="103" t="s">
        <v>2632</v>
      </c>
      <c r="B100" s="222" t="s">
        <v>4524</v>
      </c>
      <c r="C100" s="123" t="s">
        <v>1198</v>
      </c>
      <c r="D100" s="124">
        <v>1</v>
      </c>
      <c r="E100" s="125">
        <v>0.4</v>
      </c>
      <c r="F100" s="106">
        <f>VLOOKUP(CONCATENATE(A100,"-",E100),AĞIRLIK!$A$3:$C$171,3,FALSE)</f>
        <v>1.3062399999999998</v>
      </c>
      <c r="G100" s="117" t="s">
        <v>39</v>
      </c>
      <c r="H100" s="108">
        <f>Sayfa2!$C$2</f>
        <v>6.5</v>
      </c>
      <c r="I100" s="108"/>
      <c r="J100" s="118"/>
      <c r="K100" s="118"/>
      <c r="L100" s="118"/>
      <c r="M100" s="118"/>
      <c r="N100" s="118"/>
      <c r="O100" s="118"/>
      <c r="P100" s="118"/>
      <c r="Q100" s="118"/>
      <c r="R100" s="109">
        <f t="shared" si="8"/>
        <v>8.4905599999999986</v>
      </c>
      <c r="S100" s="119">
        <v>0.2</v>
      </c>
      <c r="T100" s="119">
        <v>0.3</v>
      </c>
      <c r="U100" s="119">
        <v>0.1</v>
      </c>
      <c r="V100" s="111">
        <v>8.827</v>
      </c>
      <c r="W100" s="111">
        <f t="shared" si="11"/>
        <v>9.6214300000000001</v>
      </c>
      <c r="X100" s="112">
        <v>1.377</v>
      </c>
      <c r="Y100" s="111">
        <f t="shared" si="12"/>
        <v>22.870139109999997</v>
      </c>
      <c r="Z100" s="113">
        <v>0.5</v>
      </c>
      <c r="AA100" s="114">
        <f t="shared" si="13"/>
        <v>11.435069554999998</v>
      </c>
    </row>
    <row r="101" spans="1:27" ht="12.75" customHeight="1" x14ac:dyDescent="0.35">
      <c r="A101" s="103" t="s">
        <v>2632</v>
      </c>
      <c r="B101" s="222" t="s">
        <v>4525</v>
      </c>
      <c r="C101" s="123" t="s">
        <v>1199</v>
      </c>
      <c r="D101" s="126">
        <v>1</v>
      </c>
      <c r="E101" s="125"/>
      <c r="F101" s="106">
        <v>3.04</v>
      </c>
      <c r="G101" s="117" t="s">
        <v>39</v>
      </c>
      <c r="H101" s="108">
        <v>1.62</v>
      </c>
      <c r="I101" s="108"/>
      <c r="J101" s="118"/>
      <c r="K101" s="118"/>
      <c r="L101" s="118"/>
      <c r="M101" s="118"/>
      <c r="N101" s="118"/>
      <c r="O101" s="118"/>
      <c r="P101" s="128"/>
      <c r="Q101" s="128"/>
      <c r="R101" s="109">
        <f>R103</f>
        <v>4.9248000000000003</v>
      </c>
      <c r="S101" s="129">
        <v>1.5</v>
      </c>
      <c r="T101" s="129">
        <v>0</v>
      </c>
      <c r="U101" s="129">
        <v>0</v>
      </c>
      <c r="V101" s="111">
        <v>8.827</v>
      </c>
      <c r="W101" s="111">
        <f t="shared" si="11"/>
        <v>9.6214300000000001</v>
      </c>
      <c r="X101" s="112">
        <v>1.377</v>
      </c>
      <c r="Y101" s="111">
        <f t="shared" si="12"/>
        <v>22.870139109999997</v>
      </c>
      <c r="Z101" s="113">
        <v>0.5</v>
      </c>
      <c r="AA101" s="114">
        <f t="shared" si="13"/>
        <v>11.435069554999998</v>
      </c>
    </row>
    <row r="102" spans="1:27" ht="12.75" customHeight="1" x14ac:dyDescent="0.35">
      <c r="A102" s="103" t="s">
        <v>2632</v>
      </c>
      <c r="B102" s="222" t="s">
        <v>4526</v>
      </c>
      <c r="C102" s="123" t="s">
        <v>1200</v>
      </c>
      <c r="D102" s="126"/>
      <c r="E102" s="125"/>
      <c r="F102" s="106">
        <v>3.04</v>
      </c>
      <c r="G102" s="117" t="s">
        <v>39</v>
      </c>
      <c r="H102" s="108">
        <v>1.62</v>
      </c>
      <c r="I102" s="108"/>
      <c r="J102" s="118"/>
      <c r="K102" s="118"/>
      <c r="L102" s="118"/>
      <c r="M102" s="118"/>
      <c r="N102" s="118"/>
      <c r="O102" s="118"/>
      <c r="P102" s="128"/>
      <c r="Q102" s="128"/>
      <c r="R102" s="109">
        <f>R103</f>
        <v>4.9248000000000003</v>
      </c>
      <c r="S102" s="129">
        <v>1</v>
      </c>
      <c r="T102" s="129">
        <v>0</v>
      </c>
      <c r="U102" s="129">
        <v>0</v>
      </c>
      <c r="V102" s="111">
        <v>8.827</v>
      </c>
      <c r="W102" s="111">
        <f t="shared" si="11"/>
        <v>9.6214300000000001</v>
      </c>
      <c r="X102" s="112">
        <v>1.377</v>
      </c>
      <c r="Y102" s="111">
        <f t="shared" si="12"/>
        <v>22.870139109999997</v>
      </c>
      <c r="Z102" s="113">
        <v>0.5</v>
      </c>
      <c r="AA102" s="114">
        <f t="shared" si="13"/>
        <v>11.435069554999998</v>
      </c>
    </row>
    <row r="103" spans="1:27" ht="12.75" customHeight="1" x14ac:dyDescent="0.35">
      <c r="A103" s="103" t="s">
        <v>2632</v>
      </c>
      <c r="B103" s="222" t="s">
        <v>4527</v>
      </c>
      <c r="C103" s="123" t="s">
        <v>1201</v>
      </c>
      <c r="D103" s="126">
        <v>1</v>
      </c>
      <c r="E103" s="125"/>
      <c r="F103" s="132">
        <f>Sayfa2!CU3</f>
        <v>3.04</v>
      </c>
      <c r="G103" s="117" t="s">
        <v>39</v>
      </c>
      <c r="H103" s="108">
        <v>1.62</v>
      </c>
      <c r="I103" s="108"/>
      <c r="J103" s="118"/>
      <c r="K103" s="118"/>
      <c r="L103" s="118"/>
      <c r="M103" s="118"/>
      <c r="N103" s="118"/>
      <c r="O103" s="118"/>
      <c r="P103" s="128"/>
      <c r="Q103" s="128"/>
      <c r="R103" s="109">
        <f>F103*H103*D103+I103+J103+K103+L103+M103+N103+O103+P103+Q103</f>
        <v>4.9248000000000003</v>
      </c>
      <c r="S103" s="129">
        <v>1</v>
      </c>
      <c r="T103" s="129">
        <v>0</v>
      </c>
      <c r="U103" s="129">
        <v>0</v>
      </c>
      <c r="V103" s="111">
        <v>8.827</v>
      </c>
      <c r="W103" s="111">
        <f t="shared" si="11"/>
        <v>9.6214300000000001</v>
      </c>
      <c r="X103" s="112">
        <v>1.377</v>
      </c>
      <c r="Y103" s="111">
        <f t="shared" si="12"/>
        <v>22.870139109999997</v>
      </c>
      <c r="Z103" s="113">
        <v>0.5</v>
      </c>
      <c r="AA103" s="114">
        <f t="shared" si="13"/>
        <v>11.435069554999998</v>
      </c>
    </row>
    <row r="104" spans="1:27" ht="12.75" customHeight="1" x14ac:dyDescent="0.35">
      <c r="A104" s="103" t="s">
        <v>2632</v>
      </c>
      <c r="B104" s="222" t="s">
        <v>4528</v>
      </c>
      <c r="C104" s="123" t="s">
        <v>1202</v>
      </c>
      <c r="D104" s="124">
        <v>1</v>
      </c>
      <c r="E104" s="125"/>
      <c r="F104" s="132">
        <v>1</v>
      </c>
      <c r="G104" s="117" t="s">
        <v>39</v>
      </c>
      <c r="H104" s="108"/>
      <c r="I104" s="108"/>
      <c r="J104" s="118"/>
      <c r="K104" s="118"/>
      <c r="L104" s="118"/>
      <c r="M104" s="134">
        <f>'BAĞLANTI KELEPÇESİ'!H3</f>
        <v>0.59408732467532466</v>
      </c>
      <c r="N104" s="118"/>
      <c r="O104" s="118"/>
      <c r="P104" s="118"/>
      <c r="Q104" s="118"/>
      <c r="R104" s="109">
        <f>F104*H104*D104+I104+J104+K104+L104+M104+N104+O104+P104+Q104</f>
        <v>0.59408732467532466</v>
      </c>
      <c r="S104" s="119">
        <v>1</v>
      </c>
      <c r="T104" s="119">
        <v>0</v>
      </c>
      <c r="U104" s="119">
        <v>0</v>
      </c>
      <c r="V104" s="111">
        <v>1.1499999999999999</v>
      </c>
      <c r="W104" s="111">
        <f t="shared" si="11"/>
        <v>1.2535000000000001</v>
      </c>
      <c r="X104" s="112">
        <v>1.377</v>
      </c>
      <c r="Y104" s="111">
        <f t="shared" si="12"/>
        <v>2.9795694999999998</v>
      </c>
      <c r="Z104" s="113">
        <v>0.5</v>
      </c>
      <c r="AA104" s="114">
        <f t="shared" si="13"/>
        <v>1.4897847499999999</v>
      </c>
    </row>
    <row r="105" spans="1:27" ht="12.75" customHeight="1" x14ac:dyDescent="0.35">
      <c r="A105" s="103" t="s">
        <v>2632</v>
      </c>
      <c r="B105" s="222" t="s">
        <v>4529</v>
      </c>
      <c r="C105" s="78" t="s">
        <v>1203</v>
      </c>
      <c r="D105" s="124"/>
      <c r="E105" s="125"/>
      <c r="F105" s="132">
        <v>1</v>
      </c>
      <c r="G105" s="117" t="s">
        <v>39</v>
      </c>
      <c r="H105" s="108"/>
      <c r="I105" s="108"/>
      <c r="J105" s="118"/>
      <c r="K105" s="118"/>
      <c r="L105" s="118"/>
      <c r="M105" s="118"/>
      <c r="N105" s="118"/>
      <c r="O105" s="118"/>
      <c r="P105" s="118"/>
      <c r="Q105" s="118"/>
      <c r="R105" s="109">
        <f>R108</f>
        <v>1.3106599999999999</v>
      </c>
      <c r="S105" s="135">
        <v>1</v>
      </c>
      <c r="T105" s="135">
        <v>0</v>
      </c>
      <c r="U105" s="135">
        <v>0</v>
      </c>
      <c r="V105" s="111">
        <v>1.1499999999999999</v>
      </c>
      <c r="W105" s="111">
        <f t="shared" si="11"/>
        <v>1.2535000000000001</v>
      </c>
      <c r="X105" s="112">
        <v>1.377</v>
      </c>
      <c r="Y105" s="111">
        <f t="shared" si="12"/>
        <v>2.9795694999999998</v>
      </c>
      <c r="Z105" s="113">
        <v>0.5</v>
      </c>
      <c r="AA105" s="114">
        <f t="shared" si="13"/>
        <v>1.4897847499999999</v>
      </c>
    </row>
    <row r="106" spans="1:27" ht="12.75" customHeight="1" x14ac:dyDescent="0.35">
      <c r="A106" s="103" t="s">
        <v>2632</v>
      </c>
      <c r="B106" s="222" t="s">
        <v>4530</v>
      </c>
      <c r="C106" s="123" t="s">
        <v>3656</v>
      </c>
      <c r="D106" s="124"/>
      <c r="E106" s="125"/>
      <c r="F106" s="132">
        <v>1</v>
      </c>
      <c r="G106" s="117" t="s">
        <v>39</v>
      </c>
      <c r="H106" s="108"/>
      <c r="I106" s="108"/>
      <c r="J106" s="118"/>
      <c r="K106" s="118"/>
      <c r="L106" s="118"/>
      <c r="M106" s="118"/>
      <c r="N106" s="118"/>
      <c r="O106" s="118"/>
      <c r="P106" s="134">
        <f>'DUVAR KELEPÇE'!J4</f>
        <v>1.5964</v>
      </c>
      <c r="Q106" s="118"/>
      <c r="R106" s="109">
        <f>F106*H106*D106+I106+J106+K106+L106+M106+N106+O106+P106+Q106</f>
        <v>1.5964</v>
      </c>
      <c r="S106" s="135">
        <v>1</v>
      </c>
      <c r="T106" s="135">
        <v>0</v>
      </c>
      <c r="U106" s="135">
        <v>0</v>
      </c>
      <c r="V106" s="111">
        <f>R106*(1+S106)*(T106+1)*(U106+1)</f>
        <v>3.1928000000000001</v>
      </c>
      <c r="W106" s="111">
        <f t="shared" si="11"/>
        <v>3.4801520000000004</v>
      </c>
      <c r="X106" s="112">
        <v>1.377</v>
      </c>
      <c r="Y106" s="111">
        <f t="shared" si="12"/>
        <v>8.2723213040000001</v>
      </c>
      <c r="Z106" s="113">
        <v>0.5</v>
      </c>
      <c r="AA106" s="114">
        <f t="shared" si="13"/>
        <v>4.136160652</v>
      </c>
    </row>
    <row r="107" spans="1:27" ht="12.75" customHeight="1" x14ac:dyDescent="0.35">
      <c r="A107" s="103" t="s">
        <v>2632</v>
      </c>
      <c r="B107" s="222" t="s">
        <v>4531</v>
      </c>
      <c r="C107" s="123" t="s">
        <v>3471</v>
      </c>
      <c r="D107" s="124"/>
      <c r="E107" s="125"/>
      <c r="F107" s="132">
        <v>1</v>
      </c>
      <c r="G107" s="117" t="s">
        <v>39</v>
      </c>
      <c r="H107" s="108"/>
      <c r="I107" s="108"/>
      <c r="J107" s="118"/>
      <c r="K107" s="118"/>
      <c r="L107" s="118"/>
      <c r="M107" s="118"/>
      <c r="N107" s="118"/>
      <c r="O107" s="118"/>
      <c r="P107" s="134">
        <f>'DUVAR KELEPÇE'!J3</f>
        <v>1.5147600000000001</v>
      </c>
      <c r="Q107" s="118"/>
      <c r="R107" s="109">
        <f>F107*H107*D107+I107+J107+K107+L107+M107+N107+O107+P107+Q107</f>
        <v>1.5147600000000001</v>
      </c>
      <c r="S107" s="119">
        <v>1</v>
      </c>
      <c r="T107" s="119">
        <v>0</v>
      </c>
      <c r="U107" s="119">
        <v>0</v>
      </c>
      <c r="V107" s="111">
        <f t="shared" si="7"/>
        <v>3.0295200000000002</v>
      </c>
      <c r="W107" s="111">
        <f t="shared" si="11"/>
        <v>3.3021768000000007</v>
      </c>
      <c r="X107" s="112">
        <v>1.377</v>
      </c>
      <c r="Y107" s="111">
        <f t="shared" si="12"/>
        <v>7.8492742536000009</v>
      </c>
      <c r="Z107" s="113">
        <v>0.5</v>
      </c>
      <c r="AA107" s="114">
        <f t="shared" si="13"/>
        <v>3.9246371268000004</v>
      </c>
    </row>
    <row r="108" spans="1:27" ht="12.75" customHeight="1" x14ac:dyDescent="0.35">
      <c r="A108" s="103" t="s">
        <v>2632</v>
      </c>
      <c r="B108" s="222" t="s">
        <v>4532</v>
      </c>
      <c r="C108" s="123" t="s">
        <v>1205</v>
      </c>
      <c r="D108" s="124"/>
      <c r="E108" s="125"/>
      <c r="F108" s="132">
        <v>1</v>
      </c>
      <c r="G108" s="117" t="s">
        <v>39</v>
      </c>
      <c r="H108" s="108"/>
      <c r="I108" s="108"/>
      <c r="J108" s="118"/>
      <c r="K108" s="118"/>
      <c r="L108" s="118"/>
      <c r="M108" s="118"/>
      <c r="N108" s="118"/>
      <c r="O108" s="118"/>
      <c r="P108" s="134">
        <f>'DUVAR KELEPÇE'!G3</f>
        <v>1.3106599999999999</v>
      </c>
      <c r="Q108" s="118"/>
      <c r="R108" s="109">
        <f>F108*H108*D108+I108+J108+K108+L108+M108+N108+O108+P108+Q108</f>
        <v>1.3106599999999999</v>
      </c>
      <c r="S108" s="119">
        <v>1</v>
      </c>
      <c r="T108" s="119">
        <v>0</v>
      </c>
      <c r="U108" s="119">
        <v>0</v>
      </c>
      <c r="V108" s="111">
        <f t="shared" si="7"/>
        <v>2.6213199999999999</v>
      </c>
      <c r="W108" s="111">
        <f t="shared" si="11"/>
        <v>2.8572388000000002</v>
      </c>
      <c r="X108" s="112">
        <v>1.377</v>
      </c>
      <c r="Y108" s="111">
        <f t="shared" si="12"/>
        <v>6.7916566276000001</v>
      </c>
      <c r="Z108" s="113">
        <v>0.5</v>
      </c>
      <c r="AA108" s="114">
        <f t="shared" si="13"/>
        <v>3.3958283138000001</v>
      </c>
    </row>
    <row r="109" spans="1:27" ht="12.75" customHeight="1" x14ac:dyDescent="0.35">
      <c r="A109" s="103" t="s">
        <v>2632</v>
      </c>
      <c r="B109" s="222" t="s">
        <v>4533</v>
      </c>
      <c r="C109" s="123" t="s">
        <v>1206</v>
      </c>
      <c r="D109" s="124"/>
      <c r="E109" s="125"/>
      <c r="F109" s="132">
        <v>1</v>
      </c>
      <c r="G109" s="117" t="s">
        <v>39</v>
      </c>
      <c r="H109" s="108"/>
      <c r="I109" s="108"/>
      <c r="J109" s="118"/>
      <c r="K109" s="118"/>
      <c r="L109" s="118"/>
      <c r="M109" s="118"/>
      <c r="N109" s="134">
        <f>'genel hesap'!Y40</f>
        <v>0.33550684931506852</v>
      </c>
      <c r="O109" s="118"/>
      <c r="P109" s="118"/>
      <c r="Q109" s="118"/>
      <c r="R109" s="109">
        <f>F109*H109*D109+I109+J109+K109+L109+M109+N109+O109+P109+Q109</f>
        <v>0.33550684931506852</v>
      </c>
      <c r="S109" s="119">
        <v>1</v>
      </c>
      <c r="T109" s="119">
        <v>0</v>
      </c>
      <c r="U109" s="119">
        <v>0</v>
      </c>
      <c r="V109" s="111">
        <f t="shared" si="7"/>
        <v>0.67101369863013705</v>
      </c>
      <c r="W109" s="111">
        <f t="shared" si="11"/>
        <v>0.73140493150684949</v>
      </c>
      <c r="X109" s="112">
        <v>1.377</v>
      </c>
      <c r="Y109" s="111">
        <f t="shared" si="12"/>
        <v>1.738549522191781</v>
      </c>
      <c r="Z109" s="113">
        <v>0.5</v>
      </c>
      <c r="AA109" s="114">
        <f t="shared" si="13"/>
        <v>0.86927476109589052</v>
      </c>
    </row>
    <row r="110" spans="1:27" ht="12.75" customHeight="1" x14ac:dyDescent="0.35">
      <c r="A110" s="103" t="s">
        <v>2632</v>
      </c>
      <c r="B110" s="222" t="s">
        <v>4534</v>
      </c>
      <c r="C110" s="123" t="s">
        <v>1207</v>
      </c>
      <c r="D110" s="136">
        <v>0.2</v>
      </c>
      <c r="E110" s="125">
        <v>0.4</v>
      </c>
      <c r="F110" s="106">
        <f>VLOOKUP(CONCATENATE(A110,"-",E110),AĞIRLIK!$A$3:$C$171,3,FALSE)</f>
        <v>1.3062399999999998</v>
      </c>
      <c r="G110" s="117" t="s">
        <v>39</v>
      </c>
      <c r="H110" s="108">
        <f>Sayfa2!$C$2</f>
        <v>6.5</v>
      </c>
      <c r="I110" s="108"/>
      <c r="J110" s="118"/>
      <c r="K110" s="118">
        <f>'genel hesap'!$D$2</f>
        <v>0.5</v>
      </c>
      <c r="L110" s="118"/>
      <c r="M110" s="118"/>
      <c r="N110" s="118"/>
      <c r="O110" s="118">
        <f>SIVAMA!D4</f>
        <v>1.25</v>
      </c>
      <c r="P110" s="118"/>
      <c r="Q110" s="118"/>
      <c r="R110" s="109">
        <f>F110*H110*D110+I110+J110+K110+L110+M110+N110+O110+P110+Q110+R96</f>
        <v>14.061312000000001</v>
      </c>
      <c r="S110" s="119">
        <v>0.2</v>
      </c>
      <c r="T110" s="119">
        <v>0.3</v>
      </c>
      <c r="U110" s="119">
        <v>0.1</v>
      </c>
      <c r="V110" s="111">
        <f t="shared" si="7"/>
        <v>24.129211392000002</v>
      </c>
      <c r="W110" s="111">
        <f t="shared" si="11"/>
        <v>26.300840417280003</v>
      </c>
      <c r="X110" s="112">
        <v>1.377</v>
      </c>
      <c r="Y110" s="111">
        <f t="shared" si="12"/>
        <v>62.517097671874559</v>
      </c>
      <c r="Z110" s="113">
        <v>0.5</v>
      </c>
      <c r="AA110" s="114">
        <f t="shared" si="13"/>
        <v>31.25854883593728</v>
      </c>
    </row>
    <row r="111" spans="1:27" ht="12.75" customHeight="1" x14ac:dyDescent="0.35">
      <c r="A111" s="103" t="s">
        <v>2632</v>
      </c>
      <c r="B111" s="222" t="s">
        <v>4535</v>
      </c>
      <c r="C111" s="123" t="s">
        <v>3500</v>
      </c>
      <c r="D111" s="136">
        <v>0.2</v>
      </c>
      <c r="E111" s="125">
        <v>0.4</v>
      </c>
      <c r="F111" s="106">
        <f>VLOOKUP(CONCATENATE(A111,"-",E111),AĞIRLIK!$A$3:$C$171,3,FALSE)</f>
        <v>1.3062399999999998</v>
      </c>
      <c r="G111" s="117" t="s">
        <v>39</v>
      </c>
      <c r="H111" s="108">
        <f>Sayfa2!$C$2</f>
        <v>6.5</v>
      </c>
      <c r="I111" s="108">
        <f>'genel hesap'!K40*D111</f>
        <v>0.26963180000000003</v>
      </c>
      <c r="J111" s="118">
        <f>'genel hesap'!R40*D111</f>
        <v>1.4475148800000002</v>
      </c>
      <c r="K111" s="118">
        <f>'genel hesap'!$D$2</f>
        <v>0.5</v>
      </c>
      <c r="L111" s="118"/>
      <c r="M111" s="118"/>
      <c r="N111" s="118"/>
      <c r="O111" s="118">
        <f>SIVAMA!D4</f>
        <v>1.25</v>
      </c>
      <c r="P111" s="118"/>
      <c r="Q111" s="118"/>
      <c r="R111" s="109">
        <f>F111*H111*D111+I111+J111+K111+L111+M111+N111+O111+P111+Q111+R97</f>
        <v>24.320703080000001</v>
      </c>
      <c r="S111" s="119">
        <v>0.2</v>
      </c>
      <c r="T111" s="119">
        <v>0.3</v>
      </c>
      <c r="U111" s="119">
        <v>0.1</v>
      </c>
      <c r="V111" s="111">
        <f t="shared" si="7"/>
        <v>41.734326485280008</v>
      </c>
      <c r="W111" s="111">
        <f t="shared" si="11"/>
        <v>45.49041586895521</v>
      </c>
      <c r="X111" s="112">
        <v>1.377</v>
      </c>
      <c r="Y111" s="111">
        <f t="shared" si="12"/>
        <v>108.13071852050652</v>
      </c>
      <c r="Z111" s="113">
        <v>0.5</v>
      </c>
      <c r="AA111" s="114">
        <f t="shared" si="13"/>
        <v>54.06535926025326</v>
      </c>
    </row>
    <row r="112" spans="1:27" ht="12.75" customHeight="1" x14ac:dyDescent="0.35">
      <c r="A112" s="103" t="s">
        <v>2632</v>
      </c>
      <c r="B112" s="222" t="s">
        <v>4536</v>
      </c>
      <c r="C112" s="123" t="s">
        <v>4552</v>
      </c>
      <c r="D112" s="136">
        <v>0.2</v>
      </c>
      <c r="E112" s="125">
        <v>0.4</v>
      </c>
      <c r="F112" s="106">
        <f>VLOOKUP(CONCATENATE(A112,"-",E112),AĞIRLIK!$A$3:$C$171,3,FALSE)</f>
        <v>1.3062399999999998</v>
      </c>
      <c r="G112" s="117" t="s">
        <v>39</v>
      </c>
      <c r="H112" s="108">
        <f>Sayfa2!$C$2</f>
        <v>6.5</v>
      </c>
      <c r="I112" s="108">
        <f>'genel hesap'!$K$72*D112</f>
        <v>0.47954080000000004</v>
      </c>
      <c r="J112" s="118">
        <f>D112*'genel hesap'!$R$72</f>
        <v>1.6543027200000004</v>
      </c>
      <c r="K112" s="118">
        <f>'genel hesap'!$D$2</f>
        <v>0.5</v>
      </c>
      <c r="L112" s="118"/>
      <c r="M112" s="118"/>
      <c r="N112" s="118"/>
      <c r="O112" s="118">
        <f>SIVAMA!D5</f>
        <v>1.25</v>
      </c>
      <c r="P112" s="118"/>
      <c r="Q112" s="118"/>
      <c r="R112" s="109">
        <f>F112*H112*D112+I112+J112+K112+L112+M112+N112+O112+P112+Q112+R98</f>
        <v>26.864373120000003</v>
      </c>
      <c r="S112" s="119">
        <v>0.2</v>
      </c>
      <c r="T112" s="119">
        <v>0.3</v>
      </c>
      <c r="U112" s="119">
        <v>0.1</v>
      </c>
      <c r="V112" s="111">
        <f>R112*(1+S112)*(T112+1)*(U112+1)</f>
        <v>46.099264273920006</v>
      </c>
      <c r="W112" s="111">
        <f t="shared" si="11"/>
        <v>50.248198058572811</v>
      </c>
      <c r="X112" s="112">
        <v>1.377</v>
      </c>
      <c r="Y112" s="111">
        <f t="shared" si="12"/>
        <v>119.43996678522755</v>
      </c>
      <c r="Z112" s="113">
        <v>0.5</v>
      </c>
      <c r="AA112" s="114">
        <f t="shared" si="13"/>
        <v>59.719983392613777</v>
      </c>
    </row>
    <row r="113" spans="1:27" ht="12" customHeight="1" x14ac:dyDescent="0.35">
      <c r="A113" s="103" t="s">
        <v>2632</v>
      </c>
      <c r="B113" s="222" t="s">
        <v>4537</v>
      </c>
      <c r="C113" s="123" t="s">
        <v>2638</v>
      </c>
      <c r="D113" s="124">
        <v>1</v>
      </c>
      <c r="E113" s="125">
        <v>0.5</v>
      </c>
      <c r="F113" s="106">
        <f>VLOOKUP(CONCATENATE(A113,"-",E113),AĞIRLIK!$A$3:$C$171,3,FALSE)</f>
        <v>1.6328</v>
      </c>
      <c r="G113" s="117" t="s">
        <v>39</v>
      </c>
      <c r="H113" s="108">
        <f>Sayfa2!$C$2</f>
        <v>6.5</v>
      </c>
      <c r="I113" s="108"/>
      <c r="J113" s="118"/>
      <c r="K113" s="118"/>
      <c r="L113" s="118"/>
      <c r="M113" s="118"/>
      <c r="N113" s="118"/>
      <c r="O113" s="118"/>
      <c r="P113" s="118"/>
      <c r="Q113" s="118"/>
      <c r="R113" s="109">
        <f>R96*1.5</f>
        <v>15.919800000000002</v>
      </c>
      <c r="S113" s="119">
        <v>0.1</v>
      </c>
      <c r="T113" s="119">
        <v>0.3</v>
      </c>
      <c r="U113" s="119">
        <v>0.1</v>
      </c>
      <c r="V113" s="111">
        <v>13.240500000000001</v>
      </c>
      <c r="W113" s="111">
        <f t="shared" si="11"/>
        <v>14.432145000000002</v>
      </c>
      <c r="X113" s="112">
        <v>1.377</v>
      </c>
      <c r="Y113" s="111">
        <f t="shared" si="12"/>
        <v>34.305208665000002</v>
      </c>
      <c r="Z113" s="113">
        <v>0.5</v>
      </c>
      <c r="AA113" s="114">
        <f t="shared" si="13"/>
        <v>17.152604332500001</v>
      </c>
    </row>
    <row r="114" spans="1:27" ht="12.75" customHeight="1" x14ac:dyDescent="0.35">
      <c r="A114" s="103" t="s">
        <v>2632</v>
      </c>
      <c r="B114" s="222" t="s">
        <v>4538</v>
      </c>
      <c r="C114" s="123" t="s">
        <v>3528</v>
      </c>
      <c r="D114" s="124">
        <v>1</v>
      </c>
      <c r="E114" s="125">
        <v>0.5</v>
      </c>
      <c r="F114" s="106">
        <f>VLOOKUP(CONCATENATE(A114,"-",E114),AĞIRLIK!$A$3:$C$171,3,FALSE)</f>
        <v>1.6328</v>
      </c>
      <c r="G114" s="117" t="s">
        <v>39</v>
      </c>
      <c r="H114" s="108">
        <f>Sayfa2!$C$2</f>
        <v>6.5</v>
      </c>
      <c r="I114" s="108">
        <f>'genel hesap'!$K$39*D114</f>
        <v>1.30467</v>
      </c>
      <c r="J114" s="118">
        <f>D114*İZOLASYON!$O$3</f>
        <v>7.2375744000000006</v>
      </c>
      <c r="K114" s="118"/>
      <c r="L114" s="118"/>
      <c r="M114" s="118"/>
      <c r="N114" s="118">
        <f>CONTA!E3</f>
        <v>0.33550684931506852</v>
      </c>
      <c r="O114" s="118"/>
      <c r="P114" s="118"/>
      <c r="Q114" s="118"/>
      <c r="R114" s="109">
        <f>R97*1.5</f>
        <v>28.733166600000001</v>
      </c>
      <c r="S114" s="119">
        <v>0.2</v>
      </c>
      <c r="T114" s="119">
        <v>0.3</v>
      </c>
      <c r="U114" s="119">
        <v>0.1</v>
      </c>
      <c r="V114" s="111">
        <v>28.994999999999997</v>
      </c>
      <c r="W114" s="111">
        <f t="shared" si="11"/>
        <v>31.60455</v>
      </c>
      <c r="X114" s="112">
        <v>1.377</v>
      </c>
      <c r="Y114" s="111">
        <f t="shared" si="12"/>
        <v>75.124015349999993</v>
      </c>
      <c r="Z114" s="113">
        <v>0.5</v>
      </c>
      <c r="AA114" s="114">
        <f t="shared" si="13"/>
        <v>37.562007674999997</v>
      </c>
    </row>
    <row r="115" spans="1:27" ht="12.75" customHeight="1" x14ac:dyDescent="0.35">
      <c r="A115" s="103" t="s">
        <v>2632</v>
      </c>
      <c r="B115" s="222" t="s">
        <v>4539</v>
      </c>
      <c r="C115" s="123" t="s">
        <v>3657</v>
      </c>
      <c r="D115" s="124">
        <v>1</v>
      </c>
      <c r="E115" s="125">
        <v>0.5</v>
      </c>
      <c r="F115" s="106">
        <f>VLOOKUP(CONCATENATE(A115,"-",E115),AĞIRLIK!$A$3:$C$171,3,FALSE)</f>
        <v>1.6328</v>
      </c>
      <c r="G115" s="117" t="s">
        <v>39</v>
      </c>
      <c r="H115" s="108">
        <f>Sayfa2!$C$2</f>
        <v>6.5</v>
      </c>
      <c r="I115" s="108">
        <f>'genel hesap'!$K$72*D115</f>
        <v>2.3977040000000001</v>
      </c>
      <c r="J115" s="118">
        <f>D115*'genel hesap'!$R$72</f>
        <v>8.2715136000000022</v>
      </c>
      <c r="K115" s="118"/>
      <c r="L115" s="118"/>
      <c r="M115" s="118"/>
      <c r="N115" s="118">
        <f>CONTA!E4</f>
        <v>0.3613150684931507</v>
      </c>
      <c r="O115" s="118"/>
      <c r="P115" s="118"/>
      <c r="Q115" s="118"/>
      <c r="R115" s="109">
        <f>R98*1.5</f>
        <v>31.923626400000003</v>
      </c>
      <c r="S115" s="119">
        <v>0.2</v>
      </c>
      <c r="T115" s="119">
        <v>0.3</v>
      </c>
      <c r="U115" s="119">
        <v>0.1</v>
      </c>
      <c r="V115" s="111">
        <v>30.974999999999998</v>
      </c>
      <c r="W115" s="111">
        <f t="shared" si="11"/>
        <v>33.762749999999997</v>
      </c>
      <c r="X115" s="112">
        <v>1.377</v>
      </c>
      <c r="Y115" s="111">
        <f t="shared" si="12"/>
        <v>80.25405674999999</v>
      </c>
      <c r="Z115" s="113">
        <v>0.5</v>
      </c>
      <c r="AA115" s="114">
        <f t="shared" si="13"/>
        <v>40.127028374999995</v>
      </c>
    </row>
    <row r="116" spans="1:27" ht="12.75" customHeight="1" x14ac:dyDescent="0.35">
      <c r="A116" s="103" t="s">
        <v>2634</v>
      </c>
      <c r="B116" s="222" t="s">
        <v>1504</v>
      </c>
      <c r="C116" s="78" t="s">
        <v>74</v>
      </c>
      <c r="D116" s="124">
        <v>1</v>
      </c>
      <c r="E116" s="125">
        <v>0.4</v>
      </c>
      <c r="F116" s="106">
        <f>VLOOKUP(CONCATENATE(A116,"-",E116),AĞIRLIK!$A$3:$C$171,3,FALSE)</f>
        <v>1.5072000000000001</v>
      </c>
      <c r="G116" s="117" t="s">
        <v>39</v>
      </c>
      <c r="H116" s="108">
        <f>Sayfa2!$C$2</f>
        <v>6.5</v>
      </c>
      <c r="I116" s="108"/>
      <c r="J116" s="118"/>
      <c r="K116" s="118"/>
      <c r="L116" s="118"/>
      <c r="M116" s="118"/>
      <c r="N116" s="118"/>
      <c r="O116" s="118"/>
      <c r="P116" s="118"/>
      <c r="Q116" s="118"/>
      <c r="R116" s="109">
        <f t="shared" ref="R116:R149" si="16">F116*H116*D116+I116+J116+K116+L116+M116+N116+O116+P116+Q116</f>
        <v>9.7968000000000011</v>
      </c>
      <c r="S116" s="119">
        <v>0.1</v>
      </c>
      <c r="T116" s="119">
        <v>0.3</v>
      </c>
      <c r="U116" s="119">
        <v>0.1</v>
      </c>
      <c r="V116" s="111">
        <v>10.192</v>
      </c>
      <c r="W116" s="111">
        <f t="shared" ref="W116:W179" si="17">V116*$W$1</f>
        <v>11.109280000000002</v>
      </c>
      <c r="X116" s="112">
        <v>1.377</v>
      </c>
      <c r="Y116" s="111">
        <f t="shared" ref="Y116:Y179" si="18">W116*(1+X116)</f>
        <v>26.40675856</v>
      </c>
      <c r="Z116" s="113">
        <v>0.5</v>
      </c>
      <c r="AA116" s="114">
        <f t="shared" ref="AA116:AA173" si="19">Y116*(1-Z116)</f>
        <v>13.20337928</v>
      </c>
    </row>
    <row r="117" spans="1:27" ht="12.75" customHeight="1" x14ac:dyDescent="0.35">
      <c r="A117" s="103" t="s">
        <v>2634</v>
      </c>
      <c r="B117" s="222" t="s">
        <v>1505</v>
      </c>
      <c r="C117" s="123" t="s">
        <v>3179</v>
      </c>
      <c r="D117" s="124">
        <v>1</v>
      </c>
      <c r="E117" s="125">
        <v>0.4</v>
      </c>
      <c r="F117" s="106">
        <f>VLOOKUP(CONCATENATE(A117,"-",E117),AĞIRLIK!$A$3:$C$171,3,FALSE)</f>
        <v>1.5072000000000001</v>
      </c>
      <c r="G117" s="117" t="s">
        <v>39</v>
      </c>
      <c r="H117" s="108">
        <f>Sayfa2!$C$2</f>
        <v>6.5</v>
      </c>
      <c r="I117" s="108">
        <f>D117*İZOLASYON!$G$5</f>
        <v>1.73956</v>
      </c>
      <c r="J117" s="118">
        <f>D117*İZOLASYON!$O$5</f>
        <v>7.9268672000000011</v>
      </c>
      <c r="K117" s="118"/>
      <c r="L117" s="118"/>
      <c r="M117" s="118"/>
      <c r="N117" s="118"/>
      <c r="O117" s="118"/>
      <c r="P117" s="118"/>
      <c r="Q117" s="118"/>
      <c r="R117" s="109">
        <f t="shared" si="16"/>
        <v>19.463227200000002</v>
      </c>
      <c r="S117" s="119">
        <v>0.1</v>
      </c>
      <c r="T117" s="119">
        <v>0.3</v>
      </c>
      <c r="U117" s="119">
        <v>0.1</v>
      </c>
      <c r="V117" s="111">
        <v>21.75</v>
      </c>
      <c r="W117" s="111">
        <f t="shared" si="17"/>
        <v>23.707500000000003</v>
      </c>
      <c r="X117" s="112">
        <v>1.377</v>
      </c>
      <c r="Y117" s="111">
        <f t="shared" si="18"/>
        <v>56.3527275</v>
      </c>
      <c r="Z117" s="113">
        <v>0.5</v>
      </c>
      <c r="AA117" s="114">
        <f t="shared" si="19"/>
        <v>28.17636375</v>
      </c>
    </row>
    <row r="118" spans="1:27" ht="12.75" customHeight="1" x14ac:dyDescent="0.35">
      <c r="A118" s="103" t="s">
        <v>2634</v>
      </c>
      <c r="B118" s="222" t="s">
        <v>1506</v>
      </c>
      <c r="C118" s="123" t="s">
        <v>3658</v>
      </c>
      <c r="D118" s="124">
        <v>1</v>
      </c>
      <c r="E118" s="105">
        <v>0.4</v>
      </c>
      <c r="F118" s="106">
        <f>VLOOKUP(CONCATENATE(A118,"-",E118),AĞIRLIK!$A$3:$C$171,3,FALSE)</f>
        <v>1.5072000000000001</v>
      </c>
      <c r="G118" s="117" t="s">
        <v>39</v>
      </c>
      <c r="H118" s="108">
        <f>Sayfa2!$C$2</f>
        <v>6.5</v>
      </c>
      <c r="I118" s="108">
        <f>D118*'genel hesap'!$K$73</f>
        <v>2.6061999999999999</v>
      </c>
      <c r="J118" s="108">
        <f>D118*'genel hesap'!$R$73</f>
        <v>8.9608064000000009</v>
      </c>
      <c r="K118" s="118"/>
      <c r="L118" s="118"/>
      <c r="M118" s="118"/>
      <c r="N118" s="118"/>
      <c r="O118" s="118"/>
      <c r="P118" s="118"/>
      <c r="Q118" s="118"/>
      <c r="R118" s="109">
        <f t="shared" si="16"/>
        <v>21.363806400000001</v>
      </c>
      <c r="S118" s="119">
        <v>0.1</v>
      </c>
      <c r="T118" s="119">
        <v>0.3</v>
      </c>
      <c r="U118" s="119">
        <v>0.1</v>
      </c>
      <c r="V118" s="111">
        <v>22.65</v>
      </c>
      <c r="W118" s="111">
        <f t="shared" si="17"/>
        <v>24.688500000000001</v>
      </c>
      <c r="X118" s="112">
        <v>1.377</v>
      </c>
      <c r="Y118" s="111">
        <f t="shared" si="18"/>
        <v>58.6845645</v>
      </c>
      <c r="Z118" s="113">
        <v>0.5</v>
      </c>
      <c r="AA118" s="114">
        <f t="shared" si="19"/>
        <v>29.34228225</v>
      </c>
    </row>
    <row r="119" spans="1:27" ht="12.75" customHeight="1" x14ac:dyDescent="0.35">
      <c r="A119" s="103" t="s">
        <v>2634</v>
      </c>
      <c r="B119" s="222" t="s">
        <v>1507</v>
      </c>
      <c r="C119" s="78" t="s">
        <v>76</v>
      </c>
      <c r="D119" s="124">
        <v>0.5</v>
      </c>
      <c r="E119" s="125">
        <v>0.4</v>
      </c>
      <c r="F119" s="106">
        <f>VLOOKUP(CONCATENATE(A119,"-",E119),AĞIRLIK!$A$3:$C$171,3,FALSE)</f>
        <v>1.5072000000000001</v>
      </c>
      <c r="G119" s="117" t="s">
        <v>39</v>
      </c>
      <c r="H119" s="108">
        <f>Sayfa2!$C$2</f>
        <v>6.5</v>
      </c>
      <c r="I119" s="108">
        <f>D119*'genel hesap'!K74</f>
        <v>1.4594720000000001</v>
      </c>
      <c r="J119" s="108">
        <f>D119*'genel hesap'!R74</f>
        <v>4.9973728000000008</v>
      </c>
      <c r="K119" s="118"/>
      <c r="L119" s="118"/>
      <c r="M119" s="118"/>
      <c r="N119" s="118"/>
      <c r="O119" s="118"/>
      <c r="P119" s="118"/>
      <c r="Q119" s="118"/>
      <c r="R119" s="109">
        <f t="shared" si="16"/>
        <v>11.355244800000001</v>
      </c>
      <c r="S119" s="119">
        <v>0.2</v>
      </c>
      <c r="T119" s="119">
        <v>0.3</v>
      </c>
      <c r="U119" s="119">
        <v>0.1</v>
      </c>
      <c r="V119" s="111">
        <f>V116*0.5</f>
        <v>5.0960000000000001</v>
      </c>
      <c r="W119" s="111">
        <f t="shared" si="17"/>
        <v>5.5546400000000009</v>
      </c>
      <c r="X119" s="112">
        <v>1.377</v>
      </c>
      <c r="Y119" s="111">
        <f t="shared" si="18"/>
        <v>13.20337928</v>
      </c>
      <c r="Z119" s="113">
        <v>0.5</v>
      </c>
      <c r="AA119" s="114">
        <f t="shared" si="19"/>
        <v>6.60168964</v>
      </c>
    </row>
    <row r="120" spans="1:27" ht="12.75" customHeight="1" x14ac:dyDescent="0.35">
      <c r="A120" s="103" t="s">
        <v>2634</v>
      </c>
      <c r="B120" s="222" t="s">
        <v>1508</v>
      </c>
      <c r="C120" s="123" t="s">
        <v>3121</v>
      </c>
      <c r="D120" s="124">
        <v>0.5</v>
      </c>
      <c r="E120" s="125">
        <v>0.4</v>
      </c>
      <c r="F120" s="106">
        <f>VLOOKUP(CONCATENATE(A120,"-",E120),AĞIRLIK!$A$3:$C$171,3,FALSE)</f>
        <v>1.5072000000000001</v>
      </c>
      <c r="G120" s="117" t="s">
        <v>39</v>
      </c>
      <c r="H120" s="108">
        <f>Sayfa2!$C$2</f>
        <v>6.5</v>
      </c>
      <c r="I120" s="108">
        <f>D120*İZOLASYON!$G$5</f>
        <v>0.86978</v>
      </c>
      <c r="J120" s="118">
        <f>D120*İZOLASYON!$O$5</f>
        <v>3.9634336000000006</v>
      </c>
      <c r="K120" s="118"/>
      <c r="L120" s="118"/>
      <c r="M120" s="118"/>
      <c r="N120" s="118"/>
      <c r="O120" s="118"/>
      <c r="P120" s="118"/>
      <c r="Q120" s="118"/>
      <c r="R120" s="109">
        <f t="shared" si="16"/>
        <v>9.7316136000000011</v>
      </c>
      <c r="S120" s="119">
        <v>0.2</v>
      </c>
      <c r="T120" s="119">
        <v>0.3</v>
      </c>
      <c r="U120" s="119">
        <v>0.1</v>
      </c>
      <c r="V120" s="111">
        <f t="shared" ref="V120:V124" si="20">V117*0.5</f>
        <v>10.875</v>
      </c>
      <c r="W120" s="111">
        <f t="shared" si="17"/>
        <v>11.853750000000002</v>
      </c>
      <c r="X120" s="112">
        <v>1.377</v>
      </c>
      <c r="Y120" s="111">
        <f t="shared" si="18"/>
        <v>28.17636375</v>
      </c>
      <c r="Z120" s="113">
        <v>0.5</v>
      </c>
      <c r="AA120" s="114">
        <f t="shared" si="19"/>
        <v>14.088181875</v>
      </c>
    </row>
    <row r="121" spans="1:27" ht="12.75" customHeight="1" x14ac:dyDescent="0.35">
      <c r="A121" s="103" t="s">
        <v>2634</v>
      </c>
      <c r="B121" s="222" t="s">
        <v>1509</v>
      </c>
      <c r="C121" s="123" t="s">
        <v>3659</v>
      </c>
      <c r="D121" s="124">
        <v>0.5</v>
      </c>
      <c r="E121" s="125">
        <v>0.4</v>
      </c>
      <c r="F121" s="106">
        <f>VLOOKUP(CONCATENATE(A121,"-",E121),AĞIRLIK!$A$3:$C$171,3,FALSE)</f>
        <v>1.5072000000000001</v>
      </c>
      <c r="G121" s="117" t="s">
        <v>39</v>
      </c>
      <c r="H121" s="108">
        <f>Sayfa2!$C$2</f>
        <v>6.5</v>
      </c>
      <c r="I121" s="108">
        <f>D121*'genel hesap'!$K$73</f>
        <v>1.3030999999999999</v>
      </c>
      <c r="J121" s="108">
        <f>D121*'genel hesap'!$R$73</f>
        <v>4.4804032000000005</v>
      </c>
      <c r="K121" s="118"/>
      <c r="L121" s="118"/>
      <c r="M121" s="118"/>
      <c r="N121" s="118"/>
      <c r="O121" s="118"/>
      <c r="P121" s="118"/>
      <c r="Q121" s="118"/>
      <c r="R121" s="109">
        <f>F121*H121*D121+I121+J121+K121+L121+M121+N121+O121+P121+Q121</f>
        <v>10.681903200000001</v>
      </c>
      <c r="S121" s="119">
        <v>0.2</v>
      </c>
      <c r="T121" s="119">
        <v>0.3</v>
      </c>
      <c r="U121" s="119">
        <v>0.1</v>
      </c>
      <c r="V121" s="111">
        <f t="shared" si="20"/>
        <v>11.324999999999999</v>
      </c>
      <c r="W121" s="111">
        <f t="shared" si="17"/>
        <v>12.344250000000001</v>
      </c>
      <c r="X121" s="112">
        <v>1.377</v>
      </c>
      <c r="Y121" s="111">
        <f t="shared" si="18"/>
        <v>29.34228225</v>
      </c>
      <c r="Z121" s="113">
        <v>0.5</v>
      </c>
      <c r="AA121" s="114">
        <f t="shared" si="19"/>
        <v>14.671141125</v>
      </c>
    </row>
    <row r="122" spans="1:27" ht="12.75" customHeight="1" x14ac:dyDescent="0.35">
      <c r="A122" s="103" t="s">
        <v>2634</v>
      </c>
      <c r="B122" s="222" t="s">
        <v>1510</v>
      </c>
      <c r="C122" s="78" t="s">
        <v>78</v>
      </c>
      <c r="D122" s="116">
        <v>0.25</v>
      </c>
      <c r="E122" s="125">
        <v>0.4</v>
      </c>
      <c r="F122" s="106">
        <f>VLOOKUP(CONCATENATE(A122,"-",E122),AĞIRLIK!$A$3:$C$171,3,FALSE)</f>
        <v>1.5072000000000001</v>
      </c>
      <c r="G122" s="117" t="s">
        <v>39</v>
      </c>
      <c r="H122" s="108">
        <f>Sayfa2!$C$2</f>
        <v>6.5</v>
      </c>
      <c r="I122" s="108">
        <f>D122*'genel hesap'!$K$73</f>
        <v>0.65154999999999996</v>
      </c>
      <c r="J122" s="118">
        <f>D122*İZOLASYON!$AF$5</f>
        <v>2.2402016000000002</v>
      </c>
      <c r="K122" s="118"/>
      <c r="L122" s="118"/>
      <c r="M122" s="118"/>
      <c r="N122" s="118"/>
      <c r="O122" s="118"/>
      <c r="P122" s="118"/>
      <c r="Q122" s="118"/>
      <c r="R122" s="109">
        <f t="shared" si="16"/>
        <v>5.3409516000000004</v>
      </c>
      <c r="S122" s="119">
        <v>0.2</v>
      </c>
      <c r="T122" s="119">
        <v>0.3</v>
      </c>
      <c r="U122" s="119">
        <v>0.1</v>
      </c>
      <c r="V122" s="111">
        <f t="shared" si="20"/>
        <v>2.548</v>
      </c>
      <c r="W122" s="111">
        <f t="shared" si="17"/>
        <v>2.7773200000000005</v>
      </c>
      <c r="X122" s="112">
        <v>1.377</v>
      </c>
      <c r="Y122" s="111">
        <f t="shared" si="18"/>
        <v>6.60168964</v>
      </c>
      <c r="Z122" s="113">
        <v>0.5</v>
      </c>
      <c r="AA122" s="114">
        <f t="shared" si="19"/>
        <v>3.30084482</v>
      </c>
    </row>
    <row r="123" spans="1:27" ht="12.75" customHeight="1" x14ac:dyDescent="0.35">
      <c r="A123" s="103" t="s">
        <v>2634</v>
      </c>
      <c r="B123" s="222" t="s">
        <v>1511</v>
      </c>
      <c r="C123" s="123" t="s">
        <v>3150</v>
      </c>
      <c r="D123" s="116">
        <v>0.25</v>
      </c>
      <c r="E123" s="125">
        <v>0.4</v>
      </c>
      <c r="F123" s="106">
        <f>VLOOKUP(CONCATENATE(A123,"-",E123),AĞIRLIK!$A$3:$C$171,3,FALSE)</f>
        <v>1.5072000000000001</v>
      </c>
      <c r="G123" s="117" t="s">
        <v>39</v>
      </c>
      <c r="H123" s="108">
        <f>Sayfa2!$C$2</f>
        <v>6.5</v>
      </c>
      <c r="I123" s="108">
        <f>D123*İZOLASYON!$G$5</f>
        <v>0.43489</v>
      </c>
      <c r="J123" s="118">
        <f>D123*İZOLASYON!$O$5</f>
        <v>1.9817168000000003</v>
      </c>
      <c r="K123" s="118"/>
      <c r="L123" s="118"/>
      <c r="M123" s="118"/>
      <c r="N123" s="118"/>
      <c r="O123" s="118"/>
      <c r="P123" s="118"/>
      <c r="Q123" s="118"/>
      <c r="R123" s="109">
        <f t="shared" si="16"/>
        <v>4.8658068000000005</v>
      </c>
      <c r="S123" s="119">
        <v>0.2</v>
      </c>
      <c r="T123" s="119">
        <v>0.3</v>
      </c>
      <c r="U123" s="119">
        <v>0.1</v>
      </c>
      <c r="V123" s="111">
        <f t="shared" si="20"/>
        <v>5.4375</v>
      </c>
      <c r="W123" s="111">
        <f t="shared" si="17"/>
        <v>5.9268750000000008</v>
      </c>
      <c r="X123" s="112">
        <v>1.377</v>
      </c>
      <c r="Y123" s="111">
        <f t="shared" si="18"/>
        <v>14.088181875</v>
      </c>
      <c r="Z123" s="113">
        <v>0.5</v>
      </c>
      <c r="AA123" s="114">
        <f t="shared" si="19"/>
        <v>7.0440909375</v>
      </c>
    </row>
    <row r="124" spans="1:27" ht="12.75" customHeight="1" x14ac:dyDescent="0.35">
      <c r="A124" s="103" t="s">
        <v>2634</v>
      </c>
      <c r="B124" s="222" t="s">
        <v>1512</v>
      </c>
      <c r="C124" s="123" t="s">
        <v>3660</v>
      </c>
      <c r="D124" s="116">
        <v>0.25</v>
      </c>
      <c r="E124" s="125">
        <v>0.4</v>
      </c>
      <c r="F124" s="106">
        <f>VLOOKUP(CONCATENATE(A124,"-",E124),AĞIRLIK!$A$3:$C$171,3,FALSE)</f>
        <v>1.5072000000000001</v>
      </c>
      <c r="G124" s="117" t="s">
        <v>39</v>
      </c>
      <c r="H124" s="108">
        <f>Sayfa2!$C$2</f>
        <v>6.5</v>
      </c>
      <c r="I124" s="108">
        <f>D124*'genel hesap'!$K$73</f>
        <v>0.65154999999999996</v>
      </c>
      <c r="J124" s="108">
        <f>D124*'genel hesap'!$R$73</f>
        <v>2.2402016000000002</v>
      </c>
      <c r="K124" s="118"/>
      <c r="L124" s="118"/>
      <c r="M124" s="118"/>
      <c r="N124" s="118"/>
      <c r="O124" s="118"/>
      <c r="P124" s="118"/>
      <c r="Q124" s="118"/>
      <c r="R124" s="109">
        <f>F124*H124*D124+I124+J124+K124+L124+M124+N124+O124+P124+Q124</f>
        <v>5.3409516000000004</v>
      </c>
      <c r="S124" s="119">
        <v>0.2</v>
      </c>
      <c r="T124" s="119">
        <v>0.3</v>
      </c>
      <c r="U124" s="119">
        <v>0.1</v>
      </c>
      <c r="V124" s="111">
        <f t="shared" si="20"/>
        <v>5.6624999999999996</v>
      </c>
      <c r="W124" s="111">
        <f t="shared" si="17"/>
        <v>6.1721250000000003</v>
      </c>
      <c r="X124" s="112">
        <v>1.377</v>
      </c>
      <c r="Y124" s="111">
        <f t="shared" si="18"/>
        <v>14.671141125</v>
      </c>
      <c r="Z124" s="113">
        <v>0.5</v>
      </c>
      <c r="AA124" s="114">
        <f t="shared" si="19"/>
        <v>7.3355705625000001</v>
      </c>
    </row>
    <row r="125" spans="1:27" ht="12.75" customHeight="1" x14ac:dyDescent="0.35">
      <c r="A125" s="103" t="s">
        <v>2634</v>
      </c>
      <c r="B125" s="222" t="s">
        <v>1513</v>
      </c>
      <c r="C125" s="78" t="s">
        <v>4586</v>
      </c>
      <c r="D125" s="124">
        <v>0.5</v>
      </c>
      <c r="E125" s="125">
        <v>0.4</v>
      </c>
      <c r="F125" s="106">
        <f>VLOOKUP(CONCATENATE(A125,"-",E125),AĞIRLIK!$A$3:$C$171,3,FALSE)</f>
        <v>1.5072000000000001</v>
      </c>
      <c r="G125" s="117" t="s">
        <v>39</v>
      </c>
      <c r="H125" s="108">
        <f>Sayfa2!$C$2</f>
        <v>6.5</v>
      </c>
      <c r="I125" s="108"/>
      <c r="J125" s="118"/>
      <c r="K125" s="118"/>
      <c r="L125" s="118">
        <v>1.39</v>
      </c>
      <c r="M125" s="118"/>
      <c r="N125" s="118"/>
      <c r="O125" s="118"/>
      <c r="P125" s="118"/>
      <c r="Q125" s="118"/>
      <c r="R125" s="109">
        <f t="shared" si="16"/>
        <v>6.2884000000000002</v>
      </c>
      <c r="S125" s="119">
        <v>0.2</v>
      </c>
      <c r="T125" s="119">
        <v>0.3</v>
      </c>
      <c r="U125" s="119">
        <v>0.1</v>
      </c>
      <c r="V125" s="111">
        <f>5.096+L125</f>
        <v>6.4859999999999998</v>
      </c>
      <c r="W125" s="111">
        <f t="shared" si="17"/>
        <v>7.0697400000000004</v>
      </c>
      <c r="X125" s="112">
        <v>1.377</v>
      </c>
      <c r="Y125" s="111">
        <f t="shared" si="18"/>
        <v>16.804771979999998</v>
      </c>
      <c r="Z125" s="113">
        <v>0.5</v>
      </c>
      <c r="AA125" s="114">
        <f t="shared" si="19"/>
        <v>8.4023859899999991</v>
      </c>
    </row>
    <row r="126" spans="1:27" ht="12.75" customHeight="1" x14ac:dyDescent="0.35">
      <c r="A126" s="103" t="s">
        <v>2634</v>
      </c>
      <c r="B126" s="222" t="s">
        <v>1514</v>
      </c>
      <c r="C126" s="123" t="s">
        <v>4615</v>
      </c>
      <c r="D126" s="124">
        <v>0.5</v>
      </c>
      <c r="E126" s="125">
        <v>0.4</v>
      </c>
      <c r="F126" s="106">
        <f>VLOOKUP(CONCATENATE(A126,"-",E126),AĞIRLIK!$A$3:$C$171,3,FALSE)</f>
        <v>1.5072000000000001</v>
      </c>
      <c r="G126" s="117" t="s">
        <v>39</v>
      </c>
      <c r="H126" s="108">
        <f>Sayfa2!$C$2</f>
        <v>6.5</v>
      </c>
      <c r="I126" s="108">
        <f>D126*İZOLASYON!$G$5</f>
        <v>0.86978</v>
      </c>
      <c r="J126" s="118">
        <f>D126*İZOLASYON!$O$5</f>
        <v>3.9634336000000006</v>
      </c>
      <c r="K126" s="118"/>
      <c r="L126" s="118">
        <v>1.39</v>
      </c>
      <c r="M126" s="118"/>
      <c r="N126" s="118"/>
      <c r="O126" s="118"/>
      <c r="P126" s="118"/>
      <c r="Q126" s="118"/>
      <c r="R126" s="109">
        <f t="shared" si="16"/>
        <v>11.121613600000002</v>
      </c>
      <c r="S126" s="119">
        <v>0.2</v>
      </c>
      <c r="T126" s="119">
        <v>0.3</v>
      </c>
      <c r="U126" s="119">
        <v>0.1</v>
      </c>
      <c r="V126" s="111">
        <f>V120+L126</f>
        <v>12.265000000000001</v>
      </c>
      <c r="W126" s="111">
        <f t="shared" si="17"/>
        <v>13.368850000000002</v>
      </c>
      <c r="X126" s="112">
        <v>1.377</v>
      </c>
      <c r="Y126" s="111">
        <f t="shared" si="18"/>
        <v>31.777756450000002</v>
      </c>
      <c r="Z126" s="113">
        <v>0.5</v>
      </c>
      <c r="AA126" s="114">
        <f t="shared" si="19"/>
        <v>15.888878225000001</v>
      </c>
    </row>
    <row r="127" spans="1:27" ht="12.75" customHeight="1" x14ac:dyDescent="0.35">
      <c r="A127" s="103" t="s">
        <v>2634</v>
      </c>
      <c r="B127" s="222" t="s">
        <v>1515</v>
      </c>
      <c r="C127" s="123" t="s">
        <v>4644</v>
      </c>
      <c r="D127" s="124">
        <v>0.5</v>
      </c>
      <c r="E127" s="125">
        <v>0.4</v>
      </c>
      <c r="F127" s="106">
        <f>VLOOKUP(CONCATENATE(A127,"-",E127),AĞIRLIK!$A$3:$C$171,3,FALSE)</f>
        <v>1.5072000000000001</v>
      </c>
      <c r="G127" s="117" t="s">
        <v>39</v>
      </c>
      <c r="H127" s="108">
        <f>Sayfa2!$C$2</f>
        <v>6.5</v>
      </c>
      <c r="I127" s="108">
        <f>D127*'genel hesap'!$K$73</f>
        <v>1.3030999999999999</v>
      </c>
      <c r="J127" s="108">
        <f>D127*'genel hesap'!$R$73</f>
        <v>4.4804032000000005</v>
      </c>
      <c r="K127" s="118"/>
      <c r="L127" s="118">
        <v>1.39</v>
      </c>
      <c r="M127" s="118"/>
      <c r="N127" s="118"/>
      <c r="O127" s="118"/>
      <c r="P127" s="118"/>
      <c r="Q127" s="118"/>
      <c r="R127" s="109">
        <f>F127*H127*D127+I127+J127+K127+L127+M127+N127+O127+P127+Q127</f>
        <v>12.071903200000001</v>
      </c>
      <c r="S127" s="119">
        <v>0.2</v>
      </c>
      <c r="T127" s="119">
        <v>0.3</v>
      </c>
      <c r="U127" s="119">
        <v>0.1</v>
      </c>
      <c r="V127" s="111">
        <f>V121+L127</f>
        <v>12.715</v>
      </c>
      <c r="W127" s="111">
        <f t="shared" si="17"/>
        <v>13.859350000000001</v>
      </c>
      <c r="X127" s="112">
        <v>1.377</v>
      </c>
      <c r="Y127" s="111">
        <f t="shared" si="18"/>
        <v>32.943674950000002</v>
      </c>
      <c r="Z127" s="113">
        <v>0.5</v>
      </c>
      <c r="AA127" s="114">
        <f t="shared" si="19"/>
        <v>16.471837475000001</v>
      </c>
    </row>
    <row r="128" spans="1:27" ht="12.75" customHeight="1" x14ac:dyDescent="0.35">
      <c r="A128" s="103" t="str">
        <f>A125</f>
        <v>ø 150</v>
      </c>
      <c r="B128" s="222" t="s">
        <v>1516</v>
      </c>
      <c r="C128" s="123" t="s">
        <v>1209</v>
      </c>
      <c r="D128" s="124"/>
      <c r="E128" s="105">
        <v>0.4</v>
      </c>
      <c r="F128" s="106">
        <f>VLOOKUP(CONCATENATE(A128,"-",E128),AĞIRLIK!$A$3:$C$171,3,FALSE)</f>
        <v>1.5072000000000001</v>
      </c>
      <c r="G128" s="117" t="s">
        <v>39</v>
      </c>
      <c r="H128" s="108"/>
      <c r="I128" s="108"/>
      <c r="J128" s="118"/>
      <c r="K128" s="118"/>
      <c r="L128" s="118"/>
      <c r="M128" s="118"/>
      <c r="N128" s="118"/>
      <c r="O128" s="118"/>
      <c r="P128" s="118"/>
      <c r="Q128" s="118"/>
      <c r="R128" s="109">
        <f>R125</f>
        <v>6.2884000000000002</v>
      </c>
      <c r="S128" s="119">
        <f>S126</f>
        <v>0.2</v>
      </c>
      <c r="T128" s="119">
        <f>T126</f>
        <v>0.3</v>
      </c>
      <c r="U128" s="119">
        <f>U126</f>
        <v>0.1</v>
      </c>
      <c r="V128" s="121">
        <f>V125</f>
        <v>6.4859999999999998</v>
      </c>
      <c r="W128" s="111">
        <f t="shared" si="17"/>
        <v>7.0697400000000004</v>
      </c>
      <c r="X128" s="112">
        <v>1.377</v>
      </c>
      <c r="Y128" s="111">
        <f t="shared" si="18"/>
        <v>16.804771979999998</v>
      </c>
      <c r="Z128" s="113">
        <v>0.5</v>
      </c>
      <c r="AA128" s="114">
        <f t="shared" si="19"/>
        <v>8.4023859899999991</v>
      </c>
    </row>
    <row r="129" spans="1:27" ht="12.75" customHeight="1" x14ac:dyDescent="0.35">
      <c r="A129" s="103" t="s">
        <v>2634</v>
      </c>
      <c r="B129" s="222" t="s">
        <v>1517</v>
      </c>
      <c r="C129" s="78" t="s">
        <v>80</v>
      </c>
      <c r="D129" s="116">
        <v>1</v>
      </c>
      <c r="E129" s="125">
        <v>0.4</v>
      </c>
      <c r="F129" s="106">
        <f>VLOOKUP(CONCATENATE(A129,"-",E129),AĞIRLIK!$A$3:$C$171,3,FALSE)</f>
        <v>1.5072000000000001</v>
      </c>
      <c r="G129" s="117" t="s">
        <v>39</v>
      </c>
      <c r="H129" s="108">
        <f>Sayfa2!$C$2</f>
        <v>6.5</v>
      </c>
      <c r="I129" s="120"/>
      <c r="J129" s="118"/>
      <c r="K129" s="118"/>
      <c r="L129" s="118"/>
      <c r="M129" s="118"/>
      <c r="N129" s="118"/>
      <c r="O129" s="118"/>
      <c r="P129" s="118"/>
      <c r="Q129" s="118"/>
      <c r="R129" s="109">
        <f t="shared" si="16"/>
        <v>9.7968000000000011</v>
      </c>
      <c r="S129" s="119">
        <v>0.1</v>
      </c>
      <c r="T129" s="119">
        <v>0.3</v>
      </c>
      <c r="U129" s="119">
        <v>0.1</v>
      </c>
      <c r="V129" s="111">
        <v>10.192</v>
      </c>
      <c r="W129" s="111">
        <f t="shared" si="17"/>
        <v>11.109280000000002</v>
      </c>
      <c r="X129" s="112">
        <v>1.377</v>
      </c>
      <c r="Y129" s="111">
        <f t="shared" si="18"/>
        <v>26.40675856</v>
      </c>
      <c r="Z129" s="113">
        <v>0.5</v>
      </c>
      <c r="AA129" s="114">
        <f t="shared" si="19"/>
        <v>13.20337928</v>
      </c>
    </row>
    <row r="130" spans="1:27" ht="12.75" customHeight="1" x14ac:dyDescent="0.35">
      <c r="A130" s="103" t="s">
        <v>2634</v>
      </c>
      <c r="B130" s="222" t="s">
        <v>1518</v>
      </c>
      <c r="C130" s="123" t="s">
        <v>3247</v>
      </c>
      <c r="D130" s="116">
        <v>1</v>
      </c>
      <c r="E130" s="125">
        <v>0.4</v>
      </c>
      <c r="F130" s="106">
        <f>VLOOKUP(CONCATENATE(A130,"-",E130),AĞIRLIK!$A$3:$C$171,3,FALSE)</f>
        <v>1.5072000000000001</v>
      </c>
      <c r="G130" s="117" t="s">
        <v>39</v>
      </c>
      <c r="H130" s="108">
        <f>Sayfa2!$C$2</f>
        <v>6.5</v>
      </c>
      <c r="I130" s="108">
        <f>D130*İZOLASYON!$G$5</f>
        <v>1.73956</v>
      </c>
      <c r="J130" s="118">
        <f>D130*İZOLASYON!$O$5</f>
        <v>7.9268672000000011</v>
      </c>
      <c r="K130" s="118"/>
      <c r="L130" s="118"/>
      <c r="M130" s="118"/>
      <c r="N130" s="118"/>
      <c r="O130" s="118"/>
      <c r="P130" s="118"/>
      <c r="Q130" s="118"/>
      <c r="R130" s="109">
        <f t="shared" si="16"/>
        <v>19.463227200000002</v>
      </c>
      <c r="S130" s="119">
        <v>0.1</v>
      </c>
      <c r="T130" s="119">
        <v>0.3</v>
      </c>
      <c r="U130" s="119">
        <v>0.1</v>
      </c>
      <c r="V130" s="111">
        <v>21.75</v>
      </c>
      <c r="W130" s="111">
        <f t="shared" si="17"/>
        <v>23.707500000000003</v>
      </c>
      <c r="X130" s="112">
        <v>1.377</v>
      </c>
      <c r="Y130" s="111">
        <f t="shared" si="18"/>
        <v>56.3527275</v>
      </c>
      <c r="Z130" s="113">
        <v>0.5</v>
      </c>
      <c r="AA130" s="114">
        <f t="shared" si="19"/>
        <v>28.17636375</v>
      </c>
    </row>
    <row r="131" spans="1:27" ht="12.75" customHeight="1" x14ac:dyDescent="0.35">
      <c r="A131" s="103" t="s">
        <v>2634</v>
      </c>
      <c r="B131" s="222" t="s">
        <v>1519</v>
      </c>
      <c r="C131" s="123" t="s">
        <v>3662</v>
      </c>
      <c r="D131" s="116">
        <v>1</v>
      </c>
      <c r="E131" s="125">
        <v>0.4</v>
      </c>
      <c r="F131" s="106">
        <f>VLOOKUP(CONCATENATE(A131,"-",E131),AĞIRLIK!$A$3:$C$171,3,FALSE)</f>
        <v>1.5072000000000001</v>
      </c>
      <c r="G131" s="117" t="s">
        <v>39</v>
      </c>
      <c r="H131" s="108">
        <f>Sayfa2!$C$2</f>
        <v>6.5</v>
      </c>
      <c r="I131" s="108">
        <f>D131*'genel hesap'!$K$73</f>
        <v>2.6061999999999999</v>
      </c>
      <c r="J131" s="108">
        <f>D131*'genel hesap'!$R$73</f>
        <v>8.9608064000000009</v>
      </c>
      <c r="K131" s="118"/>
      <c r="L131" s="118"/>
      <c r="M131" s="118"/>
      <c r="N131" s="118"/>
      <c r="O131" s="118"/>
      <c r="P131" s="118"/>
      <c r="Q131" s="118"/>
      <c r="R131" s="109">
        <f>F131*H131*D131+I131+J131+K131+L131+M131+N131+O131+P131+Q131</f>
        <v>21.363806400000001</v>
      </c>
      <c r="S131" s="119">
        <v>0.1</v>
      </c>
      <c r="T131" s="119">
        <v>0.3</v>
      </c>
      <c r="U131" s="119">
        <v>0.1</v>
      </c>
      <c r="V131" s="111">
        <v>22.65</v>
      </c>
      <c r="W131" s="111">
        <f t="shared" si="17"/>
        <v>24.688500000000001</v>
      </c>
      <c r="X131" s="112">
        <v>1.377</v>
      </c>
      <c r="Y131" s="111">
        <f t="shared" si="18"/>
        <v>58.6845645</v>
      </c>
      <c r="Z131" s="113">
        <v>0.5</v>
      </c>
      <c r="AA131" s="114">
        <f t="shared" si="19"/>
        <v>29.34228225</v>
      </c>
    </row>
    <row r="132" spans="1:27" ht="12.75" customHeight="1" x14ac:dyDescent="0.35">
      <c r="A132" s="103" t="s">
        <v>2634</v>
      </c>
      <c r="B132" s="222" t="s">
        <v>1520</v>
      </c>
      <c r="C132" s="78" t="s">
        <v>82</v>
      </c>
      <c r="D132" s="116">
        <v>1</v>
      </c>
      <c r="E132" s="125">
        <v>0.4</v>
      </c>
      <c r="F132" s="106">
        <f>VLOOKUP(CONCATENATE(A132,"-",E132),AĞIRLIK!$A$3:$C$171,3,FALSE)</f>
        <v>1.5072000000000001</v>
      </c>
      <c r="G132" s="117" t="s">
        <v>39</v>
      </c>
      <c r="H132" s="108">
        <f>Sayfa2!$C$2</f>
        <v>6.5</v>
      </c>
      <c r="I132" s="120"/>
      <c r="J132" s="118"/>
      <c r="K132" s="118"/>
      <c r="L132" s="118"/>
      <c r="M132" s="118"/>
      <c r="N132" s="118"/>
      <c r="O132" s="118"/>
      <c r="P132" s="118"/>
      <c r="Q132" s="118"/>
      <c r="R132" s="109">
        <f t="shared" si="16"/>
        <v>9.7968000000000011</v>
      </c>
      <c r="S132" s="119">
        <v>0.1</v>
      </c>
      <c r="T132" s="119">
        <v>0.3</v>
      </c>
      <c r="U132" s="119">
        <v>0.1</v>
      </c>
      <c r="V132" s="111">
        <v>10.192</v>
      </c>
      <c r="W132" s="111">
        <f t="shared" si="17"/>
        <v>11.109280000000002</v>
      </c>
      <c r="X132" s="112">
        <v>1.377</v>
      </c>
      <c r="Y132" s="111">
        <f t="shared" si="18"/>
        <v>26.40675856</v>
      </c>
      <c r="Z132" s="113">
        <v>0.5</v>
      </c>
      <c r="AA132" s="114">
        <f t="shared" si="19"/>
        <v>13.20337928</v>
      </c>
    </row>
    <row r="133" spans="1:27" ht="12.75" customHeight="1" x14ac:dyDescent="0.35">
      <c r="A133" s="103" t="s">
        <v>2634</v>
      </c>
      <c r="B133" s="222" t="s">
        <v>1521</v>
      </c>
      <c r="C133" s="123" t="s">
        <v>3276</v>
      </c>
      <c r="D133" s="116">
        <v>1</v>
      </c>
      <c r="E133" s="125">
        <v>0.4</v>
      </c>
      <c r="F133" s="106">
        <f>VLOOKUP(CONCATENATE(A133,"-",E133),AĞIRLIK!$A$3:$C$171,3,FALSE)</f>
        <v>1.5072000000000001</v>
      </c>
      <c r="G133" s="117" t="s">
        <v>39</v>
      </c>
      <c r="H133" s="108">
        <f>Sayfa2!$C$2</f>
        <v>6.5</v>
      </c>
      <c r="I133" s="108">
        <f>D133*İZOLASYON!$G$5</f>
        <v>1.73956</v>
      </c>
      <c r="J133" s="118">
        <f>D133*İZOLASYON!$O$5</f>
        <v>7.9268672000000011</v>
      </c>
      <c r="K133" s="118"/>
      <c r="L133" s="118"/>
      <c r="M133" s="118"/>
      <c r="N133" s="118"/>
      <c r="O133" s="118"/>
      <c r="P133" s="118"/>
      <c r="Q133" s="118"/>
      <c r="R133" s="109">
        <f t="shared" si="16"/>
        <v>19.463227200000002</v>
      </c>
      <c r="S133" s="119">
        <v>0.1</v>
      </c>
      <c r="T133" s="119">
        <v>0.3</v>
      </c>
      <c r="U133" s="119">
        <v>0.1</v>
      </c>
      <c r="V133" s="111">
        <v>21.75</v>
      </c>
      <c r="W133" s="111">
        <f t="shared" si="17"/>
        <v>23.707500000000003</v>
      </c>
      <c r="X133" s="112">
        <v>1.377</v>
      </c>
      <c r="Y133" s="111">
        <f t="shared" si="18"/>
        <v>56.3527275</v>
      </c>
      <c r="Z133" s="113">
        <v>0.5</v>
      </c>
      <c r="AA133" s="114">
        <f t="shared" si="19"/>
        <v>28.17636375</v>
      </c>
    </row>
    <row r="134" spans="1:27" ht="12.75" customHeight="1" x14ac:dyDescent="0.35">
      <c r="A134" s="103" t="s">
        <v>2634</v>
      </c>
      <c r="B134" s="222" t="s">
        <v>1522</v>
      </c>
      <c r="C134" s="123" t="s">
        <v>3663</v>
      </c>
      <c r="D134" s="116">
        <v>1</v>
      </c>
      <c r="E134" s="125">
        <v>0.4</v>
      </c>
      <c r="F134" s="106">
        <f>VLOOKUP(CONCATENATE(A134,"-",E134),AĞIRLIK!$A$3:$C$171,3,FALSE)</f>
        <v>1.5072000000000001</v>
      </c>
      <c r="G134" s="117" t="s">
        <v>39</v>
      </c>
      <c r="H134" s="108">
        <f>Sayfa2!$C$2</f>
        <v>6.5</v>
      </c>
      <c r="I134" s="108">
        <f>D134*'genel hesap'!$K$73</f>
        <v>2.6061999999999999</v>
      </c>
      <c r="J134" s="108">
        <f>D134*'genel hesap'!$R$73</f>
        <v>8.9608064000000009</v>
      </c>
      <c r="K134" s="118"/>
      <c r="L134" s="118"/>
      <c r="M134" s="118"/>
      <c r="N134" s="118"/>
      <c r="O134" s="118"/>
      <c r="P134" s="118"/>
      <c r="Q134" s="118"/>
      <c r="R134" s="109">
        <f>F134*H134*D134+I134+J134+K134+L134+M134+N134+O134+P134+Q134</f>
        <v>21.363806400000001</v>
      </c>
      <c r="S134" s="119">
        <v>0.1</v>
      </c>
      <c r="T134" s="119">
        <v>0.3</v>
      </c>
      <c r="U134" s="119">
        <v>0.1</v>
      </c>
      <c r="V134" s="111">
        <v>22.65</v>
      </c>
      <c r="W134" s="111">
        <f t="shared" si="17"/>
        <v>24.688500000000001</v>
      </c>
      <c r="X134" s="112">
        <v>1.377</v>
      </c>
      <c r="Y134" s="111">
        <f t="shared" si="18"/>
        <v>58.6845645</v>
      </c>
      <c r="Z134" s="113">
        <v>0.5</v>
      </c>
      <c r="AA134" s="114">
        <f t="shared" si="19"/>
        <v>29.34228225</v>
      </c>
    </row>
    <row r="135" spans="1:27" ht="12.75" customHeight="1" x14ac:dyDescent="0.35">
      <c r="A135" s="103" t="s">
        <v>2634</v>
      </c>
      <c r="B135" s="222" t="s">
        <v>1523</v>
      </c>
      <c r="C135" s="78" t="s">
        <v>84</v>
      </c>
      <c r="D135" s="116">
        <v>1</v>
      </c>
      <c r="E135" s="125">
        <v>0.4</v>
      </c>
      <c r="F135" s="106">
        <f>VLOOKUP(CONCATENATE(A135,"-",E135),AĞIRLIK!$A$3:$C$171,3,FALSE)</f>
        <v>1.5072000000000001</v>
      </c>
      <c r="G135" s="117" t="s">
        <v>39</v>
      </c>
      <c r="H135" s="108">
        <f>Sayfa2!$C$2</f>
        <v>6.5</v>
      </c>
      <c r="I135" s="120"/>
      <c r="J135" s="118"/>
      <c r="K135" s="118"/>
      <c r="L135" s="118"/>
      <c r="M135" s="118"/>
      <c r="N135" s="118"/>
      <c r="O135" s="118"/>
      <c r="P135" s="118"/>
      <c r="Q135" s="118"/>
      <c r="R135" s="109">
        <f t="shared" si="16"/>
        <v>9.7968000000000011</v>
      </c>
      <c r="S135" s="119">
        <v>0.1</v>
      </c>
      <c r="T135" s="119">
        <v>0.3</v>
      </c>
      <c r="U135" s="119">
        <v>0.1</v>
      </c>
      <c r="V135" s="111">
        <v>10.192</v>
      </c>
      <c r="W135" s="111">
        <f t="shared" si="17"/>
        <v>11.109280000000002</v>
      </c>
      <c r="X135" s="112">
        <v>1.377</v>
      </c>
      <c r="Y135" s="111">
        <f t="shared" si="18"/>
        <v>26.40675856</v>
      </c>
      <c r="Z135" s="113">
        <v>0.5</v>
      </c>
      <c r="AA135" s="114">
        <f t="shared" si="19"/>
        <v>13.20337928</v>
      </c>
    </row>
    <row r="136" spans="1:27" ht="12.75" customHeight="1" x14ac:dyDescent="0.35">
      <c r="A136" s="103" t="s">
        <v>2634</v>
      </c>
      <c r="B136" s="222" t="s">
        <v>1524</v>
      </c>
      <c r="C136" s="123" t="s">
        <v>3305</v>
      </c>
      <c r="D136" s="116">
        <v>1</v>
      </c>
      <c r="E136" s="125">
        <v>0.4</v>
      </c>
      <c r="F136" s="106">
        <f>VLOOKUP(CONCATENATE(A136,"-",E136),AĞIRLIK!$A$3:$C$171,3,FALSE)</f>
        <v>1.5072000000000001</v>
      </c>
      <c r="G136" s="117" t="s">
        <v>39</v>
      </c>
      <c r="H136" s="108">
        <f>Sayfa2!$C$2</f>
        <v>6.5</v>
      </c>
      <c r="I136" s="108">
        <f>D136*İZOLASYON!$G$5</f>
        <v>1.73956</v>
      </c>
      <c r="J136" s="118">
        <f>D136*İZOLASYON!$O$5</f>
        <v>7.9268672000000011</v>
      </c>
      <c r="K136" s="118"/>
      <c r="L136" s="118"/>
      <c r="M136" s="118"/>
      <c r="N136" s="118"/>
      <c r="O136" s="118"/>
      <c r="P136" s="118"/>
      <c r="Q136" s="118"/>
      <c r="R136" s="109">
        <f t="shared" si="16"/>
        <v>19.463227200000002</v>
      </c>
      <c r="S136" s="119">
        <v>0.1</v>
      </c>
      <c r="T136" s="119">
        <v>0.3</v>
      </c>
      <c r="U136" s="119">
        <v>0.1</v>
      </c>
      <c r="V136" s="111">
        <v>21.75</v>
      </c>
      <c r="W136" s="111">
        <f t="shared" si="17"/>
        <v>23.707500000000003</v>
      </c>
      <c r="X136" s="112">
        <v>1.377</v>
      </c>
      <c r="Y136" s="111">
        <f t="shared" si="18"/>
        <v>56.3527275</v>
      </c>
      <c r="Z136" s="113">
        <v>0.5</v>
      </c>
      <c r="AA136" s="114">
        <f t="shared" si="19"/>
        <v>28.17636375</v>
      </c>
    </row>
    <row r="137" spans="1:27" ht="12.75" customHeight="1" x14ac:dyDescent="0.35">
      <c r="A137" s="103" t="s">
        <v>2634</v>
      </c>
      <c r="B137" s="222" t="s">
        <v>1525</v>
      </c>
      <c r="C137" s="123" t="s">
        <v>3664</v>
      </c>
      <c r="D137" s="116">
        <v>1</v>
      </c>
      <c r="E137" s="125">
        <v>0.4</v>
      </c>
      <c r="F137" s="106">
        <f>VLOOKUP(CONCATENATE(A137,"-",E137),AĞIRLIK!$A$3:$C$171,3,FALSE)</f>
        <v>1.5072000000000001</v>
      </c>
      <c r="G137" s="117" t="s">
        <v>39</v>
      </c>
      <c r="H137" s="108">
        <f>Sayfa2!$C$2</f>
        <v>6.5</v>
      </c>
      <c r="I137" s="108">
        <f>D137*'genel hesap'!$K$73</f>
        <v>2.6061999999999999</v>
      </c>
      <c r="J137" s="108">
        <f>D137*'genel hesap'!$R$73</f>
        <v>8.9608064000000009</v>
      </c>
      <c r="K137" s="118"/>
      <c r="L137" s="118"/>
      <c r="M137" s="118"/>
      <c r="N137" s="118"/>
      <c r="O137" s="118"/>
      <c r="P137" s="118"/>
      <c r="Q137" s="118"/>
      <c r="R137" s="109">
        <f>F137*H137*D137+I137+J137+K137+L137+M137+N137+O137+P137+Q137</f>
        <v>21.363806400000001</v>
      </c>
      <c r="S137" s="119">
        <v>0.1</v>
      </c>
      <c r="T137" s="119">
        <v>0.3</v>
      </c>
      <c r="U137" s="119">
        <v>0.1</v>
      </c>
      <c r="V137" s="111">
        <v>22.65</v>
      </c>
      <c r="W137" s="111">
        <f t="shared" si="17"/>
        <v>24.688500000000001</v>
      </c>
      <c r="X137" s="112">
        <v>1.377</v>
      </c>
      <c r="Y137" s="111">
        <f t="shared" si="18"/>
        <v>58.6845645</v>
      </c>
      <c r="Z137" s="113">
        <v>0.5</v>
      </c>
      <c r="AA137" s="114">
        <f t="shared" si="19"/>
        <v>29.34228225</v>
      </c>
    </row>
    <row r="138" spans="1:27" ht="12.75" customHeight="1" x14ac:dyDescent="0.35">
      <c r="A138" s="103" t="s">
        <v>2634</v>
      </c>
      <c r="B138" s="222" t="s">
        <v>1526</v>
      </c>
      <c r="C138" s="78" t="s">
        <v>86</v>
      </c>
      <c r="D138" s="116">
        <v>1</v>
      </c>
      <c r="E138" s="125">
        <v>0.4</v>
      </c>
      <c r="F138" s="106">
        <f>VLOOKUP(CONCATENATE(A138,"-",E138),AĞIRLIK!$A$3:$C$171,3,FALSE)</f>
        <v>1.5072000000000001</v>
      </c>
      <c r="G138" s="117" t="s">
        <v>39</v>
      </c>
      <c r="H138" s="108">
        <f>Sayfa2!$C$2</f>
        <v>6.5</v>
      </c>
      <c r="I138" s="108"/>
      <c r="J138" s="118"/>
      <c r="K138" s="118"/>
      <c r="L138" s="118"/>
      <c r="M138" s="118"/>
      <c r="N138" s="118"/>
      <c r="O138" s="118"/>
      <c r="P138" s="118"/>
      <c r="Q138" s="118"/>
      <c r="R138" s="109">
        <f t="shared" si="16"/>
        <v>9.7968000000000011</v>
      </c>
      <c r="S138" s="119">
        <v>0.1</v>
      </c>
      <c r="T138" s="119">
        <v>0.3</v>
      </c>
      <c r="U138" s="119">
        <v>0.1</v>
      </c>
      <c r="V138" s="111">
        <v>10.192</v>
      </c>
      <c r="W138" s="111">
        <f t="shared" si="17"/>
        <v>11.109280000000002</v>
      </c>
      <c r="X138" s="112">
        <v>1.377</v>
      </c>
      <c r="Y138" s="111">
        <f t="shared" si="18"/>
        <v>26.40675856</v>
      </c>
      <c r="Z138" s="113">
        <v>0.5</v>
      </c>
      <c r="AA138" s="114">
        <f t="shared" si="19"/>
        <v>13.20337928</v>
      </c>
    </row>
    <row r="139" spans="1:27" ht="12.75" customHeight="1" x14ac:dyDescent="0.35">
      <c r="A139" s="103" t="s">
        <v>2634</v>
      </c>
      <c r="B139" s="222" t="s">
        <v>1527</v>
      </c>
      <c r="C139" s="123" t="s">
        <v>3334</v>
      </c>
      <c r="D139" s="116">
        <v>1</v>
      </c>
      <c r="E139" s="125">
        <v>0.4</v>
      </c>
      <c r="F139" s="106">
        <f>VLOOKUP(CONCATENATE(A139,"-",E139),AĞIRLIK!$A$3:$C$171,3,FALSE)</f>
        <v>1.5072000000000001</v>
      </c>
      <c r="G139" s="117" t="s">
        <v>39</v>
      </c>
      <c r="H139" s="108">
        <f>Sayfa2!$C$2</f>
        <v>6.5</v>
      </c>
      <c r="I139" s="108">
        <f>D139*İZOLASYON!$G$5</f>
        <v>1.73956</v>
      </c>
      <c r="J139" s="118">
        <f>D139*İZOLASYON!$O$5</f>
        <v>7.9268672000000011</v>
      </c>
      <c r="K139" s="118"/>
      <c r="L139" s="118"/>
      <c r="M139" s="118"/>
      <c r="N139" s="118"/>
      <c r="O139" s="118"/>
      <c r="P139" s="118"/>
      <c r="Q139" s="118"/>
      <c r="R139" s="109">
        <f t="shared" si="16"/>
        <v>19.463227200000002</v>
      </c>
      <c r="S139" s="119">
        <v>0.1</v>
      </c>
      <c r="T139" s="119">
        <v>0.3</v>
      </c>
      <c r="U139" s="119">
        <v>0.1</v>
      </c>
      <c r="V139" s="111">
        <v>21.75</v>
      </c>
      <c r="W139" s="111">
        <f t="shared" si="17"/>
        <v>23.707500000000003</v>
      </c>
      <c r="X139" s="112">
        <v>1.377</v>
      </c>
      <c r="Y139" s="111">
        <f t="shared" si="18"/>
        <v>56.3527275</v>
      </c>
      <c r="Z139" s="113">
        <v>0.5</v>
      </c>
      <c r="AA139" s="114">
        <f t="shared" si="19"/>
        <v>28.17636375</v>
      </c>
    </row>
    <row r="140" spans="1:27" ht="12.75" customHeight="1" x14ac:dyDescent="0.35">
      <c r="A140" s="103" t="s">
        <v>2634</v>
      </c>
      <c r="B140" s="222" t="s">
        <v>1528</v>
      </c>
      <c r="C140" s="123" t="s">
        <v>3665</v>
      </c>
      <c r="D140" s="116">
        <v>1</v>
      </c>
      <c r="E140" s="125">
        <v>0.4</v>
      </c>
      <c r="F140" s="106">
        <f>VLOOKUP(CONCATENATE(A140,"-",E140),AĞIRLIK!$A$3:$C$171,3,FALSE)</f>
        <v>1.5072000000000001</v>
      </c>
      <c r="G140" s="117" t="s">
        <v>39</v>
      </c>
      <c r="H140" s="108">
        <f>Sayfa2!$C$2</f>
        <v>6.5</v>
      </c>
      <c r="I140" s="108">
        <f>D140*'genel hesap'!$K$73</f>
        <v>2.6061999999999999</v>
      </c>
      <c r="J140" s="108">
        <f>D140*'genel hesap'!$R$73</f>
        <v>8.9608064000000009</v>
      </c>
      <c r="K140" s="118"/>
      <c r="L140" s="118"/>
      <c r="M140" s="118"/>
      <c r="N140" s="118"/>
      <c r="O140" s="118"/>
      <c r="P140" s="118"/>
      <c r="Q140" s="118"/>
      <c r="R140" s="109">
        <f>F140*H140*D140+I140+J140+K140+L140+M140+N140+O140+P140+Q140</f>
        <v>21.363806400000001</v>
      </c>
      <c r="S140" s="119">
        <v>0.1</v>
      </c>
      <c r="T140" s="119">
        <v>0.3</v>
      </c>
      <c r="U140" s="119">
        <v>0.1</v>
      </c>
      <c r="V140" s="111">
        <v>22.65</v>
      </c>
      <c r="W140" s="111">
        <f t="shared" si="17"/>
        <v>24.688500000000001</v>
      </c>
      <c r="X140" s="112">
        <v>1.377</v>
      </c>
      <c r="Y140" s="111">
        <f t="shared" si="18"/>
        <v>58.6845645</v>
      </c>
      <c r="Z140" s="113">
        <v>0.5</v>
      </c>
      <c r="AA140" s="114">
        <f t="shared" si="19"/>
        <v>29.34228225</v>
      </c>
    </row>
    <row r="141" spans="1:27" ht="12.75" customHeight="1" x14ac:dyDescent="0.35">
      <c r="A141" s="103" t="s">
        <v>2634</v>
      </c>
      <c r="B141" s="222" t="s">
        <v>1529</v>
      </c>
      <c r="C141" s="78" t="s">
        <v>88</v>
      </c>
      <c r="D141" s="116">
        <v>1</v>
      </c>
      <c r="E141" s="125">
        <v>0.4</v>
      </c>
      <c r="F141" s="106">
        <f>VLOOKUP(CONCATENATE(A141,"-",E141),AĞIRLIK!$A$3:$C$171,3,FALSE)</f>
        <v>1.5072000000000001</v>
      </c>
      <c r="G141" s="117" t="s">
        <v>39</v>
      </c>
      <c r="H141" s="108">
        <f>Sayfa2!$C$2</f>
        <v>6.5</v>
      </c>
      <c r="I141" s="108"/>
      <c r="J141" s="118"/>
      <c r="K141" s="118"/>
      <c r="L141" s="118"/>
      <c r="M141" s="118"/>
      <c r="N141" s="118"/>
      <c r="O141" s="118"/>
      <c r="P141" s="118"/>
      <c r="Q141" s="118"/>
      <c r="R141" s="109">
        <f t="shared" si="16"/>
        <v>9.7968000000000011</v>
      </c>
      <c r="S141" s="119">
        <v>0.1</v>
      </c>
      <c r="T141" s="119">
        <v>0.3</v>
      </c>
      <c r="U141" s="119">
        <v>0.1</v>
      </c>
      <c r="V141" s="111">
        <v>10.192</v>
      </c>
      <c r="W141" s="111">
        <f t="shared" si="17"/>
        <v>11.109280000000002</v>
      </c>
      <c r="X141" s="112">
        <v>1.377</v>
      </c>
      <c r="Y141" s="111">
        <f t="shared" si="18"/>
        <v>26.40675856</v>
      </c>
      <c r="Z141" s="113">
        <v>0.5</v>
      </c>
      <c r="AA141" s="114">
        <f t="shared" si="19"/>
        <v>13.20337928</v>
      </c>
    </row>
    <row r="142" spans="1:27" ht="12.75" customHeight="1" x14ac:dyDescent="0.35">
      <c r="A142" s="103" t="s">
        <v>2634</v>
      </c>
      <c r="B142" s="222" t="s">
        <v>1530</v>
      </c>
      <c r="C142" s="123" t="s">
        <v>3363</v>
      </c>
      <c r="D142" s="116">
        <v>1</v>
      </c>
      <c r="E142" s="125">
        <v>0.4</v>
      </c>
      <c r="F142" s="106">
        <f>VLOOKUP(CONCATENATE(A142,"-",E142),AĞIRLIK!$A$3:$C$171,3,FALSE)</f>
        <v>1.5072000000000001</v>
      </c>
      <c r="G142" s="117" t="s">
        <v>39</v>
      </c>
      <c r="H142" s="108">
        <f>Sayfa2!$C$2</f>
        <v>6.5</v>
      </c>
      <c r="I142" s="108">
        <f>D142*İZOLASYON!$G$5</f>
        <v>1.73956</v>
      </c>
      <c r="J142" s="118">
        <f>D142*İZOLASYON!$O$5</f>
        <v>7.9268672000000011</v>
      </c>
      <c r="K142" s="118"/>
      <c r="L142" s="118"/>
      <c r="M142" s="118"/>
      <c r="N142" s="118"/>
      <c r="O142" s="118"/>
      <c r="P142" s="118"/>
      <c r="Q142" s="118"/>
      <c r="R142" s="109">
        <f t="shared" si="16"/>
        <v>19.463227200000002</v>
      </c>
      <c r="S142" s="119">
        <v>0.1</v>
      </c>
      <c r="T142" s="119">
        <v>0.3</v>
      </c>
      <c r="U142" s="119">
        <v>0.1</v>
      </c>
      <c r="V142" s="111">
        <v>21.75</v>
      </c>
      <c r="W142" s="111">
        <f t="shared" si="17"/>
        <v>23.707500000000003</v>
      </c>
      <c r="X142" s="112">
        <v>1.377</v>
      </c>
      <c r="Y142" s="111">
        <f t="shared" si="18"/>
        <v>56.3527275</v>
      </c>
      <c r="Z142" s="113">
        <v>0.5</v>
      </c>
      <c r="AA142" s="114">
        <f t="shared" si="19"/>
        <v>28.17636375</v>
      </c>
    </row>
    <row r="143" spans="1:27" ht="12.75" customHeight="1" x14ac:dyDescent="0.35">
      <c r="A143" s="103" t="s">
        <v>2634</v>
      </c>
      <c r="B143" s="222" t="s">
        <v>1531</v>
      </c>
      <c r="C143" s="123" t="s">
        <v>3666</v>
      </c>
      <c r="D143" s="116">
        <v>1</v>
      </c>
      <c r="E143" s="125">
        <v>0.4</v>
      </c>
      <c r="F143" s="106">
        <f>VLOOKUP(CONCATENATE(A143,"-",E143),AĞIRLIK!$A$3:$C$171,3,FALSE)</f>
        <v>1.5072000000000001</v>
      </c>
      <c r="G143" s="117" t="s">
        <v>39</v>
      </c>
      <c r="H143" s="108">
        <f>Sayfa2!$C$2</f>
        <v>6.5</v>
      </c>
      <c r="I143" s="108">
        <f>D143*'genel hesap'!$K$73</f>
        <v>2.6061999999999999</v>
      </c>
      <c r="J143" s="108">
        <f>D143*'genel hesap'!$R$73</f>
        <v>8.9608064000000009</v>
      </c>
      <c r="K143" s="118"/>
      <c r="L143" s="118"/>
      <c r="M143" s="118"/>
      <c r="N143" s="118"/>
      <c r="O143" s="118"/>
      <c r="P143" s="118"/>
      <c r="Q143" s="118"/>
      <c r="R143" s="109">
        <f>F143*H143*D143+I143+J143+K143+L143+M143+N143+O143+P143+Q143</f>
        <v>21.363806400000001</v>
      </c>
      <c r="S143" s="119">
        <v>0.1</v>
      </c>
      <c r="T143" s="119">
        <v>0.3</v>
      </c>
      <c r="U143" s="119">
        <v>0.1</v>
      </c>
      <c r="V143" s="111">
        <v>22.65</v>
      </c>
      <c r="W143" s="111">
        <f t="shared" si="17"/>
        <v>24.688500000000001</v>
      </c>
      <c r="X143" s="112">
        <v>1.377</v>
      </c>
      <c r="Y143" s="111">
        <f t="shared" si="18"/>
        <v>58.6845645</v>
      </c>
      <c r="Z143" s="113">
        <v>0.5</v>
      </c>
      <c r="AA143" s="114">
        <f t="shared" si="19"/>
        <v>29.34228225</v>
      </c>
    </row>
    <row r="144" spans="1:27" ht="12.75" customHeight="1" x14ac:dyDescent="0.35">
      <c r="A144" s="103" t="s">
        <v>2634</v>
      </c>
      <c r="B144" s="222" t="s">
        <v>1532</v>
      </c>
      <c r="C144" s="123" t="s">
        <v>3667</v>
      </c>
      <c r="D144" s="124">
        <v>1</v>
      </c>
      <c r="E144" s="125">
        <v>0.4</v>
      </c>
      <c r="F144" s="106">
        <f>VLOOKUP(CONCATENATE(A144,"-",E144),AĞIRLIK!$A$3:$C$171,3,FALSE)</f>
        <v>1.5072000000000001</v>
      </c>
      <c r="G144" s="117" t="s">
        <v>39</v>
      </c>
      <c r="H144" s="108">
        <f>Sayfa2!$C$2</f>
        <v>6.5</v>
      </c>
      <c r="I144" s="108">
        <f>D144*'genel hesap'!$K$73</f>
        <v>2.6061999999999999</v>
      </c>
      <c r="J144" s="108">
        <f>D144*'genel hesap'!$R$73</f>
        <v>8.9608064000000009</v>
      </c>
      <c r="K144" s="118"/>
      <c r="L144" s="118"/>
      <c r="M144" s="118"/>
      <c r="N144" s="118"/>
      <c r="O144" s="118"/>
      <c r="P144" s="118"/>
      <c r="Q144" s="118"/>
      <c r="R144" s="109">
        <f>F144*H144*D144+I144+J144+K144+L144+M144+N144+O144+P144+Q144</f>
        <v>21.363806400000001</v>
      </c>
      <c r="S144" s="119">
        <v>0.2</v>
      </c>
      <c r="T144" s="119">
        <v>0.3</v>
      </c>
      <c r="U144" s="119">
        <v>0.1</v>
      </c>
      <c r="V144" s="111">
        <v>22.65</v>
      </c>
      <c r="W144" s="111">
        <f t="shared" si="17"/>
        <v>24.688500000000001</v>
      </c>
      <c r="X144" s="112">
        <v>1.377</v>
      </c>
      <c r="Y144" s="111">
        <f t="shared" si="18"/>
        <v>58.6845645</v>
      </c>
      <c r="Z144" s="113">
        <v>0.5</v>
      </c>
      <c r="AA144" s="114">
        <f t="shared" si="19"/>
        <v>29.34228225</v>
      </c>
    </row>
    <row r="145" spans="1:27" ht="12.75" customHeight="1" x14ac:dyDescent="0.35">
      <c r="A145" s="103" t="s">
        <v>2634</v>
      </c>
      <c r="B145" s="222" t="s">
        <v>1533</v>
      </c>
      <c r="C145" s="123" t="s">
        <v>3602</v>
      </c>
      <c r="D145" s="124">
        <v>1</v>
      </c>
      <c r="E145" s="125">
        <v>0.4</v>
      </c>
      <c r="F145" s="106">
        <f>VLOOKUP(CONCATENATE(A145,"-",E145),AĞIRLIK!$A$3:$C$171,3,FALSE)</f>
        <v>1.5072000000000001</v>
      </c>
      <c r="G145" s="117" t="s">
        <v>39</v>
      </c>
      <c r="H145" s="108">
        <f>Sayfa2!$C$2</f>
        <v>6.5</v>
      </c>
      <c r="I145" s="108">
        <f>D145*İZOLASYON!$G$5</f>
        <v>1.73956</v>
      </c>
      <c r="J145" s="118">
        <f>D145*İZOLASYON!$O$5</f>
        <v>7.9268672000000011</v>
      </c>
      <c r="K145" s="118"/>
      <c r="L145" s="118"/>
      <c r="M145" s="118"/>
      <c r="N145" s="118"/>
      <c r="O145" s="118"/>
      <c r="P145" s="118"/>
      <c r="Q145" s="118"/>
      <c r="R145" s="109">
        <f t="shared" si="16"/>
        <v>19.463227200000002</v>
      </c>
      <c r="S145" s="119">
        <v>0.2</v>
      </c>
      <c r="T145" s="119">
        <v>0.3</v>
      </c>
      <c r="U145" s="119">
        <v>0.1</v>
      </c>
      <c r="V145" s="111">
        <f>V142</f>
        <v>21.75</v>
      </c>
      <c r="W145" s="111">
        <f t="shared" si="17"/>
        <v>23.707500000000003</v>
      </c>
      <c r="X145" s="112">
        <v>1.377</v>
      </c>
      <c r="Y145" s="111">
        <f t="shared" si="18"/>
        <v>56.3527275</v>
      </c>
      <c r="Z145" s="113">
        <v>0.5</v>
      </c>
      <c r="AA145" s="114">
        <f t="shared" si="19"/>
        <v>28.17636375</v>
      </c>
    </row>
    <row r="146" spans="1:27" ht="12.75" customHeight="1" x14ac:dyDescent="0.35">
      <c r="A146" s="103" t="s">
        <v>2634</v>
      </c>
      <c r="B146" s="222" t="s">
        <v>1534</v>
      </c>
      <c r="C146" s="123" t="s">
        <v>440</v>
      </c>
      <c r="D146" s="124">
        <v>1</v>
      </c>
      <c r="E146" s="125">
        <v>0.4</v>
      </c>
      <c r="F146" s="106">
        <f>VLOOKUP(CONCATENATE(A146,"-",E146),AĞIRLIK!$A$3:$C$171,3,FALSE)</f>
        <v>1.5072000000000001</v>
      </c>
      <c r="G146" s="117" t="s">
        <v>39</v>
      </c>
      <c r="H146" s="108">
        <f>Sayfa2!$C$2</f>
        <v>6.5</v>
      </c>
      <c r="I146" s="108"/>
      <c r="J146" s="118"/>
      <c r="K146" s="118"/>
      <c r="L146" s="118"/>
      <c r="M146" s="118"/>
      <c r="N146" s="118"/>
      <c r="O146" s="118"/>
      <c r="P146" s="118"/>
      <c r="Q146" s="118"/>
      <c r="R146" s="109">
        <f t="shared" si="16"/>
        <v>9.7968000000000011</v>
      </c>
      <c r="S146" s="119">
        <v>0.2</v>
      </c>
      <c r="T146" s="119">
        <v>0.3</v>
      </c>
      <c r="U146" s="119">
        <v>0.1</v>
      </c>
      <c r="V146" s="111">
        <f>V141</f>
        <v>10.192</v>
      </c>
      <c r="W146" s="111">
        <f t="shared" si="17"/>
        <v>11.109280000000002</v>
      </c>
      <c r="X146" s="112">
        <v>1.377</v>
      </c>
      <c r="Y146" s="111">
        <f t="shared" si="18"/>
        <v>26.40675856</v>
      </c>
      <c r="Z146" s="113">
        <v>0.5</v>
      </c>
      <c r="AA146" s="114">
        <f t="shared" si="19"/>
        <v>13.20337928</v>
      </c>
    </row>
    <row r="147" spans="1:27" ht="12.75" customHeight="1" x14ac:dyDescent="0.35">
      <c r="A147" s="103" t="s">
        <v>2634</v>
      </c>
      <c r="B147" s="222" t="s">
        <v>1535</v>
      </c>
      <c r="C147" s="123" t="s">
        <v>3668</v>
      </c>
      <c r="D147" s="124">
        <v>1</v>
      </c>
      <c r="E147" s="125">
        <v>0.4</v>
      </c>
      <c r="F147" s="106">
        <f>VLOOKUP(CONCATENATE(A147,"-",E147),AĞIRLIK!$A$3:$C$171,3,FALSE)</f>
        <v>1.5072000000000001</v>
      </c>
      <c r="G147" s="117" t="s">
        <v>39</v>
      </c>
      <c r="H147" s="108">
        <f>Sayfa2!$C$2</f>
        <v>6.5</v>
      </c>
      <c r="I147" s="108">
        <f>D147*'genel hesap'!$K$73</f>
        <v>2.6061999999999999</v>
      </c>
      <c r="J147" s="108">
        <f>D147*'genel hesap'!$R$73</f>
        <v>8.9608064000000009</v>
      </c>
      <c r="K147" s="118"/>
      <c r="L147" s="118"/>
      <c r="M147" s="118"/>
      <c r="N147" s="118"/>
      <c r="O147" s="118"/>
      <c r="P147" s="118"/>
      <c r="Q147" s="118"/>
      <c r="R147" s="109">
        <f>F147*H147*D147+I147+J147+K147+L147+M147+N147+O147+P147+Q147</f>
        <v>21.363806400000001</v>
      </c>
      <c r="S147" s="119">
        <v>0.2</v>
      </c>
      <c r="T147" s="119">
        <v>0.3</v>
      </c>
      <c r="U147" s="119">
        <v>0.1</v>
      </c>
      <c r="V147" s="111">
        <v>22.65</v>
      </c>
      <c r="W147" s="111">
        <f t="shared" si="17"/>
        <v>24.688500000000001</v>
      </c>
      <c r="X147" s="112">
        <v>1.377</v>
      </c>
      <c r="Y147" s="111">
        <f t="shared" si="18"/>
        <v>58.6845645</v>
      </c>
      <c r="Z147" s="113">
        <v>0.5</v>
      </c>
      <c r="AA147" s="114">
        <f t="shared" si="19"/>
        <v>29.34228225</v>
      </c>
    </row>
    <row r="148" spans="1:27" ht="12.75" customHeight="1" x14ac:dyDescent="0.35">
      <c r="A148" s="103" t="s">
        <v>2634</v>
      </c>
      <c r="B148" s="222" t="s">
        <v>1536</v>
      </c>
      <c r="C148" s="123" t="s">
        <v>3415</v>
      </c>
      <c r="D148" s="124">
        <v>1</v>
      </c>
      <c r="E148" s="125">
        <v>0.4</v>
      </c>
      <c r="F148" s="106">
        <f>VLOOKUP(CONCATENATE(A148,"-",E148),AĞIRLIK!$A$3:$C$171,3,FALSE)</f>
        <v>1.5072000000000001</v>
      </c>
      <c r="G148" s="117" t="s">
        <v>39</v>
      </c>
      <c r="H148" s="108">
        <f>Sayfa2!$C$2</f>
        <v>6.5</v>
      </c>
      <c r="I148" s="108">
        <f>D148*İZOLASYON!$G$5</f>
        <v>1.73956</v>
      </c>
      <c r="J148" s="118">
        <f>D148*İZOLASYON!$O$5</f>
        <v>7.9268672000000011</v>
      </c>
      <c r="K148" s="118"/>
      <c r="L148" s="118"/>
      <c r="M148" s="118"/>
      <c r="N148" s="118"/>
      <c r="O148" s="118"/>
      <c r="P148" s="118"/>
      <c r="Q148" s="118"/>
      <c r="R148" s="109">
        <f t="shared" si="16"/>
        <v>19.463227200000002</v>
      </c>
      <c r="S148" s="119">
        <v>0.2</v>
      </c>
      <c r="T148" s="119">
        <v>0.3</v>
      </c>
      <c r="U148" s="119">
        <v>0.1</v>
      </c>
      <c r="V148" s="111">
        <v>21.75</v>
      </c>
      <c r="W148" s="111">
        <f t="shared" si="17"/>
        <v>23.707500000000003</v>
      </c>
      <c r="X148" s="112">
        <v>1.377</v>
      </c>
      <c r="Y148" s="111">
        <f t="shared" si="18"/>
        <v>56.3527275</v>
      </c>
      <c r="Z148" s="113">
        <v>0.5</v>
      </c>
      <c r="AA148" s="114">
        <f t="shared" si="19"/>
        <v>28.17636375</v>
      </c>
    </row>
    <row r="149" spans="1:27" ht="12.75" customHeight="1" x14ac:dyDescent="0.35">
      <c r="A149" s="103" t="s">
        <v>2634</v>
      </c>
      <c r="B149" s="222" t="s">
        <v>1537</v>
      </c>
      <c r="C149" s="123" t="s">
        <v>91</v>
      </c>
      <c r="D149" s="124">
        <v>1</v>
      </c>
      <c r="E149" s="125">
        <v>0.4</v>
      </c>
      <c r="F149" s="106">
        <f>VLOOKUP(CONCATENATE(A149,"-",E149),AĞIRLIK!$A$3:$C$171,3,FALSE)</f>
        <v>1.5072000000000001</v>
      </c>
      <c r="G149" s="117" t="s">
        <v>39</v>
      </c>
      <c r="H149" s="108">
        <f>Sayfa2!$C$2</f>
        <v>6.5</v>
      </c>
      <c r="I149" s="108"/>
      <c r="J149" s="118"/>
      <c r="K149" s="118"/>
      <c r="L149" s="118"/>
      <c r="M149" s="118"/>
      <c r="N149" s="118"/>
      <c r="O149" s="118"/>
      <c r="P149" s="118"/>
      <c r="Q149" s="118"/>
      <c r="R149" s="109">
        <f t="shared" si="16"/>
        <v>9.7968000000000011</v>
      </c>
      <c r="S149" s="119">
        <v>0.2</v>
      </c>
      <c r="T149" s="119">
        <v>0.3</v>
      </c>
      <c r="U149" s="119">
        <v>0.1</v>
      </c>
      <c r="V149" s="111">
        <v>10.192</v>
      </c>
      <c r="W149" s="111">
        <f t="shared" si="17"/>
        <v>11.109280000000002</v>
      </c>
      <c r="X149" s="112">
        <v>1.377</v>
      </c>
      <c r="Y149" s="111">
        <f t="shared" si="18"/>
        <v>26.40675856</v>
      </c>
      <c r="Z149" s="113">
        <v>0.5</v>
      </c>
      <c r="AA149" s="114">
        <f t="shared" si="19"/>
        <v>13.20337928</v>
      </c>
    </row>
    <row r="150" spans="1:27" ht="12.75" customHeight="1" x14ac:dyDescent="0.35">
      <c r="A150" s="103" t="s">
        <v>2634</v>
      </c>
      <c r="B150" s="222" t="s">
        <v>1538</v>
      </c>
      <c r="C150" s="78" t="s">
        <v>432</v>
      </c>
      <c r="D150" s="124">
        <v>0.25</v>
      </c>
      <c r="E150" s="125">
        <v>0.4</v>
      </c>
      <c r="F150" s="106">
        <f>VLOOKUP(CONCATENATE(A150,"-",E150),AĞIRLIK!$A$3:$C$171,3,FALSE)</f>
        <v>1.5072000000000001</v>
      </c>
      <c r="G150" s="117" t="s">
        <v>39</v>
      </c>
      <c r="H150" s="120">
        <f>Sayfa2!$C$2*Sayfa2!I6</f>
        <v>0.9184500000000001</v>
      </c>
      <c r="I150" s="120"/>
      <c r="J150" s="118"/>
      <c r="K150" s="118"/>
      <c r="L150" s="118">
        <f>'genel hesap'!$C$2</f>
        <v>1.39</v>
      </c>
      <c r="M150" s="118"/>
      <c r="N150" s="118"/>
      <c r="O150" s="118">
        <f>SIVAMA!D6</f>
        <v>1.32</v>
      </c>
      <c r="P150" s="118"/>
      <c r="Q150" s="118"/>
      <c r="R150" s="109">
        <f>R119</f>
        <v>11.355244800000001</v>
      </c>
      <c r="S150" s="119">
        <v>0.2</v>
      </c>
      <c r="T150" s="119">
        <v>0.3</v>
      </c>
      <c r="U150" s="119">
        <v>0.1</v>
      </c>
      <c r="V150" s="111">
        <f>L150+V119</f>
        <v>6.4859999999999998</v>
      </c>
      <c r="W150" s="111">
        <f t="shared" si="17"/>
        <v>7.0697400000000004</v>
      </c>
      <c r="X150" s="112">
        <v>1.377</v>
      </c>
      <c r="Y150" s="111">
        <f t="shared" si="18"/>
        <v>16.804771979999998</v>
      </c>
      <c r="Z150" s="113">
        <v>0.5</v>
      </c>
      <c r="AA150" s="114">
        <f t="shared" si="19"/>
        <v>8.4023859899999991</v>
      </c>
    </row>
    <row r="151" spans="1:27" ht="12.75" customHeight="1" x14ac:dyDescent="0.35">
      <c r="A151" s="103" t="s">
        <v>2634</v>
      </c>
      <c r="B151" s="222" t="s">
        <v>1539</v>
      </c>
      <c r="C151" s="123" t="s">
        <v>3444</v>
      </c>
      <c r="D151" s="124">
        <v>0.25</v>
      </c>
      <c r="E151" s="125">
        <v>0.4</v>
      </c>
      <c r="F151" s="106">
        <f>VLOOKUP(CONCATENATE(A151,"-",E151),AĞIRLIK!$A$3:$C$171,3,FALSE)</f>
        <v>1.5072000000000001</v>
      </c>
      <c r="G151" s="117" t="s">
        <v>39</v>
      </c>
      <c r="H151" s="120">
        <f>Sayfa2!$C$2*Sayfa2!I6</f>
        <v>0.9184500000000001</v>
      </c>
      <c r="I151" s="108">
        <f>D151*İZOLASYON!$G$5</f>
        <v>0.43489</v>
      </c>
      <c r="J151" s="118">
        <f>D151*İZOLASYON!$O$5</f>
        <v>1.9817168000000003</v>
      </c>
      <c r="K151" s="118"/>
      <c r="L151" s="118">
        <f>'genel hesap'!$C$2</f>
        <v>1.39</v>
      </c>
      <c r="M151" s="118"/>
      <c r="N151" s="118"/>
      <c r="O151" s="118">
        <f>SIVAMA!D6</f>
        <v>1.32</v>
      </c>
      <c r="P151" s="118"/>
      <c r="Q151" s="118"/>
      <c r="R151" s="109">
        <f>R120</f>
        <v>9.7316136000000011</v>
      </c>
      <c r="S151" s="119">
        <v>0.2</v>
      </c>
      <c r="T151" s="119">
        <v>0.3</v>
      </c>
      <c r="U151" s="119">
        <v>0.1</v>
      </c>
      <c r="V151" s="111">
        <f t="shared" ref="V151:V152" si="21">L151+V120</f>
        <v>12.265000000000001</v>
      </c>
      <c r="W151" s="111">
        <f t="shared" si="17"/>
        <v>13.368850000000002</v>
      </c>
      <c r="X151" s="112">
        <v>1.377</v>
      </c>
      <c r="Y151" s="111">
        <f t="shared" si="18"/>
        <v>31.777756450000002</v>
      </c>
      <c r="Z151" s="113">
        <v>0.5</v>
      </c>
      <c r="AA151" s="114">
        <f t="shared" si="19"/>
        <v>15.888878225000001</v>
      </c>
    </row>
    <row r="152" spans="1:27" ht="12.75" customHeight="1" x14ac:dyDescent="0.35">
      <c r="A152" s="103" t="s">
        <v>2634</v>
      </c>
      <c r="B152" s="222" t="s">
        <v>1540</v>
      </c>
      <c r="C152" s="123" t="s">
        <v>3669</v>
      </c>
      <c r="D152" s="124">
        <v>0.25</v>
      </c>
      <c r="E152" s="125">
        <v>0.4</v>
      </c>
      <c r="F152" s="106">
        <f>VLOOKUP(CONCATENATE(A152,"-",E152),AĞIRLIK!$A$3:$C$171,3,FALSE)</f>
        <v>1.5072000000000001</v>
      </c>
      <c r="G152" s="117" t="s">
        <v>39</v>
      </c>
      <c r="H152" s="108">
        <v>0.70650000000000002</v>
      </c>
      <c r="I152" s="108">
        <f>D152*'genel hesap'!$K$73</f>
        <v>0.65154999999999996</v>
      </c>
      <c r="J152" s="108">
        <f>D152*'genel hesap'!$R$73</f>
        <v>2.2402016000000002</v>
      </c>
      <c r="K152" s="118"/>
      <c r="L152" s="118">
        <f>'genel hesap'!$C$2</f>
        <v>1.39</v>
      </c>
      <c r="M152" s="118"/>
      <c r="N152" s="118"/>
      <c r="O152" s="118">
        <f>SIVAMA!D6</f>
        <v>1.32</v>
      </c>
      <c r="P152" s="118"/>
      <c r="Q152" s="118"/>
      <c r="R152" s="109">
        <f>R121</f>
        <v>10.681903200000001</v>
      </c>
      <c r="S152" s="119">
        <v>0.2</v>
      </c>
      <c r="T152" s="119">
        <v>0.3</v>
      </c>
      <c r="U152" s="119">
        <v>0.1</v>
      </c>
      <c r="V152" s="111">
        <f t="shared" si="21"/>
        <v>12.715</v>
      </c>
      <c r="W152" s="111">
        <f t="shared" si="17"/>
        <v>13.859350000000001</v>
      </c>
      <c r="X152" s="112">
        <v>1.377</v>
      </c>
      <c r="Y152" s="111">
        <f t="shared" si="18"/>
        <v>32.943674950000002</v>
      </c>
      <c r="Z152" s="113">
        <v>0.5</v>
      </c>
      <c r="AA152" s="114">
        <f t="shared" si="19"/>
        <v>16.471837475000001</v>
      </c>
    </row>
    <row r="153" spans="1:27" ht="12.75" customHeight="1" x14ac:dyDescent="0.35">
      <c r="A153" s="103" t="s">
        <v>2634</v>
      </c>
      <c r="B153" s="222" t="s">
        <v>1541</v>
      </c>
      <c r="C153" s="78" t="s">
        <v>92</v>
      </c>
      <c r="D153" s="124">
        <v>1</v>
      </c>
      <c r="E153" s="125">
        <v>0.5</v>
      </c>
      <c r="F153" s="106">
        <f>VLOOKUP(CONCATENATE(A153,"-",E153),AĞIRLIK!$A$3:$C$171,3,FALSE)</f>
        <v>1.8840000000000001</v>
      </c>
      <c r="G153" s="117" t="s">
        <v>39</v>
      </c>
      <c r="H153" s="108">
        <f>Sayfa2!$C$2</f>
        <v>6.5</v>
      </c>
      <c r="I153" s="108"/>
      <c r="J153" s="118"/>
      <c r="K153" s="118"/>
      <c r="L153" s="118"/>
      <c r="M153" s="118"/>
      <c r="N153" s="118"/>
      <c r="O153" s="118"/>
      <c r="P153" s="118"/>
      <c r="Q153" s="118"/>
      <c r="R153" s="109">
        <f>F153*H153*D153+I153+J153+K153+L153+M153+N153+O153+P153+Q153</f>
        <v>12.246</v>
      </c>
      <c r="S153" s="119">
        <v>0.1</v>
      </c>
      <c r="T153" s="119">
        <v>0.3</v>
      </c>
      <c r="U153" s="119">
        <v>0.1</v>
      </c>
      <c r="V153" s="111">
        <f>V146*1.5</f>
        <v>15.288</v>
      </c>
      <c r="W153" s="111">
        <f t="shared" si="17"/>
        <v>16.663920000000001</v>
      </c>
      <c r="X153" s="112">
        <v>1.377</v>
      </c>
      <c r="Y153" s="111">
        <f t="shared" si="18"/>
        <v>39.61013784</v>
      </c>
      <c r="Z153" s="113">
        <v>0.5</v>
      </c>
      <c r="AA153" s="114">
        <f t="shared" si="19"/>
        <v>19.80506892</v>
      </c>
    </row>
    <row r="154" spans="1:27" ht="12.75" customHeight="1" x14ac:dyDescent="0.35">
      <c r="A154" s="103" t="s">
        <v>2634</v>
      </c>
      <c r="B154" s="222" t="s">
        <v>1542</v>
      </c>
      <c r="C154" s="123" t="s">
        <v>3612</v>
      </c>
      <c r="D154" s="124">
        <v>1</v>
      </c>
      <c r="E154" s="125">
        <v>0.5</v>
      </c>
      <c r="F154" s="106">
        <f>VLOOKUP(CONCATENATE(A154,"-",E154),AĞIRLIK!$A$3:$C$171,3,FALSE)</f>
        <v>1.8840000000000001</v>
      </c>
      <c r="G154" s="117" t="s">
        <v>39</v>
      </c>
      <c r="H154" s="108">
        <f>Sayfa2!$C$2</f>
        <v>6.5</v>
      </c>
      <c r="I154" s="108">
        <f>D154*İZOLASYON!$G$5</f>
        <v>1.73956</v>
      </c>
      <c r="J154" s="118">
        <f>D154*İZOLASYON!$O$5</f>
        <v>7.9268672000000011</v>
      </c>
      <c r="K154" s="118"/>
      <c r="L154" s="118"/>
      <c r="M154" s="118"/>
      <c r="N154" s="118"/>
      <c r="O154" s="118"/>
      <c r="P154" s="118"/>
      <c r="Q154" s="118"/>
      <c r="R154" s="109">
        <f>F154*H154*D154+I154+J154+K154+L154+M154+N154+O154+P154+Q154</f>
        <v>21.9124272</v>
      </c>
      <c r="S154" s="119">
        <v>0.1</v>
      </c>
      <c r="T154" s="119">
        <v>0.3</v>
      </c>
      <c r="U154" s="119">
        <v>0.1</v>
      </c>
      <c r="V154" s="111">
        <f t="shared" ref="V154:V155" si="22">V147*1.5</f>
        <v>33.974999999999994</v>
      </c>
      <c r="W154" s="111">
        <f t="shared" si="17"/>
        <v>37.03275</v>
      </c>
      <c r="X154" s="112">
        <v>1.377</v>
      </c>
      <c r="Y154" s="111">
        <f t="shared" si="18"/>
        <v>88.02684674999999</v>
      </c>
      <c r="Z154" s="113">
        <v>0.5</v>
      </c>
      <c r="AA154" s="114">
        <f t="shared" si="19"/>
        <v>44.013423374999995</v>
      </c>
    </row>
    <row r="155" spans="1:27" ht="12.75" customHeight="1" x14ac:dyDescent="0.35">
      <c r="A155" s="103" t="s">
        <v>2634</v>
      </c>
      <c r="B155" s="222" t="s">
        <v>1543</v>
      </c>
      <c r="C155" s="123" t="s">
        <v>3670</v>
      </c>
      <c r="D155" s="124">
        <v>1</v>
      </c>
      <c r="E155" s="125">
        <v>0.5</v>
      </c>
      <c r="F155" s="106">
        <f>VLOOKUP(CONCATENATE(A155,"-",E155),AĞIRLIK!$A$3:$C$171,3,FALSE)</f>
        <v>1.8840000000000001</v>
      </c>
      <c r="G155" s="117" t="s">
        <v>39</v>
      </c>
      <c r="H155" s="108">
        <f>Sayfa2!$C$2</f>
        <v>6.5</v>
      </c>
      <c r="I155" s="108">
        <f>D155*'genel hesap'!$K$73</f>
        <v>2.6061999999999999</v>
      </c>
      <c r="J155" s="108">
        <f>D155*'genel hesap'!$R$73</f>
        <v>8.9608064000000009</v>
      </c>
      <c r="K155" s="118"/>
      <c r="L155" s="118"/>
      <c r="M155" s="118"/>
      <c r="N155" s="118"/>
      <c r="O155" s="118"/>
      <c r="P155" s="118"/>
      <c r="Q155" s="118"/>
      <c r="R155" s="109">
        <f>F155*H155*D155+I155+J155+K155+L155+M155+N155+O155+P155+Q155</f>
        <v>23.813006399999999</v>
      </c>
      <c r="S155" s="119">
        <v>0.1</v>
      </c>
      <c r="T155" s="119">
        <v>0.3</v>
      </c>
      <c r="U155" s="119">
        <v>0.1</v>
      </c>
      <c r="V155" s="111">
        <f t="shared" si="22"/>
        <v>32.625</v>
      </c>
      <c r="W155" s="111">
        <f t="shared" si="17"/>
        <v>35.561250000000001</v>
      </c>
      <c r="X155" s="112">
        <v>1.377</v>
      </c>
      <c r="Y155" s="111">
        <f t="shared" si="18"/>
        <v>84.529091249999993</v>
      </c>
      <c r="Z155" s="113">
        <v>0.5</v>
      </c>
      <c r="AA155" s="114">
        <f t="shared" si="19"/>
        <v>42.264545624999997</v>
      </c>
    </row>
    <row r="156" spans="1:27" ht="12.75" customHeight="1" x14ac:dyDescent="0.35">
      <c r="A156" s="103" t="s">
        <v>2634</v>
      </c>
      <c r="B156" s="222" t="s">
        <v>1544</v>
      </c>
      <c r="C156" s="78" t="s">
        <v>1210</v>
      </c>
      <c r="D156" s="124">
        <v>1</v>
      </c>
      <c r="E156" s="125">
        <v>0.4</v>
      </c>
      <c r="F156" s="106">
        <f>VLOOKUP(CONCATENATE(A156,"-",E156),AĞIRLIK!$A$3:$C$171,3,FALSE)</f>
        <v>1.5072000000000001</v>
      </c>
      <c r="G156" s="117" t="s">
        <v>39</v>
      </c>
      <c r="H156" s="108">
        <f>Sayfa2!$C$2</f>
        <v>6.5</v>
      </c>
      <c r="I156" s="108"/>
      <c r="J156" s="118"/>
      <c r="K156" s="118"/>
      <c r="L156" s="118"/>
      <c r="M156" s="118"/>
      <c r="N156" s="118"/>
      <c r="O156" s="118"/>
      <c r="P156" s="118"/>
      <c r="Q156" s="118"/>
      <c r="R156" s="109">
        <f>F156*H156*D156+I156+J156+K156+L156+M156+N156+O156+P156+Q156</f>
        <v>9.7968000000000011</v>
      </c>
      <c r="S156" s="119">
        <v>0.2</v>
      </c>
      <c r="T156" s="119">
        <v>0.3</v>
      </c>
      <c r="U156" s="119">
        <v>0.1</v>
      </c>
      <c r="V156" s="111">
        <f>V141</f>
        <v>10.192</v>
      </c>
      <c r="W156" s="111">
        <f t="shared" si="17"/>
        <v>11.109280000000002</v>
      </c>
      <c r="X156" s="112">
        <v>1.377</v>
      </c>
      <c r="Y156" s="111">
        <f t="shared" si="18"/>
        <v>26.40675856</v>
      </c>
      <c r="Z156" s="113">
        <v>0.5</v>
      </c>
      <c r="AA156" s="114">
        <f t="shared" si="19"/>
        <v>13.20337928</v>
      </c>
    </row>
    <row r="157" spans="1:27" ht="12.75" customHeight="1" x14ac:dyDescent="0.35">
      <c r="A157" s="103" t="s">
        <v>2634</v>
      </c>
      <c r="B157" s="222" t="s">
        <v>4106</v>
      </c>
      <c r="C157" s="78" t="s">
        <v>94</v>
      </c>
      <c r="D157" s="124">
        <v>1</v>
      </c>
      <c r="E157" s="125">
        <v>0.4</v>
      </c>
      <c r="F157" s="106">
        <f>VLOOKUP(CONCATENATE(A157,"-",E157),AĞIRLIK!$A$3:$C$171,3,FALSE)</f>
        <v>1.5072000000000001</v>
      </c>
      <c r="G157" s="117" t="s">
        <v>39</v>
      </c>
      <c r="H157" s="108">
        <f>Sayfa2!$C$2</f>
        <v>6.5</v>
      </c>
      <c r="I157" s="108"/>
      <c r="J157" s="118"/>
      <c r="K157" s="118"/>
      <c r="L157" s="118"/>
      <c r="M157" s="118"/>
      <c r="N157" s="118"/>
      <c r="O157" s="118"/>
      <c r="P157" s="118"/>
      <c r="Q157" s="118"/>
      <c r="R157" s="109">
        <f>F157*H157*D157+I157+J157+K157+L157+M157+N157+O157+P157+Q157</f>
        <v>9.7968000000000011</v>
      </c>
      <c r="S157" s="119">
        <v>0.2</v>
      </c>
      <c r="T157" s="119">
        <v>0.3</v>
      </c>
      <c r="U157" s="119">
        <v>0.1</v>
      </c>
      <c r="V157" s="111">
        <v>10.192</v>
      </c>
      <c r="W157" s="111">
        <f t="shared" si="17"/>
        <v>11.109280000000002</v>
      </c>
      <c r="X157" s="112">
        <v>1.377</v>
      </c>
      <c r="Y157" s="111">
        <f t="shared" si="18"/>
        <v>26.40675856</v>
      </c>
      <c r="Z157" s="113">
        <v>0.5</v>
      </c>
      <c r="AA157" s="114">
        <f t="shared" si="19"/>
        <v>13.20337928</v>
      </c>
    </row>
    <row r="158" spans="1:27" ht="12.75" customHeight="1" x14ac:dyDescent="0.35">
      <c r="A158" s="103" t="s">
        <v>2634</v>
      </c>
      <c r="B158" s="222" t="s">
        <v>4107</v>
      </c>
      <c r="C158" s="78" t="s">
        <v>1211</v>
      </c>
      <c r="D158" s="126">
        <v>1</v>
      </c>
      <c r="E158" s="131"/>
      <c r="F158" s="106">
        <v>3.2</v>
      </c>
      <c r="G158" s="137" t="s">
        <v>39</v>
      </c>
      <c r="H158" s="108">
        <v>1.62</v>
      </c>
      <c r="I158" s="108"/>
      <c r="J158" s="118"/>
      <c r="K158" s="118"/>
      <c r="L158" s="118"/>
      <c r="M158" s="118"/>
      <c r="N158" s="118"/>
      <c r="O158" s="118"/>
      <c r="P158" s="128"/>
      <c r="Q158" s="128"/>
      <c r="R158" s="109">
        <f>R160</f>
        <v>5.1840000000000011</v>
      </c>
      <c r="S158" s="129">
        <v>1.5</v>
      </c>
      <c r="T158" s="129">
        <v>0</v>
      </c>
      <c r="U158" s="129">
        <v>0</v>
      </c>
      <c r="V158" s="111">
        <v>10.192</v>
      </c>
      <c r="W158" s="111">
        <f t="shared" si="17"/>
        <v>11.109280000000002</v>
      </c>
      <c r="X158" s="112">
        <v>1.377</v>
      </c>
      <c r="Y158" s="111">
        <f t="shared" si="18"/>
        <v>26.40675856</v>
      </c>
      <c r="Z158" s="113">
        <v>0.5</v>
      </c>
      <c r="AA158" s="114">
        <f t="shared" si="19"/>
        <v>13.20337928</v>
      </c>
    </row>
    <row r="159" spans="1:27" ht="12.75" customHeight="1" x14ac:dyDescent="0.35">
      <c r="A159" s="103" t="s">
        <v>2634</v>
      </c>
      <c r="B159" s="222" t="s">
        <v>4108</v>
      </c>
      <c r="C159" s="78" t="s">
        <v>1212</v>
      </c>
      <c r="D159" s="126"/>
      <c r="E159" s="131"/>
      <c r="F159" s="106">
        <v>3.2</v>
      </c>
      <c r="G159" s="137" t="s">
        <v>39</v>
      </c>
      <c r="H159" s="108">
        <v>1.62</v>
      </c>
      <c r="I159" s="108"/>
      <c r="J159" s="118"/>
      <c r="K159" s="118"/>
      <c r="L159" s="118"/>
      <c r="M159" s="118"/>
      <c r="N159" s="118"/>
      <c r="O159" s="118"/>
      <c r="P159" s="128"/>
      <c r="Q159" s="128"/>
      <c r="R159" s="109">
        <f>R160</f>
        <v>5.1840000000000011</v>
      </c>
      <c r="S159" s="129">
        <v>1</v>
      </c>
      <c r="T159" s="129">
        <v>0</v>
      </c>
      <c r="U159" s="129">
        <v>0</v>
      </c>
      <c r="V159" s="111">
        <v>10.192</v>
      </c>
      <c r="W159" s="111">
        <f t="shared" si="17"/>
        <v>11.109280000000002</v>
      </c>
      <c r="X159" s="112">
        <v>1.377</v>
      </c>
      <c r="Y159" s="111">
        <f t="shared" si="18"/>
        <v>26.40675856</v>
      </c>
      <c r="Z159" s="113">
        <v>0.5</v>
      </c>
      <c r="AA159" s="114">
        <f t="shared" si="19"/>
        <v>13.20337928</v>
      </c>
    </row>
    <row r="160" spans="1:27" ht="12.75" customHeight="1" x14ac:dyDescent="0.35">
      <c r="A160" s="103" t="s">
        <v>2634</v>
      </c>
      <c r="B160" s="222" t="s">
        <v>4109</v>
      </c>
      <c r="C160" s="78" t="s">
        <v>95</v>
      </c>
      <c r="D160" s="126">
        <v>1</v>
      </c>
      <c r="E160" s="131"/>
      <c r="F160" s="132">
        <f>Sayfa2!CU5</f>
        <v>3.2</v>
      </c>
      <c r="G160" s="137" t="s">
        <v>39</v>
      </c>
      <c r="H160" s="108">
        <v>1.62</v>
      </c>
      <c r="I160" s="108"/>
      <c r="J160" s="118"/>
      <c r="K160" s="118"/>
      <c r="L160" s="118"/>
      <c r="M160" s="118"/>
      <c r="N160" s="118"/>
      <c r="O160" s="118"/>
      <c r="P160" s="128"/>
      <c r="Q160" s="128"/>
      <c r="R160" s="109">
        <f>F160*H160*D160+I160+J160+K160+L160+M160+N160+O160+P160+Q160</f>
        <v>5.1840000000000011</v>
      </c>
      <c r="S160" s="129">
        <v>1</v>
      </c>
      <c r="T160" s="129">
        <v>0</v>
      </c>
      <c r="U160" s="129">
        <v>0</v>
      </c>
      <c r="V160" s="111">
        <v>10.192</v>
      </c>
      <c r="W160" s="111">
        <f t="shared" si="17"/>
        <v>11.109280000000002</v>
      </c>
      <c r="X160" s="112">
        <v>1.377</v>
      </c>
      <c r="Y160" s="111">
        <f t="shared" si="18"/>
        <v>26.40675856</v>
      </c>
      <c r="Z160" s="113">
        <v>0.5</v>
      </c>
      <c r="AA160" s="114">
        <f t="shared" si="19"/>
        <v>13.20337928</v>
      </c>
    </row>
    <row r="161" spans="1:27" ht="12.75" customHeight="1" x14ac:dyDescent="0.35">
      <c r="A161" s="103" t="s">
        <v>2634</v>
      </c>
      <c r="B161" s="222" t="s">
        <v>4110</v>
      </c>
      <c r="C161" s="78" t="s">
        <v>96</v>
      </c>
      <c r="D161" s="124">
        <v>1</v>
      </c>
      <c r="E161" s="125"/>
      <c r="F161" s="132">
        <v>1</v>
      </c>
      <c r="G161" s="117" t="s">
        <v>39</v>
      </c>
      <c r="H161" s="133"/>
      <c r="I161" s="138"/>
      <c r="J161" s="134"/>
      <c r="K161" s="134"/>
      <c r="L161" s="134"/>
      <c r="M161" s="134">
        <f>'BAĞLANTI KELEPÇESİ'!H5</f>
        <v>0.6355353246753247</v>
      </c>
      <c r="N161" s="134"/>
      <c r="O161" s="134"/>
      <c r="P161" s="134"/>
      <c r="Q161" s="134"/>
      <c r="R161" s="109">
        <f>F161*H161*D161+I161+J161+K161+L161+M161+N161+O161+P161+Q161</f>
        <v>0.6355353246753247</v>
      </c>
      <c r="S161" s="135">
        <v>1</v>
      </c>
      <c r="T161" s="135">
        <v>0</v>
      </c>
      <c r="U161" s="135">
        <v>0</v>
      </c>
      <c r="V161" s="111">
        <v>1.1499999999999999</v>
      </c>
      <c r="W161" s="111">
        <f t="shared" si="17"/>
        <v>1.2535000000000001</v>
      </c>
      <c r="X161" s="112">
        <v>1.377</v>
      </c>
      <c r="Y161" s="111">
        <f t="shared" si="18"/>
        <v>2.9795694999999998</v>
      </c>
      <c r="Z161" s="113">
        <v>0.5</v>
      </c>
      <c r="AA161" s="114">
        <f t="shared" si="19"/>
        <v>1.4897847499999999</v>
      </c>
    </row>
    <row r="162" spans="1:27" ht="13.5" customHeight="1" x14ac:dyDescent="0.35">
      <c r="A162" s="103" t="s">
        <v>2634</v>
      </c>
      <c r="B162" s="222" t="s">
        <v>4111</v>
      </c>
      <c r="C162" s="123" t="s">
        <v>1213</v>
      </c>
      <c r="D162" s="124"/>
      <c r="E162" s="125"/>
      <c r="F162" s="132">
        <v>1</v>
      </c>
      <c r="G162" s="117" t="s">
        <v>39</v>
      </c>
      <c r="H162" s="133"/>
      <c r="I162" s="138"/>
      <c r="J162" s="118"/>
      <c r="K162" s="134"/>
      <c r="L162" s="134"/>
      <c r="M162" s="134"/>
      <c r="N162" s="134"/>
      <c r="O162" s="134"/>
      <c r="P162" s="134"/>
      <c r="Q162" s="134"/>
      <c r="R162" s="109">
        <f>R165</f>
        <v>1.3923000000000001</v>
      </c>
      <c r="S162" s="135">
        <v>1</v>
      </c>
      <c r="T162" s="135">
        <v>0</v>
      </c>
      <c r="U162" s="135">
        <v>0</v>
      </c>
      <c r="V162" s="111">
        <v>1.1499999999999999</v>
      </c>
      <c r="W162" s="111">
        <f t="shared" si="17"/>
        <v>1.2535000000000001</v>
      </c>
      <c r="X162" s="112">
        <v>1.377</v>
      </c>
      <c r="Y162" s="111">
        <f t="shared" si="18"/>
        <v>2.9795694999999998</v>
      </c>
      <c r="Z162" s="113">
        <v>0.5</v>
      </c>
      <c r="AA162" s="114">
        <f t="shared" si="19"/>
        <v>1.4897847499999999</v>
      </c>
    </row>
    <row r="163" spans="1:27" ht="13.5" customHeight="1" x14ac:dyDescent="0.35">
      <c r="A163" s="103" t="s">
        <v>2634</v>
      </c>
      <c r="B163" s="222" t="s">
        <v>4112</v>
      </c>
      <c r="C163" s="123" t="s">
        <v>3671</v>
      </c>
      <c r="D163" s="124"/>
      <c r="E163" s="125"/>
      <c r="F163" s="132">
        <v>1</v>
      </c>
      <c r="G163" s="117" t="s">
        <v>39</v>
      </c>
      <c r="H163" s="133"/>
      <c r="I163" s="138"/>
      <c r="J163" s="118"/>
      <c r="K163" s="134"/>
      <c r="L163" s="134"/>
      <c r="M163" s="134"/>
      <c r="N163" s="134"/>
      <c r="O163" s="134"/>
      <c r="P163" s="134">
        <f>'DUVAR KELEPÇE'!J6</f>
        <v>1.7596800000000001</v>
      </c>
      <c r="Q163" s="134"/>
      <c r="R163" s="109">
        <f>F163*H163*D163+I163+J163+K163+L163+M163+N163+O163+P163+Q163</f>
        <v>1.7596800000000001</v>
      </c>
      <c r="S163" s="135">
        <v>1</v>
      </c>
      <c r="T163" s="135">
        <v>0</v>
      </c>
      <c r="U163" s="135">
        <v>0</v>
      </c>
      <c r="V163" s="111">
        <f>R163*(1+S163)*(T163+1)*(U163+1)</f>
        <v>3.5193600000000003</v>
      </c>
      <c r="W163" s="111">
        <f t="shared" si="17"/>
        <v>3.8361024000000006</v>
      </c>
      <c r="X163" s="112">
        <v>1.377</v>
      </c>
      <c r="Y163" s="111">
        <f t="shared" si="18"/>
        <v>9.1184154048000003</v>
      </c>
      <c r="Z163" s="113">
        <v>0.5</v>
      </c>
      <c r="AA163" s="114">
        <f t="shared" si="19"/>
        <v>4.5592077024000002</v>
      </c>
    </row>
    <row r="164" spans="1:27" ht="12.75" customHeight="1" x14ac:dyDescent="0.35">
      <c r="A164" s="103" t="s">
        <v>2634</v>
      </c>
      <c r="B164" s="222" t="s">
        <v>4113</v>
      </c>
      <c r="C164" s="123" t="s">
        <v>3472</v>
      </c>
      <c r="D164" s="124"/>
      <c r="E164" s="125"/>
      <c r="F164" s="132">
        <v>1</v>
      </c>
      <c r="G164" s="117" t="s">
        <v>39</v>
      </c>
      <c r="H164" s="133"/>
      <c r="I164" s="133"/>
      <c r="J164" s="118"/>
      <c r="K164" s="134"/>
      <c r="L164" s="134"/>
      <c r="M164" s="134"/>
      <c r="N164" s="134"/>
      <c r="O164" s="134"/>
      <c r="P164" s="134">
        <f>'DUVAR KELEPÇE'!J5</f>
        <v>1.6984500000000002</v>
      </c>
      <c r="Q164" s="134"/>
      <c r="R164" s="109">
        <f>F164*H164*D164+I164+J164+K164+L164+M164+N164+O164+P164+Q164</f>
        <v>1.6984500000000002</v>
      </c>
      <c r="S164" s="135">
        <v>1</v>
      </c>
      <c r="T164" s="135">
        <v>0</v>
      </c>
      <c r="U164" s="135">
        <v>0</v>
      </c>
      <c r="V164" s="111">
        <f>R164*(1+S164)*(T164+1)*(U164+1)</f>
        <v>3.3969000000000005</v>
      </c>
      <c r="W164" s="111">
        <f t="shared" si="17"/>
        <v>3.7026210000000006</v>
      </c>
      <c r="X164" s="112">
        <v>1.377</v>
      </c>
      <c r="Y164" s="111">
        <f t="shared" si="18"/>
        <v>8.8011301170000014</v>
      </c>
      <c r="Z164" s="113">
        <v>0.5</v>
      </c>
      <c r="AA164" s="114">
        <f t="shared" si="19"/>
        <v>4.4005650585000007</v>
      </c>
    </row>
    <row r="165" spans="1:27" ht="12.75" customHeight="1" x14ac:dyDescent="0.35">
      <c r="A165" s="103" t="s">
        <v>2634</v>
      </c>
      <c r="B165" s="222" t="s">
        <v>4114</v>
      </c>
      <c r="C165" s="123" t="s">
        <v>98</v>
      </c>
      <c r="D165" s="124"/>
      <c r="E165" s="125"/>
      <c r="F165" s="132">
        <v>1</v>
      </c>
      <c r="G165" s="117" t="s">
        <v>39</v>
      </c>
      <c r="H165" s="133"/>
      <c r="I165" s="108"/>
      <c r="J165" s="118"/>
      <c r="K165" s="134"/>
      <c r="L165" s="134"/>
      <c r="M165" s="134"/>
      <c r="N165" s="134"/>
      <c r="O165" s="134"/>
      <c r="P165" s="134">
        <f>'DUVAR KELEPÇE'!G5</f>
        <v>1.3923000000000001</v>
      </c>
      <c r="Q165" s="134"/>
      <c r="R165" s="109">
        <f>F165*H165*D165+I165+J165+K165+L165+M165+N165+O165+P165+Q165</f>
        <v>1.3923000000000001</v>
      </c>
      <c r="S165" s="135">
        <v>1</v>
      </c>
      <c r="T165" s="135">
        <v>0</v>
      </c>
      <c r="U165" s="135">
        <v>0</v>
      </c>
      <c r="V165" s="111">
        <f>R165*(1+S165)*(T165+1)*(U165+1)</f>
        <v>2.7846000000000002</v>
      </c>
      <c r="W165" s="111">
        <f t="shared" si="17"/>
        <v>3.0352140000000003</v>
      </c>
      <c r="X165" s="112">
        <v>1.377</v>
      </c>
      <c r="Y165" s="111">
        <f t="shared" si="18"/>
        <v>7.2147036780000002</v>
      </c>
      <c r="Z165" s="113">
        <v>0.5</v>
      </c>
      <c r="AA165" s="114">
        <f t="shared" si="19"/>
        <v>3.6073518390000001</v>
      </c>
    </row>
    <row r="166" spans="1:27" ht="12.75" customHeight="1" x14ac:dyDescent="0.35">
      <c r="A166" s="103" t="s">
        <v>2634</v>
      </c>
      <c r="B166" s="222" t="s">
        <v>4115</v>
      </c>
      <c r="C166" s="123" t="s">
        <v>99</v>
      </c>
      <c r="D166" s="124"/>
      <c r="E166" s="125"/>
      <c r="F166" s="132">
        <v>1</v>
      </c>
      <c r="G166" s="117" t="s">
        <v>39</v>
      </c>
      <c r="H166" s="133"/>
      <c r="I166" s="133"/>
      <c r="J166" s="134"/>
      <c r="K166" s="134"/>
      <c r="L166" s="134"/>
      <c r="M166" s="134"/>
      <c r="N166" s="134">
        <f>'genel hesap'!Y41</f>
        <v>0.38712328767123289</v>
      </c>
      <c r="O166" s="134"/>
      <c r="P166" s="134"/>
      <c r="Q166" s="134"/>
      <c r="R166" s="109">
        <f>F166*H166*D166+I166+J166+K166+L166+M166+N166+O166+P166+Q166</f>
        <v>0.38712328767123289</v>
      </c>
      <c r="S166" s="135">
        <v>1</v>
      </c>
      <c r="T166" s="135">
        <v>0</v>
      </c>
      <c r="U166" s="135">
        <v>0</v>
      </c>
      <c r="V166" s="111">
        <f t="shared" ref="V166:V168" si="23">R166*(1+S166)*(T166+1)*(U166+1)</f>
        <v>0.77424657534246577</v>
      </c>
      <c r="W166" s="111">
        <f t="shared" si="17"/>
        <v>0.84392876712328779</v>
      </c>
      <c r="X166" s="112">
        <v>1.377</v>
      </c>
      <c r="Y166" s="111">
        <f t="shared" si="18"/>
        <v>2.0060186794520547</v>
      </c>
      <c r="Z166" s="113">
        <v>0.5</v>
      </c>
      <c r="AA166" s="114">
        <f t="shared" si="19"/>
        <v>1.0030093397260273</v>
      </c>
    </row>
    <row r="167" spans="1:27" ht="12.75" customHeight="1" x14ac:dyDescent="0.35">
      <c r="A167" s="103" t="s">
        <v>2634</v>
      </c>
      <c r="B167" s="222" t="s">
        <v>4116</v>
      </c>
      <c r="C167" s="123" t="s">
        <v>896</v>
      </c>
      <c r="D167" s="136">
        <v>0.2</v>
      </c>
      <c r="E167" s="105">
        <v>0.4</v>
      </c>
      <c r="F167" s="106">
        <f>VLOOKUP(CONCATENATE(A167,"-",E167),AĞIRLIK!$A$3:$C$171,3,FALSE)</f>
        <v>1.5072000000000001</v>
      </c>
      <c r="G167" s="107" t="s">
        <v>39</v>
      </c>
      <c r="H167" s="108">
        <f>Sayfa2!$C$2</f>
        <v>6.5</v>
      </c>
      <c r="I167" s="108"/>
      <c r="J167" s="109"/>
      <c r="K167" s="109">
        <f>'genel hesap'!$D$2</f>
        <v>0.5</v>
      </c>
      <c r="L167" s="109"/>
      <c r="M167" s="109"/>
      <c r="N167" s="109"/>
      <c r="O167" s="118">
        <f>SIVAMA!D6</f>
        <v>1.32</v>
      </c>
      <c r="P167" s="109"/>
      <c r="Q167" s="109"/>
      <c r="R167" s="109">
        <f>F167*H167*D167+I167+J167+K167+L167+M167+N167+O167+P167+Q167+R153</f>
        <v>16.025359999999999</v>
      </c>
      <c r="S167" s="110">
        <v>0.2</v>
      </c>
      <c r="T167" s="110">
        <v>0.3</v>
      </c>
      <c r="U167" s="110">
        <v>0.1</v>
      </c>
      <c r="V167" s="111">
        <f t="shared" si="23"/>
        <v>27.49951776</v>
      </c>
      <c r="W167" s="111">
        <f t="shared" si="17"/>
        <v>29.974474358400002</v>
      </c>
      <c r="X167" s="112">
        <v>1.377</v>
      </c>
      <c r="Y167" s="111">
        <f t="shared" si="18"/>
        <v>71.249325549916804</v>
      </c>
      <c r="Z167" s="113">
        <v>0.5</v>
      </c>
      <c r="AA167" s="114">
        <f t="shared" si="19"/>
        <v>35.624662774958402</v>
      </c>
    </row>
    <row r="168" spans="1:27" ht="12.75" customHeight="1" x14ac:dyDescent="0.35">
      <c r="A168" s="103" t="s">
        <v>2634</v>
      </c>
      <c r="B168" s="222" t="s">
        <v>4117</v>
      </c>
      <c r="C168" s="123" t="s">
        <v>3501</v>
      </c>
      <c r="D168" s="136">
        <v>0.2</v>
      </c>
      <c r="E168" s="125">
        <v>0.4</v>
      </c>
      <c r="F168" s="106">
        <f>VLOOKUP(CONCATENATE(A168,"-",E168),AĞIRLIK!$A$3:$C$171,3,FALSE)</f>
        <v>1.5072000000000001</v>
      </c>
      <c r="G168" s="117" t="s">
        <v>39</v>
      </c>
      <c r="H168" s="108">
        <f>Sayfa2!$C$2</f>
        <v>6.5</v>
      </c>
      <c r="I168" s="108">
        <f>'genel hesap'!K42*D168</f>
        <v>0.35660980000000003</v>
      </c>
      <c r="J168" s="118">
        <f>'genel hesap'!R41*D168</f>
        <v>1.5853734400000004</v>
      </c>
      <c r="K168" s="118">
        <f>'genel hesap'!$D$2</f>
        <v>0.5</v>
      </c>
      <c r="L168" s="118"/>
      <c r="M168" s="118"/>
      <c r="N168" s="118"/>
      <c r="O168" s="118">
        <f>SIVAMA!D6</f>
        <v>1.32</v>
      </c>
      <c r="P168" s="118"/>
      <c r="Q168" s="118"/>
      <c r="R168" s="109">
        <f>F168*H168*D168+I168+J168+K168+L168+M168+N168+O168+P168+Q168+R154</f>
        <v>27.633770439999999</v>
      </c>
      <c r="S168" s="119">
        <v>0.2</v>
      </c>
      <c r="T168" s="119">
        <v>0.3</v>
      </c>
      <c r="U168" s="119">
        <v>0.1</v>
      </c>
      <c r="V168" s="111">
        <f t="shared" si="23"/>
        <v>47.41955007504</v>
      </c>
      <c r="W168" s="111">
        <f t="shared" si="17"/>
        <v>51.687309581793606</v>
      </c>
      <c r="X168" s="112">
        <v>1.377</v>
      </c>
      <c r="Y168" s="111">
        <f t="shared" si="18"/>
        <v>122.86073487592338</v>
      </c>
      <c r="Z168" s="113">
        <v>0.5</v>
      </c>
      <c r="AA168" s="114">
        <f t="shared" si="19"/>
        <v>61.430367437961692</v>
      </c>
    </row>
    <row r="169" spans="1:27" ht="12.75" customHeight="1" x14ac:dyDescent="0.35">
      <c r="A169" s="103" t="s">
        <v>2634</v>
      </c>
      <c r="B169" s="222" t="s">
        <v>4118</v>
      </c>
      <c r="C169" s="123" t="s">
        <v>3672</v>
      </c>
      <c r="D169" s="136">
        <v>0.2</v>
      </c>
      <c r="E169" s="125">
        <v>0.4</v>
      </c>
      <c r="F169" s="106">
        <f>VLOOKUP(CONCATENATE(A169,"-",E169),AĞIRLIK!$A$3:$C$171,3,FALSE)</f>
        <v>1.5072000000000001</v>
      </c>
      <c r="G169" s="117" t="s">
        <v>39</v>
      </c>
      <c r="H169" s="108">
        <f>Sayfa2!$C$2</f>
        <v>6.5</v>
      </c>
      <c r="I169" s="108">
        <f>'genel hesap'!$K$73*D169</f>
        <v>0.52124000000000004</v>
      </c>
      <c r="J169" s="118">
        <f>D169*'genel hesap'!$R$73</f>
        <v>1.7921612800000002</v>
      </c>
      <c r="K169" s="118">
        <f>'genel hesap'!$D$2</f>
        <v>0.5</v>
      </c>
      <c r="L169" s="118"/>
      <c r="M169" s="118"/>
      <c r="N169" s="118"/>
      <c r="O169" s="118">
        <f>SIVAMA!D6</f>
        <v>1.32</v>
      </c>
      <c r="P169" s="118"/>
      <c r="Q169" s="118"/>
      <c r="R169" s="109">
        <f>F169*H169*D169+I169+J169+K169+L169+M169+N169+O169+P169+Q169+R155</f>
        <v>29.90576768</v>
      </c>
      <c r="S169" s="119">
        <v>0.2</v>
      </c>
      <c r="T169" s="119">
        <v>0.3</v>
      </c>
      <c r="U169" s="119">
        <v>0.1</v>
      </c>
      <c r="V169" s="111">
        <f>R169*(1+S169)*(T169+1)*(U169+1)</f>
        <v>51.318297338880001</v>
      </c>
      <c r="W169" s="111">
        <f t="shared" si="17"/>
        <v>55.936944099379204</v>
      </c>
      <c r="X169" s="112">
        <v>1.377</v>
      </c>
      <c r="Y169" s="111">
        <f t="shared" si="18"/>
        <v>132.96211612422437</v>
      </c>
      <c r="Z169" s="113">
        <v>0.5</v>
      </c>
      <c r="AA169" s="114">
        <f t="shared" si="19"/>
        <v>66.481058062112183</v>
      </c>
    </row>
    <row r="170" spans="1:27" ht="12.75" customHeight="1" x14ac:dyDescent="0.35">
      <c r="A170" s="103" t="s">
        <v>2634</v>
      </c>
      <c r="B170" s="222" t="s">
        <v>4119</v>
      </c>
      <c r="C170" s="123" t="s">
        <v>2639</v>
      </c>
      <c r="D170" s="124">
        <v>1</v>
      </c>
      <c r="E170" s="125">
        <v>0.5</v>
      </c>
      <c r="F170" s="106">
        <f>VLOOKUP(CONCATENATE(A170,"-",E170),AĞIRLIK!$A$3:$C$171,3,FALSE)</f>
        <v>1.8840000000000001</v>
      </c>
      <c r="G170" s="117" t="s">
        <v>39</v>
      </c>
      <c r="H170" s="108">
        <f>Sayfa2!$C$2</f>
        <v>6.5</v>
      </c>
      <c r="I170" s="108"/>
      <c r="J170" s="118"/>
      <c r="K170" s="118"/>
      <c r="L170" s="118"/>
      <c r="M170" s="118"/>
      <c r="N170" s="118"/>
      <c r="O170" s="118"/>
      <c r="P170" s="118"/>
      <c r="Q170" s="118"/>
      <c r="R170" s="109">
        <f>R153*1.5</f>
        <v>18.369</v>
      </c>
      <c r="S170" s="119">
        <v>0.1</v>
      </c>
      <c r="T170" s="119">
        <v>0.3</v>
      </c>
      <c r="U170" s="119">
        <v>0.1</v>
      </c>
      <c r="V170" s="111">
        <v>15.288</v>
      </c>
      <c r="W170" s="111">
        <f t="shared" si="17"/>
        <v>16.663920000000001</v>
      </c>
      <c r="X170" s="112">
        <v>1.377</v>
      </c>
      <c r="Y170" s="111">
        <f t="shared" si="18"/>
        <v>39.61013784</v>
      </c>
      <c r="Z170" s="113">
        <v>0.5</v>
      </c>
      <c r="AA170" s="114">
        <f t="shared" si="19"/>
        <v>19.80506892</v>
      </c>
    </row>
    <row r="171" spans="1:27" ht="12.75" customHeight="1" x14ac:dyDescent="0.35">
      <c r="A171" s="103" t="s">
        <v>2634</v>
      </c>
      <c r="B171" s="222" t="s">
        <v>4120</v>
      </c>
      <c r="C171" s="123" t="s">
        <v>3529</v>
      </c>
      <c r="D171" s="124">
        <v>1</v>
      </c>
      <c r="E171" s="125">
        <v>0.5</v>
      </c>
      <c r="F171" s="106">
        <f>VLOOKUP(CONCATENATE(A171,"-",E171),AĞIRLIK!$A$3:$C$171,3,FALSE)</f>
        <v>1.8840000000000001</v>
      </c>
      <c r="G171" s="117" t="s">
        <v>39</v>
      </c>
      <c r="H171" s="108">
        <f>Sayfa2!$C$2</f>
        <v>6.5</v>
      </c>
      <c r="I171" s="108">
        <f>D171*İZOLASYON!$G$5</f>
        <v>1.73956</v>
      </c>
      <c r="J171" s="118">
        <f>D171*İZOLASYON!$O$5</f>
        <v>7.9268672000000011</v>
      </c>
      <c r="K171" s="118"/>
      <c r="L171" s="118"/>
      <c r="M171" s="118"/>
      <c r="N171" s="118">
        <f>CONTA!E113</f>
        <v>0</v>
      </c>
      <c r="O171" s="118"/>
      <c r="P171" s="118"/>
      <c r="Q171" s="118"/>
      <c r="R171" s="109">
        <f>R154*1.5</f>
        <v>32.868640800000001</v>
      </c>
      <c r="S171" s="119">
        <v>0.2</v>
      </c>
      <c r="T171" s="119">
        <v>0.3</v>
      </c>
      <c r="U171" s="119">
        <v>0.1</v>
      </c>
      <c r="V171" s="111">
        <v>33.974999999999994</v>
      </c>
      <c r="W171" s="111">
        <f t="shared" si="17"/>
        <v>37.03275</v>
      </c>
      <c r="X171" s="112">
        <v>1.377</v>
      </c>
      <c r="Y171" s="111">
        <f t="shared" si="18"/>
        <v>88.02684674999999</v>
      </c>
      <c r="Z171" s="113">
        <v>0.5</v>
      </c>
      <c r="AA171" s="114">
        <f t="shared" si="19"/>
        <v>44.013423374999995</v>
      </c>
    </row>
    <row r="172" spans="1:27" ht="12.75" customHeight="1" x14ac:dyDescent="0.35">
      <c r="A172" s="103" t="s">
        <v>2634</v>
      </c>
      <c r="B172" s="222" t="s">
        <v>4121</v>
      </c>
      <c r="C172" s="123" t="s">
        <v>3673</v>
      </c>
      <c r="D172" s="124">
        <v>1</v>
      </c>
      <c r="E172" s="125">
        <v>0.5</v>
      </c>
      <c r="F172" s="106">
        <f>VLOOKUP(CONCATENATE(A172,"-",E172),AĞIRLIK!$A$3:$C$171,3,FALSE)</f>
        <v>1.8840000000000001</v>
      </c>
      <c r="G172" s="117" t="s">
        <v>39</v>
      </c>
      <c r="H172" s="108">
        <f>Sayfa2!$C$2</f>
        <v>6.5</v>
      </c>
      <c r="I172" s="108">
        <f>D172*'genel hesap'!$K$73</f>
        <v>2.6061999999999999</v>
      </c>
      <c r="J172" s="118">
        <f>D172*'genel hesap'!$R$73</f>
        <v>8.9608064000000009</v>
      </c>
      <c r="K172" s="118"/>
      <c r="L172" s="118"/>
      <c r="M172" s="118"/>
      <c r="N172" s="118">
        <f>CONTA!E5</f>
        <v>0.38712328767123289</v>
      </c>
      <c r="O172" s="118"/>
      <c r="P172" s="118"/>
      <c r="Q172" s="118"/>
      <c r="R172" s="109">
        <f>R155*1.5</f>
        <v>35.719509599999995</v>
      </c>
      <c r="S172" s="119">
        <v>0.2</v>
      </c>
      <c r="T172" s="119">
        <v>0.3</v>
      </c>
      <c r="U172" s="119">
        <v>0.1</v>
      </c>
      <c r="V172" s="111">
        <v>32.625</v>
      </c>
      <c r="W172" s="111">
        <f t="shared" si="17"/>
        <v>35.561250000000001</v>
      </c>
      <c r="X172" s="112">
        <v>1.377</v>
      </c>
      <c r="Y172" s="111">
        <f t="shared" si="18"/>
        <v>84.529091249999993</v>
      </c>
      <c r="Z172" s="113">
        <v>0.5</v>
      </c>
      <c r="AA172" s="114">
        <f t="shared" si="19"/>
        <v>42.264545624999997</v>
      </c>
    </row>
    <row r="173" spans="1:27" ht="12.75" customHeight="1" x14ac:dyDescent="0.35">
      <c r="A173" s="103" t="s">
        <v>2665</v>
      </c>
      <c r="B173" s="223" t="s">
        <v>1545</v>
      </c>
      <c r="C173" s="123" t="s">
        <v>100</v>
      </c>
      <c r="D173" s="124">
        <v>1</v>
      </c>
      <c r="E173" s="125">
        <v>0.4</v>
      </c>
      <c r="F173" s="106">
        <f>VLOOKUP(CONCATENATE(A173,"-",E173),AĞIRLIK!$A$3:$C$171,3,FALSE)</f>
        <v>1.8086400000000002</v>
      </c>
      <c r="G173" s="117" t="s">
        <v>39</v>
      </c>
      <c r="H173" s="108">
        <f>Sayfa2!$C$2</f>
        <v>6.5</v>
      </c>
      <c r="I173" s="108"/>
      <c r="J173" s="118"/>
      <c r="K173" s="118"/>
      <c r="L173" s="118"/>
      <c r="M173" s="118"/>
      <c r="N173" s="118"/>
      <c r="O173" s="118"/>
      <c r="P173" s="118"/>
      <c r="Q173" s="118"/>
      <c r="R173" s="109">
        <f>F173*H173*D173+I173+J173+K173+L173+M173+N173+O173+P173+Q173</f>
        <v>11.756160000000001</v>
      </c>
      <c r="S173" s="119">
        <v>0.1</v>
      </c>
      <c r="T173" s="119">
        <v>0.3</v>
      </c>
      <c r="U173" s="119">
        <v>0.1</v>
      </c>
      <c r="V173" s="111">
        <v>12.22</v>
      </c>
      <c r="W173" s="111">
        <f t="shared" si="17"/>
        <v>13.319800000000003</v>
      </c>
      <c r="X173" s="112">
        <v>1.377</v>
      </c>
      <c r="Y173" s="111">
        <f t="shared" si="18"/>
        <v>31.661164600000003</v>
      </c>
      <c r="Z173" s="113">
        <v>0.5</v>
      </c>
      <c r="AA173" s="114">
        <f t="shared" si="19"/>
        <v>15.830582300000001</v>
      </c>
    </row>
    <row r="174" spans="1:27" ht="12.75" customHeight="1" x14ac:dyDescent="0.35">
      <c r="A174" s="103" t="s">
        <v>2665</v>
      </c>
      <c r="B174" s="223" t="s">
        <v>1546</v>
      </c>
      <c r="C174" s="123" t="s">
        <v>3180</v>
      </c>
      <c r="D174" s="124">
        <v>1</v>
      </c>
      <c r="E174" s="125">
        <v>0.4</v>
      </c>
      <c r="F174" s="106">
        <f>VLOOKUP(CONCATENATE(A174,"-",E174),AĞIRLIK!$A$3:$C$171,3,FALSE)</f>
        <v>1.8086400000000002</v>
      </c>
      <c r="G174" s="117" t="s">
        <v>39</v>
      </c>
      <c r="H174" s="108">
        <f>Sayfa2!$C$2</f>
        <v>6.5</v>
      </c>
      <c r="I174" s="108">
        <f>D174*İZOLASYON!$G$6</f>
        <v>2.0004940000000002</v>
      </c>
      <c r="J174" s="118">
        <f>D174*İZOLASYON!$O$6</f>
        <v>8.9608064000000009</v>
      </c>
      <c r="K174" s="118"/>
      <c r="L174" s="118"/>
      <c r="M174" s="118"/>
      <c r="N174" s="118"/>
      <c r="O174" s="118"/>
      <c r="P174" s="118"/>
      <c r="Q174" s="118"/>
      <c r="R174" s="109">
        <f t="shared" ref="R174:R184" si="24">F174*H174*D174+I174+J174+K174+L174+M174+N174+O174+P174+Q174</f>
        <v>22.7174604</v>
      </c>
      <c r="S174" s="119">
        <v>0.1</v>
      </c>
      <c r="T174" s="119">
        <v>0.3</v>
      </c>
      <c r="U174" s="119">
        <v>0.1</v>
      </c>
      <c r="V174" s="111">
        <v>25.35</v>
      </c>
      <c r="W174" s="111">
        <f t="shared" si="17"/>
        <v>27.631500000000003</v>
      </c>
      <c r="X174" s="112">
        <v>1.377</v>
      </c>
      <c r="Y174" s="111">
        <f t="shared" si="18"/>
        <v>65.680075500000001</v>
      </c>
      <c r="Z174" s="113">
        <v>0.5</v>
      </c>
      <c r="AA174" s="114">
        <f t="shared" ref="AA174:AA237" si="25">Y174*(1-Z174)</f>
        <v>32.84003775</v>
      </c>
    </row>
    <row r="175" spans="1:27" ht="12.75" customHeight="1" x14ac:dyDescent="0.35">
      <c r="A175" s="103" t="s">
        <v>2665</v>
      </c>
      <c r="B175" s="223" t="s">
        <v>1547</v>
      </c>
      <c r="C175" s="123" t="s">
        <v>3674</v>
      </c>
      <c r="D175" s="124">
        <v>1</v>
      </c>
      <c r="E175" s="105">
        <v>0.4</v>
      </c>
      <c r="F175" s="106">
        <f>VLOOKUP(CONCATENATE(A175,"-",E175),AĞIRLIK!$A$3:$C$171,3,FALSE)</f>
        <v>1.8086400000000002</v>
      </c>
      <c r="G175" s="117" t="s">
        <v>39</v>
      </c>
      <c r="H175" s="108">
        <f>Sayfa2!$C$2</f>
        <v>6.5</v>
      </c>
      <c r="I175" s="108">
        <f>D175*'genel hesap'!$K$74</f>
        <v>2.9189440000000002</v>
      </c>
      <c r="J175" s="108">
        <f>D175*'genel hesap'!$R$74</f>
        <v>9.9947456000000017</v>
      </c>
      <c r="K175" s="118"/>
      <c r="L175" s="118"/>
      <c r="M175" s="118"/>
      <c r="N175" s="118"/>
      <c r="O175" s="118"/>
      <c r="P175" s="118"/>
      <c r="Q175" s="118"/>
      <c r="R175" s="109">
        <f t="shared" si="24"/>
        <v>24.669849600000003</v>
      </c>
      <c r="S175" s="119">
        <v>0.1</v>
      </c>
      <c r="T175" s="119">
        <v>0.3</v>
      </c>
      <c r="U175" s="119">
        <v>0.1</v>
      </c>
      <c r="V175" s="111">
        <v>26.35</v>
      </c>
      <c r="W175" s="111">
        <f t="shared" si="17"/>
        <v>28.721500000000002</v>
      </c>
      <c r="X175" s="112">
        <v>1.377</v>
      </c>
      <c r="Y175" s="111">
        <f t="shared" si="18"/>
        <v>68.271005500000001</v>
      </c>
      <c r="Z175" s="113">
        <v>0.5</v>
      </c>
      <c r="AA175" s="114">
        <f t="shared" si="25"/>
        <v>34.135502750000001</v>
      </c>
    </row>
    <row r="176" spans="1:27" ht="12.75" customHeight="1" x14ac:dyDescent="0.35">
      <c r="A176" s="103" t="s">
        <v>2665</v>
      </c>
      <c r="B176" s="223" t="s">
        <v>1548</v>
      </c>
      <c r="C176" s="123" t="s">
        <v>102</v>
      </c>
      <c r="D176" s="124">
        <v>0.5</v>
      </c>
      <c r="E176" s="125">
        <v>0.4</v>
      </c>
      <c r="F176" s="106">
        <f>VLOOKUP(CONCATENATE(A176,"-",E176),AĞIRLIK!$A$3:$C$171,3,FALSE)</f>
        <v>1.8086400000000002</v>
      </c>
      <c r="G176" s="117" t="s">
        <v>39</v>
      </c>
      <c r="H176" s="108">
        <f>Sayfa2!$C$2</f>
        <v>6.5</v>
      </c>
      <c r="I176" s="120"/>
      <c r="J176" s="118"/>
      <c r="K176" s="118"/>
      <c r="L176" s="118"/>
      <c r="M176" s="118"/>
      <c r="N176" s="118"/>
      <c r="O176" s="118"/>
      <c r="P176" s="118"/>
      <c r="Q176" s="118"/>
      <c r="R176" s="109">
        <f t="shared" si="24"/>
        <v>5.8780800000000006</v>
      </c>
      <c r="S176" s="119">
        <v>0.2</v>
      </c>
      <c r="T176" s="119">
        <v>0.3</v>
      </c>
      <c r="U176" s="119">
        <v>0.1</v>
      </c>
      <c r="V176" s="111">
        <f>V173*0.5</f>
        <v>6.11</v>
      </c>
      <c r="W176" s="111">
        <f t="shared" si="17"/>
        <v>6.6599000000000013</v>
      </c>
      <c r="X176" s="112">
        <v>1.377</v>
      </c>
      <c r="Y176" s="111">
        <f t="shared" si="18"/>
        <v>15.830582300000001</v>
      </c>
      <c r="Z176" s="113">
        <v>0.5</v>
      </c>
      <c r="AA176" s="114">
        <f t="shared" si="25"/>
        <v>7.9152911500000007</v>
      </c>
    </row>
    <row r="177" spans="1:27" ht="12.75" customHeight="1" x14ac:dyDescent="0.35">
      <c r="A177" s="103" t="s">
        <v>2665</v>
      </c>
      <c r="B177" s="223" t="s">
        <v>1549</v>
      </c>
      <c r="C177" s="123" t="s">
        <v>3122</v>
      </c>
      <c r="D177" s="124">
        <v>0.5</v>
      </c>
      <c r="E177" s="125">
        <v>0.4</v>
      </c>
      <c r="F177" s="106">
        <f>VLOOKUP(CONCATENATE(A177,"-",E177),AĞIRLIK!$A$3:$C$171,3,FALSE)</f>
        <v>1.8086400000000002</v>
      </c>
      <c r="G177" s="117" t="s">
        <v>39</v>
      </c>
      <c r="H177" s="108">
        <f>Sayfa2!$C$2</f>
        <v>6.5</v>
      </c>
      <c r="I177" s="108">
        <f>D177*İZOLASYON!$G$6</f>
        <v>1.0002470000000001</v>
      </c>
      <c r="J177" s="118">
        <f>D177*İZOLASYON!$O$6</f>
        <v>4.4804032000000005</v>
      </c>
      <c r="K177" s="118"/>
      <c r="L177" s="118"/>
      <c r="M177" s="118"/>
      <c r="N177" s="118"/>
      <c r="O177" s="118"/>
      <c r="P177" s="118"/>
      <c r="Q177" s="118"/>
      <c r="R177" s="109">
        <f t="shared" si="24"/>
        <v>11.3587302</v>
      </c>
      <c r="S177" s="119">
        <v>0.2</v>
      </c>
      <c r="T177" s="119">
        <v>0.3</v>
      </c>
      <c r="U177" s="119">
        <v>0.1</v>
      </c>
      <c r="V177" s="111">
        <f t="shared" ref="V177:V181" si="26">V174*0.5</f>
        <v>12.675000000000001</v>
      </c>
      <c r="W177" s="111">
        <f t="shared" si="17"/>
        <v>13.815750000000001</v>
      </c>
      <c r="X177" s="112">
        <v>1.377</v>
      </c>
      <c r="Y177" s="111">
        <f t="shared" si="18"/>
        <v>32.84003775</v>
      </c>
      <c r="Z177" s="113">
        <v>0.5</v>
      </c>
      <c r="AA177" s="114">
        <f t="shared" si="25"/>
        <v>16.420018875</v>
      </c>
    </row>
    <row r="178" spans="1:27" ht="12.75" customHeight="1" x14ac:dyDescent="0.35">
      <c r="A178" s="103" t="s">
        <v>2665</v>
      </c>
      <c r="B178" s="223" t="s">
        <v>1550</v>
      </c>
      <c r="C178" s="123" t="s">
        <v>3675</v>
      </c>
      <c r="D178" s="124">
        <v>0.5</v>
      </c>
      <c r="E178" s="125">
        <v>0.4</v>
      </c>
      <c r="F178" s="106">
        <f>VLOOKUP(CONCATENATE(A178,"-",E178),AĞIRLIK!$A$3:$C$171,3,FALSE)</f>
        <v>1.8086400000000002</v>
      </c>
      <c r="G178" s="117" t="s">
        <v>39</v>
      </c>
      <c r="H178" s="108">
        <f>Sayfa2!$C$2</f>
        <v>6.5</v>
      </c>
      <c r="I178" s="108">
        <f>D178*'genel hesap'!$K$74</f>
        <v>1.4594720000000001</v>
      </c>
      <c r="J178" s="108">
        <f>D178*'genel hesap'!$R$74</f>
        <v>4.9973728000000008</v>
      </c>
      <c r="K178" s="118"/>
      <c r="L178" s="118"/>
      <c r="M178" s="118"/>
      <c r="N178" s="118"/>
      <c r="O178" s="118"/>
      <c r="P178" s="118"/>
      <c r="Q178" s="118"/>
      <c r="R178" s="109">
        <f t="shared" si="24"/>
        <v>12.334924800000001</v>
      </c>
      <c r="S178" s="119">
        <v>0.2</v>
      </c>
      <c r="T178" s="119">
        <v>0.3</v>
      </c>
      <c r="U178" s="119">
        <v>0.1</v>
      </c>
      <c r="V178" s="111">
        <f t="shared" si="26"/>
        <v>13.175000000000001</v>
      </c>
      <c r="W178" s="111">
        <f t="shared" si="17"/>
        <v>14.360750000000001</v>
      </c>
      <c r="X178" s="112">
        <v>1.377</v>
      </c>
      <c r="Y178" s="111">
        <f t="shared" si="18"/>
        <v>34.135502750000001</v>
      </c>
      <c r="Z178" s="113">
        <v>0.5</v>
      </c>
      <c r="AA178" s="114">
        <f t="shared" si="25"/>
        <v>17.067751375</v>
      </c>
    </row>
    <row r="179" spans="1:27" ht="12.75" customHeight="1" x14ac:dyDescent="0.35">
      <c r="A179" s="103" t="s">
        <v>2665</v>
      </c>
      <c r="B179" s="223" t="s">
        <v>1551</v>
      </c>
      <c r="C179" s="123" t="s">
        <v>104</v>
      </c>
      <c r="D179" s="116">
        <v>0.25</v>
      </c>
      <c r="E179" s="125">
        <v>0.4</v>
      </c>
      <c r="F179" s="106">
        <f>VLOOKUP(CONCATENATE(A179,"-",E179),AĞIRLIK!$A$3:$C$171,3,FALSE)</f>
        <v>1.8086400000000002</v>
      </c>
      <c r="G179" s="117" t="s">
        <v>39</v>
      </c>
      <c r="H179" s="108">
        <f>Sayfa2!$C$2</f>
        <v>6.5</v>
      </c>
      <c r="I179" s="120"/>
      <c r="J179" s="118"/>
      <c r="K179" s="118"/>
      <c r="L179" s="118"/>
      <c r="M179" s="118"/>
      <c r="N179" s="118"/>
      <c r="O179" s="118"/>
      <c r="P179" s="118"/>
      <c r="Q179" s="118"/>
      <c r="R179" s="109">
        <f t="shared" si="24"/>
        <v>2.9390400000000003</v>
      </c>
      <c r="S179" s="119">
        <v>0.2</v>
      </c>
      <c r="T179" s="119">
        <v>0.3</v>
      </c>
      <c r="U179" s="119">
        <v>0.1</v>
      </c>
      <c r="V179" s="111">
        <f t="shared" si="26"/>
        <v>3.0550000000000002</v>
      </c>
      <c r="W179" s="111">
        <f t="shared" si="17"/>
        <v>3.3299500000000006</v>
      </c>
      <c r="X179" s="112">
        <v>1.377</v>
      </c>
      <c r="Y179" s="111">
        <f t="shared" si="18"/>
        <v>7.9152911500000007</v>
      </c>
      <c r="Z179" s="113">
        <v>0.5</v>
      </c>
      <c r="AA179" s="114">
        <f t="shared" si="25"/>
        <v>3.9576455750000004</v>
      </c>
    </row>
    <row r="180" spans="1:27" ht="12.75" customHeight="1" x14ac:dyDescent="0.35">
      <c r="A180" s="103" t="s">
        <v>2665</v>
      </c>
      <c r="B180" s="223" t="s">
        <v>1552</v>
      </c>
      <c r="C180" s="123" t="s">
        <v>3151</v>
      </c>
      <c r="D180" s="116">
        <v>0.25</v>
      </c>
      <c r="E180" s="125">
        <v>0.4</v>
      </c>
      <c r="F180" s="106">
        <f>VLOOKUP(CONCATENATE(A180,"-",E180),AĞIRLIK!$A$3:$C$171,3,FALSE)</f>
        <v>1.8086400000000002</v>
      </c>
      <c r="G180" s="117" t="s">
        <v>39</v>
      </c>
      <c r="H180" s="108">
        <f>Sayfa2!$C$2</f>
        <v>6.5</v>
      </c>
      <c r="I180" s="108">
        <f>D180*İZOLASYON!$G$6</f>
        <v>0.50012350000000005</v>
      </c>
      <c r="J180" s="118">
        <f>D180*İZOLASYON!$O$6</f>
        <v>2.2402016000000002</v>
      </c>
      <c r="K180" s="118"/>
      <c r="L180" s="118"/>
      <c r="M180" s="118"/>
      <c r="N180" s="118"/>
      <c r="O180" s="118"/>
      <c r="P180" s="118"/>
      <c r="Q180" s="118"/>
      <c r="R180" s="109">
        <f t="shared" si="24"/>
        <v>5.6793651000000001</v>
      </c>
      <c r="S180" s="119">
        <v>0.2</v>
      </c>
      <c r="T180" s="119">
        <v>0.3</v>
      </c>
      <c r="U180" s="119">
        <v>0.1</v>
      </c>
      <c r="V180" s="111">
        <f t="shared" si="26"/>
        <v>6.3375000000000004</v>
      </c>
      <c r="W180" s="111">
        <f t="shared" ref="W180:W243" si="27">V180*$W$1</f>
        <v>6.9078750000000007</v>
      </c>
      <c r="X180" s="112">
        <v>1.377</v>
      </c>
      <c r="Y180" s="111">
        <f t="shared" ref="Y180:Y243" si="28">W180*(1+X180)</f>
        <v>16.420018875</v>
      </c>
      <c r="Z180" s="113">
        <v>0.5</v>
      </c>
      <c r="AA180" s="114">
        <f t="shared" si="25"/>
        <v>8.2100094375000001</v>
      </c>
    </row>
    <row r="181" spans="1:27" ht="12.75" customHeight="1" x14ac:dyDescent="0.35">
      <c r="A181" s="103" t="s">
        <v>2665</v>
      </c>
      <c r="B181" s="223" t="s">
        <v>1553</v>
      </c>
      <c r="C181" s="123" t="s">
        <v>3676</v>
      </c>
      <c r="D181" s="116">
        <v>0.25</v>
      </c>
      <c r="E181" s="125">
        <v>0.4</v>
      </c>
      <c r="F181" s="106">
        <f>VLOOKUP(CONCATENATE(A181,"-",E181),AĞIRLIK!$A$3:$C$171,3,FALSE)</f>
        <v>1.8086400000000002</v>
      </c>
      <c r="G181" s="117" t="s">
        <v>39</v>
      </c>
      <c r="H181" s="108">
        <f>Sayfa2!$C$2</f>
        <v>6.5</v>
      </c>
      <c r="I181" s="108">
        <f>D181*'genel hesap'!$K$74</f>
        <v>0.72973600000000005</v>
      </c>
      <c r="J181" s="108">
        <f>D181*'genel hesap'!$R$74</f>
        <v>2.4986864000000004</v>
      </c>
      <c r="K181" s="118"/>
      <c r="L181" s="118"/>
      <c r="M181" s="118"/>
      <c r="N181" s="118"/>
      <c r="O181" s="118"/>
      <c r="P181" s="118"/>
      <c r="Q181" s="118"/>
      <c r="R181" s="109">
        <f t="shared" si="24"/>
        <v>6.1674624000000007</v>
      </c>
      <c r="S181" s="119">
        <v>0.2</v>
      </c>
      <c r="T181" s="119">
        <v>0.3</v>
      </c>
      <c r="U181" s="119">
        <v>0.1</v>
      </c>
      <c r="V181" s="111">
        <f t="shared" si="26"/>
        <v>6.5875000000000004</v>
      </c>
      <c r="W181" s="111">
        <f t="shared" si="27"/>
        <v>7.1803750000000006</v>
      </c>
      <c r="X181" s="112">
        <v>1.377</v>
      </c>
      <c r="Y181" s="111">
        <f t="shared" si="28"/>
        <v>17.067751375</v>
      </c>
      <c r="Z181" s="113">
        <v>0.5</v>
      </c>
      <c r="AA181" s="114">
        <f t="shared" si="25"/>
        <v>8.5338756875000001</v>
      </c>
    </row>
    <row r="182" spans="1:27" ht="12.75" customHeight="1" x14ac:dyDescent="0.35">
      <c r="A182" s="103" t="s">
        <v>2665</v>
      </c>
      <c r="B182" s="223" t="s">
        <v>1554</v>
      </c>
      <c r="C182" s="123" t="s">
        <v>4587</v>
      </c>
      <c r="D182" s="124">
        <v>0.5</v>
      </c>
      <c r="E182" s="125">
        <v>0.4</v>
      </c>
      <c r="F182" s="106">
        <f>VLOOKUP(CONCATENATE(A182,"-",E182),AĞIRLIK!$A$3:$C$171,3,FALSE)</f>
        <v>1.8086400000000002</v>
      </c>
      <c r="G182" s="117" t="s">
        <v>39</v>
      </c>
      <c r="H182" s="108">
        <f>Sayfa2!$C$2</f>
        <v>6.5</v>
      </c>
      <c r="I182" s="108"/>
      <c r="J182" s="118"/>
      <c r="K182" s="118"/>
      <c r="L182" s="118">
        <v>1.39</v>
      </c>
      <c r="M182" s="118"/>
      <c r="N182" s="118"/>
      <c r="O182" s="118"/>
      <c r="P182" s="118"/>
      <c r="Q182" s="118"/>
      <c r="R182" s="109">
        <f t="shared" si="24"/>
        <v>7.2680800000000003</v>
      </c>
      <c r="S182" s="119">
        <v>0.2</v>
      </c>
      <c r="T182" s="119">
        <v>0.3</v>
      </c>
      <c r="U182" s="119">
        <v>0.1</v>
      </c>
      <c r="V182" s="111">
        <f>L182+V176</f>
        <v>7.5</v>
      </c>
      <c r="W182" s="111">
        <f t="shared" si="27"/>
        <v>8.1750000000000007</v>
      </c>
      <c r="X182" s="112">
        <v>1.377</v>
      </c>
      <c r="Y182" s="111">
        <f t="shared" si="28"/>
        <v>19.431975000000001</v>
      </c>
      <c r="Z182" s="113">
        <v>0.5</v>
      </c>
      <c r="AA182" s="114">
        <f t="shared" si="25"/>
        <v>9.7159875000000007</v>
      </c>
    </row>
    <row r="183" spans="1:27" ht="12.75" customHeight="1" x14ac:dyDescent="0.35">
      <c r="A183" s="103" t="s">
        <v>2665</v>
      </c>
      <c r="B183" s="223" t="s">
        <v>1555</v>
      </c>
      <c r="C183" s="123" t="s">
        <v>4616</v>
      </c>
      <c r="D183" s="124">
        <v>0.5</v>
      </c>
      <c r="E183" s="125">
        <v>0.4</v>
      </c>
      <c r="F183" s="106">
        <f>VLOOKUP(CONCATENATE(A183,"-",E183),AĞIRLIK!$A$3:$C$171,3,FALSE)</f>
        <v>1.8086400000000002</v>
      </c>
      <c r="G183" s="117" t="s">
        <v>39</v>
      </c>
      <c r="H183" s="108">
        <f>Sayfa2!$C$2</f>
        <v>6.5</v>
      </c>
      <c r="I183" s="108">
        <f>D183*İZOLASYON!$G$6</f>
        <v>1.0002470000000001</v>
      </c>
      <c r="J183" s="118">
        <f>D183*İZOLASYON!$O$6</f>
        <v>4.4804032000000005</v>
      </c>
      <c r="K183" s="118"/>
      <c r="L183" s="118">
        <v>1.39</v>
      </c>
      <c r="M183" s="118"/>
      <c r="N183" s="118"/>
      <c r="O183" s="118"/>
      <c r="P183" s="118"/>
      <c r="Q183" s="118"/>
      <c r="R183" s="109">
        <f t="shared" si="24"/>
        <v>12.748730200000001</v>
      </c>
      <c r="S183" s="119">
        <v>0.2</v>
      </c>
      <c r="T183" s="119">
        <v>0.3</v>
      </c>
      <c r="U183" s="119">
        <v>0.1</v>
      </c>
      <c r="V183" s="111">
        <f t="shared" ref="V183:V184" si="29">L183+V177</f>
        <v>14.065000000000001</v>
      </c>
      <c r="W183" s="111">
        <f t="shared" si="27"/>
        <v>15.330850000000002</v>
      </c>
      <c r="X183" s="112">
        <v>1.377</v>
      </c>
      <c r="Y183" s="111">
        <f t="shared" si="28"/>
        <v>36.441430449999999</v>
      </c>
      <c r="Z183" s="113">
        <v>0.5</v>
      </c>
      <c r="AA183" s="114">
        <f t="shared" si="25"/>
        <v>18.220715224999999</v>
      </c>
    </row>
    <row r="184" spans="1:27" ht="12.75" customHeight="1" x14ac:dyDescent="0.35">
      <c r="A184" s="103" t="s">
        <v>2665</v>
      </c>
      <c r="B184" s="223" t="s">
        <v>1556</v>
      </c>
      <c r="C184" s="123" t="s">
        <v>4645</v>
      </c>
      <c r="D184" s="124">
        <v>0.5</v>
      </c>
      <c r="E184" s="125">
        <v>0.4</v>
      </c>
      <c r="F184" s="106">
        <f>VLOOKUP(CONCATENATE(A184,"-",E184),AĞIRLIK!$A$3:$C$171,3,FALSE)</f>
        <v>1.8086400000000002</v>
      </c>
      <c r="G184" s="117" t="s">
        <v>39</v>
      </c>
      <c r="H184" s="108">
        <f>Sayfa2!$C$2</f>
        <v>6.5</v>
      </c>
      <c r="I184" s="108">
        <f>D184*'genel hesap'!$K$74</f>
        <v>1.4594720000000001</v>
      </c>
      <c r="J184" s="108">
        <f>D184*'genel hesap'!$R$74</f>
        <v>4.9973728000000008</v>
      </c>
      <c r="K184" s="118"/>
      <c r="L184" s="118">
        <v>1.39</v>
      </c>
      <c r="M184" s="118"/>
      <c r="N184" s="118"/>
      <c r="O184" s="118"/>
      <c r="P184" s="118"/>
      <c r="Q184" s="118"/>
      <c r="R184" s="109">
        <f t="shared" si="24"/>
        <v>13.724924800000002</v>
      </c>
      <c r="S184" s="119">
        <v>0.2</v>
      </c>
      <c r="T184" s="119">
        <v>0.3</v>
      </c>
      <c r="U184" s="119">
        <v>0.1</v>
      </c>
      <c r="V184" s="111">
        <f t="shared" si="29"/>
        <v>14.565000000000001</v>
      </c>
      <c r="W184" s="111">
        <f t="shared" si="27"/>
        <v>15.875850000000003</v>
      </c>
      <c r="X184" s="112">
        <v>1.377</v>
      </c>
      <c r="Y184" s="111">
        <f t="shared" si="28"/>
        <v>37.736895450000006</v>
      </c>
      <c r="Z184" s="113">
        <v>0.5</v>
      </c>
      <c r="AA184" s="114">
        <f t="shared" si="25"/>
        <v>18.868447725000003</v>
      </c>
    </row>
    <row r="185" spans="1:27" ht="12.75" customHeight="1" x14ac:dyDescent="0.35">
      <c r="A185" s="103" t="str">
        <f>A182</f>
        <v>ø 180</v>
      </c>
      <c r="B185" s="223" t="s">
        <v>1557</v>
      </c>
      <c r="C185" s="123" t="s">
        <v>1215</v>
      </c>
      <c r="D185" s="124"/>
      <c r="E185" s="105">
        <v>0.4</v>
      </c>
      <c r="F185" s="106">
        <f>VLOOKUP(CONCATENATE(A185,"-",E185),AĞIRLIK!$A$3:$C$171,3,FALSE)</f>
        <v>1.8086400000000002</v>
      </c>
      <c r="G185" s="117" t="s">
        <v>39</v>
      </c>
      <c r="H185" s="108"/>
      <c r="I185" s="108"/>
      <c r="J185" s="118"/>
      <c r="K185" s="118"/>
      <c r="L185" s="118"/>
      <c r="M185" s="118"/>
      <c r="N185" s="118"/>
      <c r="O185" s="118"/>
      <c r="P185" s="118"/>
      <c r="Q185" s="118"/>
      <c r="R185" s="109">
        <f>R182</f>
        <v>7.2680800000000003</v>
      </c>
      <c r="S185" s="119">
        <f>S183</f>
        <v>0.2</v>
      </c>
      <c r="T185" s="119">
        <f>T183</f>
        <v>0.3</v>
      </c>
      <c r="U185" s="119">
        <f>U183</f>
        <v>0.1</v>
      </c>
      <c r="V185" s="121">
        <f>V182</f>
        <v>7.5</v>
      </c>
      <c r="W185" s="111">
        <f t="shared" si="27"/>
        <v>8.1750000000000007</v>
      </c>
      <c r="X185" s="112">
        <v>1.377</v>
      </c>
      <c r="Y185" s="111">
        <f t="shared" si="28"/>
        <v>19.431975000000001</v>
      </c>
      <c r="Z185" s="113">
        <v>0.5</v>
      </c>
      <c r="AA185" s="114">
        <f t="shared" si="25"/>
        <v>9.7159875000000007</v>
      </c>
    </row>
    <row r="186" spans="1:27" ht="12.75" customHeight="1" x14ac:dyDescent="0.35">
      <c r="A186" s="103" t="s">
        <v>2665</v>
      </c>
      <c r="B186" s="223" t="s">
        <v>1558</v>
      </c>
      <c r="C186" s="123" t="s">
        <v>106</v>
      </c>
      <c r="D186" s="116">
        <v>1</v>
      </c>
      <c r="E186" s="125">
        <v>0.4</v>
      </c>
      <c r="F186" s="106">
        <f>VLOOKUP(CONCATENATE(A186,"-",E186),AĞIRLIK!$A$3:$C$171,3,FALSE)</f>
        <v>1.8086400000000002</v>
      </c>
      <c r="G186" s="117" t="s">
        <v>39</v>
      </c>
      <c r="H186" s="108">
        <f>Sayfa2!$C$2</f>
        <v>6.5</v>
      </c>
      <c r="I186" s="120"/>
      <c r="J186" s="118"/>
      <c r="K186" s="118"/>
      <c r="L186" s="118"/>
      <c r="M186" s="118"/>
      <c r="N186" s="118"/>
      <c r="O186" s="118"/>
      <c r="P186" s="118"/>
      <c r="Q186" s="118"/>
      <c r="R186" s="109">
        <f t="shared" ref="R186:R206" si="30">F186*H186*D186+I186+J186+K186+L186+M186+N186+O186+P186+Q186</f>
        <v>11.756160000000001</v>
      </c>
      <c r="S186" s="119">
        <v>0.1</v>
      </c>
      <c r="T186" s="119">
        <v>0.3</v>
      </c>
      <c r="U186" s="119">
        <v>0.1</v>
      </c>
      <c r="V186" s="111">
        <v>12.22</v>
      </c>
      <c r="W186" s="111">
        <f t="shared" si="27"/>
        <v>13.319800000000003</v>
      </c>
      <c r="X186" s="112">
        <v>1.377</v>
      </c>
      <c r="Y186" s="111">
        <f t="shared" si="28"/>
        <v>31.661164600000003</v>
      </c>
      <c r="Z186" s="113">
        <v>0.5</v>
      </c>
      <c r="AA186" s="114">
        <f t="shared" si="25"/>
        <v>15.830582300000001</v>
      </c>
    </row>
    <row r="187" spans="1:27" ht="12.75" customHeight="1" x14ac:dyDescent="0.35">
      <c r="A187" s="103" t="s">
        <v>2665</v>
      </c>
      <c r="B187" s="223" t="s">
        <v>1559</v>
      </c>
      <c r="C187" s="123" t="s">
        <v>3248</v>
      </c>
      <c r="D187" s="116">
        <v>1</v>
      </c>
      <c r="E187" s="125">
        <v>0.4</v>
      </c>
      <c r="F187" s="106">
        <f>VLOOKUP(CONCATENATE(A187,"-",E187),AĞIRLIK!$A$3:$C$171,3,FALSE)</f>
        <v>1.8086400000000002</v>
      </c>
      <c r="G187" s="117" t="s">
        <v>39</v>
      </c>
      <c r="H187" s="108">
        <f>Sayfa2!$C$2</f>
        <v>6.5</v>
      </c>
      <c r="I187" s="108">
        <f>D187*İZOLASYON!$G$6</f>
        <v>2.0004940000000002</v>
      </c>
      <c r="J187" s="118">
        <f>D187*İZOLASYON!$O$6</f>
        <v>8.9608064000000009</v>
      </c>
      <c r="K187" s="118"/>
      <c r="L187" s="118"/>
      <c r="M187" s="118"/>
      <c r="N187" s="118"/>
      <c r="O187" s="118"/>
      <c r="P187" s="118"/>
      <c r="Q187" s="118"/>
      <c r="R187" s="109">
        <f t="shared" si="30"/>
        <v>22.7174604</v>
      </c>
      <c r="S187" s="119">
        <v>0.1</v>
      </c>
      <c r="T187" s="119">
        <v>0.3</v>
      </c>
      <c r="U187" s="119">
        <v>0.1</v>
      </c>
      <c r="V187" s="111">
        <v>25.35</v>
      </c>
      <c r="W187" s="111">
        <f t="shared" si="27"/>
        <v>27.631500000000003</v>
      </c>
      <c r="X187" s="112">
        <v>1.377</v>
      </c>
      <c r="Y187" s="111">
        <f t="shared" si="28"/>
        <v>65.680075500000001</v>
      </c>
      <c r="Z187" s="113">
        <v>0.5</v>
      </c>
      <c r="AA187" s="114">
        <f t="shared" si="25"/>
        <v>32.84003775</v>
      </c>
    </row>
    <row r="188" spans="1:27" ht="12.75" customHeight="1" x14ac:dyDescent="0.35">
      <c r="A188" s="103" t="s">
        <v>2665</v>
      </c>
      <c r="B188" s="223" t="s">
        <v>1560</v>
      </c>
      <c r="C188" s="123" t="s">
        <v>3678</v>
      </c>
      <c r="D188" s="116">
        <v>1</v>
      </c>
      <c r="E188" s="125">
        <v>0.4</v>
      </c>
      <c r="F188" s="106">
        <f>VLOOKUP(CONCATENATE(A188,"-",E188),AĞIRLIK!$A$3:$C$171,3,FALSE)</f>
        <v>1.8086400000000002</v>
      </c>
      <c r="G188" s="117" t="s">
        <v>39</v>
      </c>
      <c r="H188" s="108">
        <f>Sayfa2!$C$2</f>
        <v>6.5</v>
      </c>
      <c r="I188" s="108">
        <f>D188*'genel hesap'!$K$74</f>
        <v>2.9189440000000002</v>
      </c>
      <c r="J188" s="108">
        <f>D188*'genel hesap'!$R$74</f>
        <v>9.9947456000000017</v>
      </c>
      <c r="K188" s="118"/>
      <c r="L188" s="118"/>
      <c r="M188" s="118"/>
      <c r="N188" s="118"/>
      <c r="O188" s="118"/>
      <c r="P188" s="118"/>
      <c r="Q188" s="118"/>
      <c r="R188" s="109">
        <f t="shared" si="30"/>
        <v>24.669849600000003</v>
      </c>
      <c r="S188" s="119">
        <v>0.1</v>
      </c>
      <c r="T188" s="119">
        <v>0.3</v>
      </c>
      <c r="U188" s="119">
        <v>0.1</v>
      </c>
      <c r="V188" s="111">
        <v>26.35</v>
      </c>
      <c r="W188" s="111">
        <f t="shared" si="27"/>
        <v>28.721500000000002</v>
      </c>
      <c r="X188" s="112">
        <v>1.377</v>
      </c>
      <c r="Y188" s="111">
        <f t="shared" si="28"/>
        <v>68.271005500000001</v>
      </c>
      <c r="Z188" s="113">
        <v>0.5</v>
      </c>
      <c r="AA188" s="114">
        <f t="shared" si="25"/>
        <v>34.135502750000001</v>
      </c>
    </row>
    <row r="189" spans="1:27" ht="12.75" customHeight="1" x14ac:dyDescent="0.35">
      <c r="A189" s="103" t="s">
        <v>2665</v>
      </c>
      <c r="B189" s="223" t="s">
        <v>1561</v>
      </c>
      <c r="C189" s="123" t="s">
        <v>108</v>
      </c>
      <c r="D189" s="116">
        <v>1</v>
      </c>
      <c r="E189" s="125">
        <v>0.4</v>
      </c>
      <c r="F189" s="106">
        <f>VLOOKUP(CONCATENATE(A189,"-",E189),AĞIRLIK!$A$3:$C$171,3,FALSE)</f>
        <v>1.8086400000000002</v>
      </c>
      <c r="G189" s="117" t="s">
        <v>39</v>
      </c>
      <c r="H189" s="108">
        <f>Sayfa2!$C$2</f>
        <v>6.5</v>
      </c>
      <c r="I189" s="120"/>
      <c r="J189" s="118"/>
      <c r="K189" s="118"/>
      <c r="L189" s="118"/>
      <c r="M189" s="118"/>
      <c r="N189" s="118"/>
      <c r="O189" s="118"/>
      <c r="P189" s="118"/>
      <c r="Q189" s="118"/>
      <c r="R189" s="109">
        <f t="shared" si="30"/>
        <v>11.756160000000001</v>
      </c>
      <c r="S189" s="119">
        <v>0.1</v>
      </c>
      <c r="T189" s="119">
        <v>0.3</v>
      </c>
      <c r="U189" s="119">
        <v>0.1</v>
      </c>
      <c r="V189" s="111">
        <v>12.22</v>
      </c>
      <c r="W189" s="111">
        <f t="shared" si="27"/>
        <v>13.319800000000003</v>
      </c>
      <c r="X189" s="112">
        <v>1.377</v>
      </c>
      <c r="Y189" s="111">
        <f t="shared" si="28"/>
        <v>31.661164600000003</v>
      </c>
      <c r="Z189" s="113">
        <v>0.5</v>
      </c>
      <c r="AA189" s="114">
        <f t="shared" si="25"/>
        <v>15.830582300000001</v>
      </c>
    </row>
    <row r="190" spans="1:27" ht="12.75" customHeight="1" x14ac:dyDescent="0.35">
      <c r="A190" s="103" t="s">
        <v>2665</v>
      </c>
      <c r="B190" s="223" t="s">
        <v>1562</v>
      </c>
      <c r="C190" s="123" t="s">
        <v>3277</v>
      </c>
      <c r="D190" s="116">
        <v>1</v>
      </c>
      <c r="E190" s="125">
        <v>0.4</v>
      </c>
      <c r="F190" s="106">
        <f>VLOOKUP(CONCATENATE(A190,"-",E190),AĞIRLIK!$A$3:$C$171,3,FALSE)</f>
        <v>1.8086400000000002</v>
      </c>
      <c r="G190" s="117" t="s">
        <v>39</v>
      </c>
      <c r="H190" s="108">
        <f>Sayfa2!$C$2</f>
        <v>6.5</v>
      </c>
      <c r="I190" s="108">
        <f>D190*İZOLASYON!$G$6</f>
        <v>2.0004940000000002</v>
      </c>
      <c r="J190" s="118">
        <f>D190*İZOLASYON!$O$6</f>
        <v>8.9608064000000009</v>
      </c>
      <c r="K190" s="118"/>
      <c r="L190" s="118"/>
      <c r="M190" s="118"/>
      <c r="N190" s="118"/>
      <c r="O190" s="118"/>
      <c r="P190" s="118"/>
      <c r="Q190" s="118"/>
      <c r="R190" s="109">
        <f t="shared" si="30"/>
        <v>22.7174604</v>
      </c>
      <c r="S190" s="119">
        <v>0.1</v>
      </c>
      <c r="T190" s="119">
        <v>0.3</v>
      </c>
      <c r="U190" s="119">
        <v>0.1</v>
      </c>
      <c r="V190" s="111">
        <v>25.35</v>
      </c>
      <c r="W190" s="111">
        <f t="shared" si="27"/>
        <v>27.631500000000003</v>
      </c>
      <c r="X190" s="112">
        <v>1.377</v>
      </c>
      <c r="Y190" s="111">
        <f t="shared" si="28"/>
        <v>65.680075500000001</v>
      </c>
      <c r="Z190" s="113">
        <v>0.5</v>
      </c>
      <c r="AA190" s="114">
        <f t="shared" si="25"/>
        <v>32.84003775</v>
      </c>
    </row>
    <row r="191" spans="1:27" ht="12.75" customHeight="1" x14ac:dyDescent="0.35">
      <c r="A191" s="103" t="s">
        <v>2665</v>
      </c>
      <c r="B191" s="223" t="s">
        <v>1563</v>
      </c>
      <c r="C191" s="123" t="s">
        <v>3679</v>
      </c>
      <c r="D191" s="116">
        <v>1</v>
      </c>
      <c r="E191" s="125">
        <v>0.4</v>
      </c>
      <c r="F191" s="106">
        <f>VLOOKUP(CONCATENATE(A191,"-",E191),AĞIRLIK!$A$3:$C$171,3,FALSE)</f>
        <v>1.8086400000000002</v>
      </c>
      <c r="G191" s="117" t="s">
        <v>39</v>
      </c>
      <c r="H191" s="108">
        <f>Sayfa2!$C$2</f>
        <v>6.5</v>
      </c>
      <c r="I191" s="108">
        <f>D191*'genel hesap'!$K$74</f>
        <v>2.9189440000000002</v>
      </c>
      <c r="J191" s="108">
        <f>D191*'genel hesap'!$R$74</f>
        <v>9.9947456000000017</v>
      </c>
      <c r="K191" s="118"/>
      <c r="L191" s="118"/>
      <c r="M191" s="118"/>
      <c r="N191" s="118"/>
      <c r="O191" s="118"/>
      <c r="P191" s="118"/>
      <c r="Q191" s="118"/>
      <c r="R191" s="109">
        <f t="shared" si="30"/>
        <v>24.669849600000003</v>
      </c>
      <c r="S191" s="119">
        <v>0.1</v>
      </c>
      <c r="T191" s="119">
        <v>0.3</v>
      </c>
      <c r="U191" s="119">
        <v>0.1</v>
      </c>
      <c r="V191" s="111">
        <v>26.35</v>
      </c>
      <c r="W191" s="111">
        <f t="shared" si="27"/>
        <v>28.721500000000002</v>
      </c>
      <c r="X191" s="112">
        <v>1.377</v>
      </c>
      <c r="Y191" s="111">
        <f t="shared" si="28"/>
        <v>68.271005500000001</v>
      </c>
      <c r="Z191" s="113">
        <v>0.5</v>
      </c>
      <c r="AA191" s="114">
        <f t="shared" si="25"/>
        <v>34.135502750000001</v>
      </c>
    </row>
    <row r="192" spans="1:27" ht="12.75" customHeight="1" x14ac:dyDescent="0.35">
      <c r="A192" s="103" t="s">
        <v>2665</v>
      </c>
      <c r="B192" s="223" t="s">
        <v>1564</v>
      </c>
      <c r="C192" s="123" t="s">
        <v>110</v>
      </c>
      <c r="D192" s="116">
        <v>1</v>
      </c>
      <c r="E192" s="125">
        <v>0.4</v>
      </c>
      <c r="F192" s="106">
        <f>VLOOKUP(CONCATENATE(A192,"-",E192),AĞIRLIK!$A$3:$C$171,3,FALSE)</f>
        <v>1.8086400000000002</v>
      </c>
      <c r="G192" s="117" t="s">
        <v>39</v>
      </c>
      <c r="H192" s="108">
        <f>Sayfa2!$C$2</f>
        <v>6.5</v>
      </c>
      <c r="I192" s="120"/>
      <c r="J192" s="118"/>
      <c r="K192" s="118"/>
      <c r="L192" s="118"/>
      <c r="M192" s="118"/>
      <c r="N192" s="118"/>
      <c r="O192" s="118"/>
      <c r="P192" s="118"/>
      <c r="Q192" s="118"/>
      <c r="R192" s="109">
        <f t="shared" si="30"/>
        <v>11.756160000000001</v>
      </c>
      <c r="S192" s="119">
        <v>0.1</v>
      </c>
      <c r="T192" s="119">
        <v>0.3</v>
      </c>
      <c r="U192" s="119">
        <v>0.1</v>
      </c>
      <c r="V192" s="111">
        <v>12.22</v>
      </c>
      <c r="W192" s="111">
        <f t="shared" si="27"/>
        <v>13.319800000000003</v>
      </c>
      <c r="X192" s="112">
        <v>1.377</v>
      </c>
      <c r="Y192" s="111">
        <f t="shared" si="28"/>
        <v>31.661164600000003</v>
      </c>
      <c r="Z192" s="113">
        <v>0.5</v>
      </c>
      <c r="AA192" s="114">
        <f t="shared" si="25"/>
        <v>15.830582300000001</v>
      </c>
    </row>
    <row r="193" spans="1:27" ht="12.75" customHeight="1" x14ac:dyDescent="0.35">
      <c r="A193" s="103" t="s">
        <v>2665</v>
      </c>
      <c r="B193" s="223" t="s">
        <v>1565</v>
      </c>
      <c r="C193" s="123" t="s">
        <v>3306</v>
      </c>
      <c r="D193" s="116">
        <v>1</v>
      </c>
      <c r="E193" s="125">
        <v>0.4</v>
      </c>
      <c r="F193" s="106">
        <f>VLOOKUP(CONCATENATE(A193,"-",E193),AĞIRLIK!$A$3:$C$171,3,FALSE)</f>
        <v>1.8086400000000002</v>
      </c>
      <c r="G193" s="117" t="s">
        <v>39</v>
      </c>
      <c r="H193" s="108">
        <f>Sayfa2!$C$2</f>
        <v>6.5</v>
      </c>
      <c r="I193" s="108">
        <f>D193*İZOLASYON!$G$6</f>
        <v>2.0004940000000002</v>
      </c>
      <c r="J193" s="118">
        <f>D193*İZOLASYON!$O$6</f>
        <v>8.9608064000000009</v>
      </c>
      <c r="K193" s="118"/>
      <c r="L193" s="118"/>
      <c r="M193" s="118"/>
      <c r="N193" s="118"/>
      <c r="O193" s="118"/>
      <c r="P193" s="118"/>
      <c r="Q193" s="118"/>
      <c r="R193" s="109">
        <f t="shared" si="30"/>
        <v>22.7174604</v>
      </c>
      <c r="S193" s="119">
        <v>0.1</v>
      </c>
      <c r="T193" s="119">
        <v>0.3</v>
      </c>
      <c r="U193" s="119">
        <v>0.1</v>
      </c>
      <c r="V193" s="111">
        <v>25.35</v>
      </c>
      <c r="W193" s="111">
        <f t="shared" si="27"/>
        <v>27.631500000000003</v>
      </c>
      <c r="X193" s="112">
        <v>1.377</v>
      </c>
      <c r="Y193" s="111">
        <f t="shared" si="28"/>
        <v>65.680075500000001</v>
      </c>
      <c r="Z193" s="113">
        <v>0.5</v>
      </c>
      <c r="AA193" s="114">
        <f t="shared" si="25"/>
        <v>32.84003775</v>
      </c>
    </row>
    <row r="194" spans="1:27" ht="12.75" customHeight="1" x14ac:dyDescent="0.35">
      <c r="A194" s="103" t="s">
        <v>2665</v>
      </c>
      <c r="B194" s="223" t="s">
        <v>1566</v>
      </c>
      <c r="C194" s="123" t="s">
        <v>3680</v>
      </c>
      <c r="D194" s="116">
        <v>1</v>
      </c>
      <c r="E194" s="125">
        <v>0.4</v>
      </c>
      <c r="F194" s="106">
        <f>VLOOKUP(CONCATENATE(A194,"-",E194),AĞIRLIK!$A$3:$C$171,3,FALSE)</f>
        <v>1.8086400000000002</v>
      </c>
      <c r="G194" s="117" t="s">
        <v>39</v>
      </c>
      <c r="H194" s="108">
        <f>Sayfa2!$C$2</f>
        <v>6.5</v>
      </c>
      <c r="I194" s="108">
        <f>D194*'genel hesap'!$K$74</f>
        <v>2.9189440000000002</v>
      </c>
      <c r="J194" s="108">
        <f>D194*'genel hesap'!$R$74</f>
        <v>9.9947456000000017</v>
      </c>
      <c r="K194" s="118"/>
      <c r="L194" s="118"/>
      <c r="M194" s="118"/>
      <c r="N194" s="118"/>
      <c r="O194" s="118"/>
      <c r="P194" s="118"/>
      <c r="Q194" s="118"/>
      <c r="R194" s="109">
        <f t="shared" si="30"/>
        <v>24.669849600000003</v>
      </c>
      <c r="S194" s="119">
        <v>0.1</v>
      </c>
      <c r="T194" s="119">
        <v>0.3</v>
      </c>
      <c r="U194" s="119">
        <v>0.1</v>
      </c>
      <c r="V194" s="111">
        <v>26.35</v>
      </c>
      <c r="W194" s="111">
        <f t="shared" si="27"/>
        <v>28.721500000000002</v>
      </c>
      <c r="X194" s="112">
        <v>1.377</v>
      </c>
      <c r="Y194" s="111">
        <f t="shared" si="28"/>
        <v>68.271005500000001</v>
      </c>
      <c r="Z194" s="113">
        <v>0.5</v>
      </c>
      <c r="AA194" s="114">
        <f t="shared" si="25"/>
        <v>34.135502750000001</v>
      </c>
    </row>
    <row r="195" spans="1:27" ht="12.75" customHeight="1" x14ac:dyDescent="0.35">
      <c r="A195" s="103" t="s">
        <v>2665</v>
      </c>
      <c r="B195" s="223" t="s">
        <v>1567</v>
      </c>
      <c r="C195" s="123" t="s">
        <v>112</v>
      </c>
      <c r="D195" s="116">
        <v>1</v>
      </c>
      <c r="E195" s="125">
        <v>0.4</v>
      </c>
      <c r="F195" s="106">
        <f>VLOOKUP(CONCATENATE(A195,"-",E195),AĞIRLIK!$A$3:$C$171,3,FALSE)</f>
        <v>1.8086400000000002</v>
      </c>
      <c r="G195" s="117" t="s">
        <v>39</v>
      </c>
      <c r="H195" s="108">
        <f>Sayfa2!$C$2</f>
        <v>6.5</v>
      </c>
      <c r="I195" s="108"/>
      <c r="J195" s="118"/>
      <c r="K195" s="118"/>
      <c r="L195" s="118"/>
      <c r="M195" s="118"/>
      <c r="N195" s="118"/>
      <c r="O195" s="118"/>
      <c r="P195" s="118"/>
      <c r="Q195" s="118"/>
      <c r="R195" s="109">
        <f t="shared" si="30"/>
        <v>11.756160000000001</v>
      </c>
      <c r="S195" s="119">
        <v>0.1</v>
      </c>
      <c r="T195" s="119">
        <v>0.3</v>
      </c>
      <c r="U195" s="119">
        <v>0.1</v>
      </c>
      <c r="V195" s="111">
        <v>12.22</v>
      </c>
      <c r="W195" s="111">
        <f t="shared" si="27"/>
        <v>13.319800000000003</v>
      </c>
      <c r="X195" s="112">
        <v>1.377</v>
      </c>
      <c r="Y195" s="111">
        <f t="shared" si="28"/>
        <v>31.661164600000003</v>
      </c>
      <c r="Z195" s="113">
        <v>0.5</v>
      </c>
      <c r="AA195" s="114">
        <f t="shared" si="25"/>
        <v>15.830582300000001</v>
      </c>
    </row>
    <row r="196" spans="1:27" ht="12.75" customHeight="1" x14ac:dyDescent="0.35">
      <c r="A196" s="103" t="s">
        <v>2665</v>
      </c>
      <c r="B196" s="223" t="s">
        <v>1568</v>
      </c>
      <c r="C196" s="123" t="s">
        <v>3335</v>
      </c>
      <c r="D196" s="116">
        <v>1</v>
      </c>
      <c r="E196" s="125">
        <v>0.4</v>
      </c>
      <c r="F196" s="106">
        <f>VLOOKUP(CONCATENATE(A196,"-",E196),AĞIRLIK!$A$3:$C$171,3,FALSE)</f>
        <v>1.8086400000000002</v>
      </c>
      <c r="G196" s="117" t="s">
        <v>39</v>
      </c>
      <c r="H196" s="108">
        <f>Sayfa2!$C$2</f>
        <v>6.5</v>
      </c>
      <c r="I196" s="108">
        <f>D196*İZOLASYON!$G$6</f>
        <v>2.0004940000000002</v>
      </c>
      <c r="J196" s="118">
        <f>D196*İZOLASYON!$O$6</f>
        <v>8.9608064000000009</v>
      </c>
      <c r="K196" s="118"/>
      <c r="L196" s="118"/>
      <c r="M196" s="118"/>
      <c r="N196" s="118"/>
      <c r="O196" s="118"/>
      <c r="P196" s="118"/>
      <c r="Q196" s="118"/>
      <c r="R196" s="109">
        <f t="shared" si="30"/>
        <v>22.7174604</v>
      </c>
      <c r="S196" s="119">
        <v>0.1</v>
      </c>
      <c r="T196" s="119">
        <v>0.3</v>
      </c>
      <c r="U196" s="119">
        <v>0.1</v>
      </c>
      <c r="V196" s="111">
        <v>25.35</v>
      </c>
      <c r="W196" s="111">
        <f t="shared" si="27"/>
        <v>27.631500000000003</v>
      </c>
      <c r="X196" s="112">
        <v>1.377</v>
      </c>
      <c r="Y196" s="111">
        <f t="shared" si="28"/>
        <v>65.680075500000001</v>
      </c>
      <c r="Z196" s="113">
        <v>0.5</v>
      </c>
      <c r="AA196" s="114">
        <f t="shared" si="25"/>
        <v>32.84003775</v>
      </c>
    </row>
    <row r="197" spans="1:27" ht="12.75" customHeight="1" x14ac:dyDescent="0.35">
      <c r="A197" s="103" t="s">
        <v>2665</v>
      </c>
      <c r="B197" s="223" t="s">
        <v>1569</v>
      </c>
      <c r="C197" s="123" t="s">
        <v>3681</v>
      </c>
      <c r="D197" s="116">
        <v>1</v>
      </c>
      <c r="E197" s="125">
        <v>0.4</v>
      </c>
      <c r="F197" s="106">
        <f>VLOOKUP(CONCATENATE(A197,"-",E197),AĞIRLIK!$A$3:$C$171,3,FALSE)</f>
        <v>1.8086400000000002</v>
      </c>
      <c r="G197" s="117" t="s">
        <v>39</v>
      </c>
      <c r="H197" s="108">
        <f>Sayfa2!$C$2</f>
        <v>6.5</v>
      </c>
      <c r="I197" s="108">
        <f>D197*'genel hesap'!$K$74</f>
        <v>2.9189440000000002</v>
      </c>
      <c r="J197" s="108">
        <f>D197*'genel hesap'!$R$74</f>
        <v>9.9947456000000017</v>
      </c>
      <c r="K197" s="118"/>
      <c r="L197" s="118"/>
      <c r="M197" s="118"/>
      <c r="N197" s="118"/>
      <c r="O197" s="118"/>
      <c r="P197" s="118"/>
      <c r="Q197" s="118"/>
      <c r="R197" s="109">
        <f t="shared" si="30"/>
        <v>24.669849600000003</v>
      </c>
      <c r="S197" s="119">
        <v>0.1</v>
      </c>
      <c r="T197" s="119">
        <v>0.3</v>
      </c>
      <c r="U197" s="119">
        <v>0.1</v>
      </c>
      <c r="V197" s="111">
        <v>26.35</v>
      </c>
      <c r="W197" s="111">
        <f t="shared" si="27"/>
        <v>28.721500000000002</v>
      </c>
      <c r="X197" s="112">
        <v>1.377</v>
      </c>
      <c r="Y197" s="111">
        <f t="shared" si="28"/>
        <v>68.271005500000001</v>
      </c>
      <c r="Z197" s="113">
        <v>0.5</v>
      </c>
      <c r="AA197" s="114">
        <f t="shared" si="25"/>
        <v>34.135502750000001</v>
      </c>
    </row>
    <row r="198" spans="1:27" ht="12.75" customHeight="1" x14ac:dyDescent="0.35">
      <c r="A198" s="103" t="s">
        <v>2665</v>
      </c>
      <c r="B198" s="223" t="s">
        <v>1570</v>
      </c>
      <c r="C198" s="123" t="s">
        <v>114</v>
      </c>
      <c r="D198" s="116">
        <v>1</v>
      </c>
      <c r="E198" s="125">
        <v>0.4</v>
      </c>
      <c r="F198" s="106">
        <f>VLOOKUP(CONCATENATE(A198,"-",E198),AĞIRLIK!$A$3:$C$171,3,FALSE)</f>
        <v>1.8086400000000002</v>
      </c>
      <c r="G198" s="117" t="s">
        <v>39</v>
      </c>
      <c r="H198" s="108">
        <f>Sayfa2!$C$2</f>
        <v>6.5</v>
      </c>
      <c r="I198" s="108"/>
      <c r="J198" s="118"/>
      <c r="K198" s="118"/>
      <c r="L198" s="118"/>
      <c r="M198" s="118"/>
      <c r="N198" s="118"/>
      <c r="O198" s="118"/>
      <c r="P198" s="118"/>
      <c r="Q198" s="118"/>
      <c r="R198" s="109">
        <f t="shared" si="30"/>
        <v>11.756160000000001</v>
      </c>
      <c r="S198" s="119">
        <v>0.1</v>
      </c>
      <c r="T198" s="119">
        <v>0.3</v>
      </c>
      <c r="U198" s="119">
        <v>0.1</v>
      </c>
      <c r="V198" s="111">
        <v>12.22</v>
      </c>
      <c r="W198" s="111">
        <f t="shared" si="27"/>
        <v>13.319800000000003</v>
      </c>
      <c r="X198" s="112">
        <v>1.377</v>
      </c>
      <c r="Y198" s="111">
        <f t="shared" si="28"/>
        <v>31.661164600000003</v>
      </c>
      <c r="Z198" s="113">
        <v>0.5</v>
      </c>
      <c r="AA198" s="114">
        <f t="shared" si="25"/>
        <v>15.830582300000001</v>
      </c>
    </row>
    <row r="199" spans="1:27" ht="12.75" customHeight="1" x14ac:dyDescent="0.35">
      <c r="A199" s="103" t="s">
        <v>2665</v>
      </c>
      <c r="B199" s="223" t="s">
        <v>1571</v>
      </c>
      <c r="C199" s="123" t="s">
        <v>3364</v>
      </c>
      <c r="D199" s="116">
        <v>1</v>
      </c>
      <c r="E199" s="125">
        <v>0.4</v>
      </c>
      <c r="F199" s="106">
        <f>VLOOKUP(CONCATENATE(A199,"-",E199),AĞIRLIK!$A$3:$C$171,3,FALSE)</f>
        <v>1.8086400000000002</v>
      </c>
      <c r="G199" s="117" t="s">
        <v>39</v>
      </c>
      <c r="H199" s="108">
        <f>Sayfa2!$C$2</f>
        <v>6.5</v>
      </c>
      <c r="I199" s="108">
        <f>D199*İZOLASYON!$G$6</f>
        <v>2.0004940000000002</v>
      </c>
      <c r="J199" s="118">
        <f>D199*İZOLASYON!$O$6</f>
        <v>8.9608064000000009</v>
      </c>
      <c r="K199" s="118"/>
      <c r="L199" s="118"/>
      <c r="M199" s="118"/>
      <c r="N199" s="118"/>
      <c r="O199" s="118"/>
      <c r="P199" s="118"/>
      <c r="Q199" s="118"/>
      <c r="R199" s="109">
        <f t="shared" si="30"/>
        <v>22.7174604</v>
      </c>
      <c r="S199" s="119">
        <v>0.1</v>
      </c>
      <c r="T199" s="119">
        <v>0.3</v>
      </c>
      <c r="U199" s="119">
        <v>0.1</v>
      </c>
      <c r="V199" s="111">
        <v>25.35</v>
      </c>
      <c r="W199" s="111">
        <f t="shared" si="27"/>
        <v>27.631500000000003</v>
      </c>
      <c r="X199" s="112">
        <v>1.377</v>
      </c>
      <c r="Y199" s="111">
        <f t="shared" si="28"/>
        <v>65.680075500000001</v>
      </c>
      <c r="Z199" s="113">
        <v>0.5</v>
      </c>
      <c r="AA199" s="114">
        <f t="shared" si="25"/>
        <v>32.84003775</v>
      </c>
    </row>
    <row r="200" spans="1:27" ht="12.75" customHeight="1" x14ac:dyDescent="0.35">
      <c r="A200" s="103" t="s">
        <v>2665</v>
      </c>
      <c r="B200" s="223" t="s">
        <v>1572</v>
      </c>
      <c r="C200" s="123" t="s">
        <v>3682</v>
      </c>
      <c r="D200" s="116">
        <v>1</v>
      </c>
      <c r="E200" s="125">
        <v>0.4</v>
      </c>
      <c r="F200" s="106">
        <f>VLOOKUP(CONCATENATE(A200,"-",E200),AĞIRLIK!$A$3:$C$171,3,FALSE)</f>
        <v>1.8086400000000002</v>
      </c>
      <c r="G200" s="117" t="s">
        <v>39</v>
      </c>
      <c r="H200" s="108">
        <f>Sayfa2!$C$2</f>
        <v>6.5</v>
      </c>
      <c r="I200" s="108">
        <f>D200*'genel hesap'!$K$74</f>
        <v>2.9189440000000002</v>
      </c>
      <c r="J200" s="108">
        <f>D200*'genel hesap'!$R$74</f>
        <v>9.9947456000000017</v>
      </c>
      <c r="K200" s="118"/>
      <c r="L200" s="118"/>
      <c r="M200" s="118"/>
      <c r="N200" s="118"/>
      <c r="O200" s="118"/>
      <c r="P200" s="118"/>
      <c r="Q200" s="118"/>
      <c r="R200" s="109">
        <f t="shared" si="30"/>
        <v>24.669849600000003</v>
      </c>
      <c r="S200" s="119">
        <v>0.1</v>
      </c>
      <c r="T200" s="119">
        <v>0.3</v>
      </c>
      <c r="U200" s="119">
        <v>0.1</v>
      </c>
      <c r="V200" s="111">
        <v>26.35</v>
      </c>
      <c r="W200" s="111">
        <f t="shared" si="27"/>
        <v>28.721500000000002</v>
      </c>
      <c r="X200" s="112">
        <v>1.377</v>
      </c>
      <c r="Y200" s="111">
        <f t="shared" si="28"/>
        <v>68.271005500000001</v>
      </c>
      <c r="Z200" s="113">
        <v>0.5</v>
      </c>
      <c r="AA200" s="114">
        <f t="shared" si="25"/>
        <v>34.135502750000001</v>
      </c>
    </row>
    <row r="201" spans="1:27" ht="12.75" customHeight="1" x14ac:dyDescent="0.35">
      <c r="A201" s="103" t="s">
        <v>2665</v>
      </c>
      <c r="B201" s="223" t="s">
        <v>1573</v>
      </c>
      <c r="C201" s="123" t="s">
        <v>3683</v>
      </c>
      <c r="D201" s="124">
        <v>1</v>
      </c>
      <c r="E201" s="125">
        <v>0.4</v>
      </c>
      <c r="F201" s="106">
        <f>VLOOKUP(CONCATENATE(A201,"-",E201),AĞIRLIK!$A$3:$C$171,3,FALSE)</f>
        <v>1.8086400000000002</v>
      </c>
      <c r="G201" s="117" t="s">
        <v>39</v>
      </c>
      <c r="H201" s="108">
        <f>Sayfa2!$C$2</f>
        <v>6.5</v>
      </c>
      <c r="I201" s="108">
        <f>D201*'genel hesap'!$K$74</f>
        <v>2.9189440000000002</v>
      </c>
      <c r="J201" s="108">
        <f>D201*'genel hesap'!$R$74</f>
        <v>9.9947456000000017</v>
      </c>
      <c r="K201" s="118"/>
      <c r="L201" s="118"/>
      <c r="M201" s="118"/>
      <c r="N201" s="118"/>
      <c r="O201" s="118"/>
      <c r="P201" s="118"/>
      <c r="Q201" s="118"/>
      <c r="R201" s="109">
        <f t="shared" si="30"/>
        <v>24.669849600000003</v>
      </c>
      <c r="S201" s="119">
        <v>0.2</v>
      </c>
      <c r="T201" s="119">
        <v>0.3</v>
      </c>
      <c r="U201" s="119">
        <v>0.1</v>
      </c>
      <c r="V201" s="111">
        <f>V200</f>
        <v>26.35</v>
      </c>
      <c r="W201" s="111">
        <f t="shared" si="27"/>
        <v>28.721500000000002</v>
      </c>
      <c r="X201" s="112">
        <v>1.377</v>
      </c>
      <c r="Y201" s="111">
        <f t="shared" si="28"/>
        <v>68.271005500000001</v>
      </c>
      <c r="Z201" s="113">
        <v>0.5</v>
      </c>
      <c r="AA201" s="114">
        <f t="shared" si="25"/>
        <v>34.135502750000001</v>
      </c>
    </row>
    <row r="202" spans="1:27" ht="12.75" customHeight="1" x14ac:dyDescent="0.35">
      <c r="A202" s="103" t="s">
        <v>2665</v>
      </c>
      <c r="B202" s="223" t="s">
        <v>1574</v>
      </c>
      <c r="C202" s="123" t="s">
        <v>3603</v>
      </c>
      <c r="D202" s="124">
        <v>1</v>
      </c>
      <c r="E202" s="125">
        <v>0.4</v>
      </c>
      <c r="F202" s="106">
        <f>VLOOKUP(CONCATENATE(A202,"-",E202),AĞIRLIK!$A$3:$C$171,3,FALSE)</f>
        <v>1.8086400000000002</v>
      </c>
      <c r="G202" s="117" t="s">
        <v>39</v>
      </c>
      <c r="H202" s="108">
        <f>Sayfa2!$C$2</f>
        <v>6.5</v>
      </c>
      <c r="I202" s="108">
        <f>D202*İZOLASYON!$G$6</f>
        <v>2.0004940000000002</v>
      </c>
      <c r="J202" s="118">
        <f>D202*İZOLASYON!$O$6</f>
        <v>8.9608064000000009</v>
      </c>
      <c r="K202" s="118"/>
      <c r="L202" s="118"/>
      <c r="M202" s="118"/>
      <c r="N202" s="118"/>
      <c r="O202" s="118"/>
      <c r="P202" s="118"/>
      <c r="Q202" s="118"/>
      <c r="R202" s="109">
        <f t="shared" si="30"/>
        <v>22.7174604</v>
      </c>
      <c r="S202" s="119">
        <v>0.2</v>
      </c>
      <c r="T202" s="119">
        <v>0.3</v>
      </c>
      <c r="U202" s="119">
        <v>0.1</v>
      </c>
      <c r="V202" s="111">
        <f>V199</f>
        <v>25.35</v>
      </c>
      <c r="W202" s="111">
        <f t="shared" si="27"/>
        <v>27.631500000000003</v>
      </c>
      <c r="X202" s="112">
        <v>1.377</v>
      </c>
      <c r="Y202" s="111">
        <f t="shared" si="28"/>
        <v>65.680075500000001</v>
      </c>
      <c r="Z202" s="113">
        <v>0.5</v>
      </c>
      <c r="AA202" s="114">
        <f t="shared" si="25"/>
        <v>32.84003775</v>
      </c>
    </row>
    <row r="203" spans="1:27" ht="12.75" customHeight="1" x14ac:dyDescent="0.35">
      <c r="A203" s="103" t="s">
        <v>2665</v>
      </c>
      <c r="B203" s="223" t="s">
        <v>1575</v>
      </c>
      <c r="C203" s="123" t="s">
        <v>442</v>
      </c>
      <c r="D203" s="124">
        <v>1</v>
      </c>
      <c r="E203" s="125">
        <v>0.4</v>
      </c>
      <c r="F203" s="106">
        <f>VLOOKUP(CONCATENATE(A203,"-",E203),AĞIRLIK!$A$3:$C$171,3,FALSE)</f>
        <v>1.8086400000000002</v>
      </c>
      <c r="G203" s="117" t="s">
        <v>39</v>
      </c>
      <c r="H203" s="108">
        <f>Sayfa2!$C$2</f>
        <v>6.5</v>
      </c>
      <c r="I203" s="108"/>
      <c r="J203" s="118"/>
      <c r="K203" s="118"/>
      <c r="L203" s="118"/>
      <c r="M203" s="118"/>
      <c r="N203" s="118"/>
      <c r="O203" s="118"/>
      <c r="P203" s="118"/>
      <c r="Q203" s="118"/>
      <c r="R203" s="109">
        <f t="shared" si="30"/>
        <v>11.756160000000001</v>
      </c>
      <c r="S203" s="119">
        <v>0.2</v>
      </c>
      <c r="T203" s="119">
        <v>0.3</v>
      </c>
      <c r="U203" s="119">
        <v>0.1</v>
      </c>
      <c r="V203" s="111">
        <f>V198</f>
        <v>12.22</v>
      </c>
      <c r="W203" s="111">
        <f t="shared" si="27"/>
        <v>13.319800000000003</v>
      </c>
      <c r="X203" s="112">
        <v>1.377</v>
      </c>
      <c r="Y203" s="111">
        <f t="shared" si="28"/>
        <v>31.661164600000003</v>
      </c>
      <c r="Z203" s="113">
        <v>0.5</v>
      </c>
      <c r="AA203" s="114">
        <f t="shared" si="25"/>
        <v>15.830582300000001</v>
      </c>
    </row>
    <row r="204" spans="1:27" ht="12.75" customHeight="1" x14ac:dyDescent="0.35">
      <c r="A204" s="103" t="s">
        <v>2665</v>
      </c>
      <c r="B204" s="223" t="s">
        <v>1576</v>
      </c>
      <c r="C204" s="123" t="s">
        <v>3684</v>
      </c>
      <c r="D204" s="124">
        <v>1</v>
      </c>
      <c r="E204" s="125">
        <v>0.4</v>
      </c>
      <c r="F204" s="106">
        <f>VLOOKUP(CONCATENATE(A204,"-",E204),AĞIRLIK!$A$3:$C$171,3,FALSE)</f>
        <v>1.8086400000000002</v>
      </c>
      <c r="G204" s="117" t="s">
        <v>39</v>
      </c>
      <c r="H204" s="108">
        <f>Sayfa2!$C$2</f>
        <v>6.5</v>
      </c>
      <c r="I204" s="108">
        <f>D204*'genel hesap'!$K$74</f>
        <v>2.9189440000000002</v>
      </c>
      <c r="J204" s="108">
        <f>D204*'genel hesap'!$R$74</f>
        <v>9.9947456000000017</v>
      </c>
      <c r="K204" s="118"/>
      <c r="L204" s="118"/>
      <c r="M204" s="118"/>
      <c r="N204" s="118"/>
      <c r="O204" s="118"/>
      <c r="P204" s="118"/>
      <c r="Q204" s="118"/>
      <c r="R204" s="109">
        <f t="shared" si="30"/>
        <v>24.669849600000003</v>
      </c>
      <c r="S204" s="119">
        <v>0.2</v>
      </c>
      <c r="T204" s="119">
        <v>0.3</v>
      </c>
      <c r="U204" s="119">
        <v>0.1</v>
      </c>
      <c r="V204" s="111">
        <v>26.35</v>
      </c>
      <c r="W204" s="111">
        <f t="shared" si="27"/>
        <v>28.721500000000002</v>
      </c>
      <c r="X204" s="112">
        <v>1.377</v>
      </c>
      <c r="Y204" s="111">
        <f t="shared" si="28"/>
        <v>68.271005500000001</v>
      </c>
      <c r="Z204" s="113">
        <v>0.5</v>
      </c>
      <c r="AA204" s="114">
        <f t="shared" si="25"/>
        <v>34.135502750000001</v>
      </c>
    </row>
    <row r="205" spans="1:27" ht="12.75" customHeight="1" x14ac:dyDescent="0.35">
      <c r="A205" s="103" t="s">
        <v>2665</v>
      </c>
      <c r="B205" s="223" t="s">
        <v>1577</v>
      </c>
      <c r="C205" s="123" t="s">
        <v>3416</v>
      </c>
      <c r="D205" s="124">
        <v>1</v>
      </c>
      <c r="E205" s="125">
        <v>0.4</v>
      </c>
      <c r="F205" s="106">
        <f>VLOOKUP(CONCATENATE(A205,"-",E205),AĞIRLIK!$A$3:$C$171,3,FALSE)</f>
        <v>1.8086400000000002</v>
      </c>
      <c r="G205" s="117" t="s">
        <v>39</v>
      </c>
      <c r="H205" s="108">
        <f>Sayfa2!$C$2</f>
        <v>6.5</v>
      </c>
      <c r="I205" s="108">
        <f>D205*İZOLASYON!$G$6</f>
        <v>2.0004940000000002</v>
      </c>
      <c r="J205" s="118">
        <f>D205*İZOLASYON!$O$6</f>
        <v>8.9608064000000009</v>
      </c>
      <c r="K205" s="118"/>
      <c r="L205" s="118"/>
      <c r="M205" s="118"/>
      <c r="N205" s="118"/>
      <c r="O205" s="118"/>
      <c r="P205" s="118"/>
      <c r="Q205" s="118"/>
      <c r="R205" s="109">
        <f t="shared" si="30"/>
        <v>22.7174604</v>
      </c>
      <c r="S205" s="119">
        <v>0.2</v>
      </c>
      <c r="T205" s="119">
        <v>0.3</v>
      </c>
      <c r="U205" s="119">
        <v>0.1</v>
      </c>
      <c r="V205" s="111">
        <v>25.35</v>
      </c>
      <c r="W205" s="111">
        <f t="shared" si="27"/>
        <v>27.631500000000003</v>
      </c>
      <c r="X205" s="112">
        <v>1.377</v>
      </c>
      <c r="Y205" s="111">
        <f t="shared" si="28"/>
        <v>65.680075500000001</v>
      </c>
      <c r="Z205" s="113">
        <v>0.5</v>
      </c>
      <c r="AA205" s="114">
        <f t="shared" si="25"/>
        <v>32.84003775</v>
      </c>
    </row>
    <row r="206" spans="1:27" ht="12.75" customHeight="1" x14ac:dyDescent="0.35">
      <c r="A206" s="103" t="s">
        <v>2665</v>
      </c>
      <c r="B206" s="223" t="s">
        <v>1578</v>
      </c>
      <c r="C206" s="123" t="s">
        <v>117</v>
      </c>
      <c r="D206" s="124">
        <v>1</v>
      </c>
      <c r="E206" s="125">
        <v>0.4</v>
      </c>
      <c r="F206" s="106">
        <f>VLOOKUP(CONCATENATE(A206,"-",E206),AĞIRLIK!$A$3:$C$171,3,FALSE)</f>
        <v>1.8086400000000002</v>
      </c>
      <c r="G206" s="117" t="s">
        <v>39</v>
      </c>
      <c r="H206" s="108">
        <f>Sayfa2!$C$2</f>
        <v>6.5</v>
      </c>
      <c r="I206" s="108"/>
      <c r="J206" s="118"/>
      <c r="K206" s="118"/>
      <c r="L206" s="118"/>
      <c r="M206" s="118"/>
      <c r="N206" s="118"/>
      <c r="O206" s="118"/>
      <c r="P206" s="118"/>
      <c r="Q206" s="118"/>
      <c r="R206" s="109">
        <f t="shared" si="30"/>
        <v>11.756160000000001</v>
      </c>
      <c r="S206" s="119">
        <v>0.2</v>
      </c>
      <c r="T206" s="119">
        <v>0.3</v>
      </c>
      <c r="U206" s="119">
        <v>0.1</v>
      </c>
      <c r="V206" s="111">
        <v>12.22</v>
      </c>
      <c r="W206" s="111">
        <f t="shared" si="27"/>
        <v>13.319800000000003</v>
      </c>
      <c r="X206" s="112">
        <v>1.377</v>
      </c>
      <c r="Y206" s="111">
        <f t="shared" si="28"/>
        <v>31.661164600000003</v>
      </c>
      <c r="Z206" s="113">
        <v>0.5</v>
      </c>
      <c r="AA206" s="114">
        <f t="shared" si="25"/>
        <v>15.830582300000001</v>
      </c>
    </row>
    <row r="207" spans="1:27" ht="12.75" customHeight="1" x14ac:dyDescent="0.35">
      <c r="A207" s="103" t="s">
        <v>2665</v>
      </c>
      <c r="B207" s="223" t="s">
        <v>1579</v>
      </c>
      <c r="C207" s="123" t="s">
        <v>434</v>
      </c>
      <c r="D207" s="124">
        <v>0.25</v>
      </c>
      <c r="E207" s="125">
        <v>0.4</v>
      </c>
      <c r="F207" s="106">
        <f>VLOOKUP(CONCATENATE(A207,"-",E207),AĞIRLIK!$A$3:$C$171,3,FALSE)</f>
        <v>1.8086400000000002</v>
      </c>
      <c r="G207" s="117" t="s">
        <v>39</v>
      </c>
      <c r="H207" s="120">
        <f>Sayfa2!$C$2*Sayfa2!I7</f>
        <v>1.0205</v>
      </c>
      <c r="I207" s="120"/>
      <c r="J207" s="118"/>
      <c r="K207" s="118"/>
      <c r="L207" s="118">
        <f>'genel hesap'!$C$2</f>
        <v>1.39</v>
      </c>
      <c r="M207" s="118"/>
      <c r="N207" s="118"/>
      <c r="O207" s="118">
        <f>SIVAMA!D7</f>
        <v>1.48</v>
      </c>
      <c r="P207" s="118"/>
      <c r="Q207" s="118"/>
      <c r="R207" s="109">
        <f>R176</f>
        <v>5.8780800000000006</v>
      </c>
      <c r="S207" s="119">
        <v>0.2</v>
      </c>
      <c r="T207" s="119">
        <v>0.3</v>
      </c>
      <c r="U207" s="119">
        <v>0.1</v>
      </c>
      <c r="V207" s="111">
        <f>L207+V176</f>
        <v>7.5</v>
      </c>
      <c r="W207" s="111">
        <f t="shared" si="27"/>
        <v>8.1750000000000007</v>
      </c>
      <c r="X207" s="112">
        <v>1.377</v>
      </c>
      <c r="Y207" s="111">
        <f t="shared" si="28"/>
        <v>19.431975000000001</v>
      </c>
      <c r="Z207" s="113">
        <v>0.5</v>
      </c>
      <c r="AA207" s="114">
        <f t="shared" si="25"/>
        <v>9.7159875000000007</v>
      </c>
    </row>
    <row r="208" spans="1:27" ht="12.75" customHeight="1" x14ac:dyDescent="0.35">
      <c r="A208" s="103" t="s">
        <v>2665</v>
      </c>
      <c r="B208" s="223" t="s">
        <v>1580</v>
      </c>
      <c r="C208" s="123" t="s">
        <v>3604</v>
      </c>
      <c r="D208" s="124">
        <v>0.25</v>
      </c>
      <c r="E208" s="125">
        <v>0.4</v>
      </c>
      <c r="F208" s="106">
        <f>VLOOKUP(CONCATENATE(A208,"-",E208),AĞIRLIK!$A$3:$C$171,3,FALSE)</f>
        <v>1.8086400000000002</v>
      </c>
      <c r="G208" s="117" t="s">
        <v>39</v>
      </c>
      <c r="H208" s="120">
        <f>Sayfa2!$C$2*Sayfa2!I7</f>
        <v>1.0205</v>
      </c>
      <c r="I208" s="108">
        <f>D208*İZOLASYON!$G$6</f>
        <v>0.50012350000000005</v>
      </c>
      <c r="J208" s="118">
        <f>D208*İZOLASYON!$O$6</f>
        <v>2.2402016000000002</v>
      </c>
      <c r="K208" s="118"/>
      <c r="L208" s="118">
        <f>'genel hesap'!$C$2</f>
        <v>1.39</v>
      </c>
      <c r="M208" s="118"/>
      <c r="N208" s="118"/>
      <c r="O208" s="118">
        <f>SIVAMA!D7</f>
        <v>1.48</v>
      </c>
      <c r="P208" s="118"/>
      <c r="Q208" s="118"/>
      <c r="R208" s="109">
        <f>R177</f>
        <v>11.3587302</v>
      </c>
      <c r="S208" s="119">
        <v>0.2</v>
      </c>
      <c r="T208" s="119">
        <v>0.3</v>
      </c>
      <c r="U208" s="119">
        <v>0.1</v>
      </c>
      <c r="V208" s="111">
        <f t="shared" ref="V208:V209" si="31">L208+V177</f>
        <v>14.065000000000001</v>
      </c>
      <c r="W208" s="111">
        <f t="shared" si="27"/>
        <v>15.330850000000002</v>
      </c>
      <c r="X208" s="112">
        <v>1.377</v>
      </c>
      <c r="Y208" s="111">
        <f t="shared" si="28"/>
        <v>36.441430449999999</v>
      </c>
      <c r="Z208" s="113">
        <v>0.5</v>
      </c>
      <c r="AA208" s="114">
        <f t="shared" si="25"/>
        <v>18.220715224999999</v>
      </c>
    </row>
    <row r="209" spans="1:27" ht="12.75" customHeight="1" x14ac:dyDescent="0.35">
      <c r="A209" s="103" t="s">
        <v>2665</v>
      </c>
      <c r="B209" s="223" t="s">
        <v>1581</v>
      </c>
      <c r="C209" s="123" t="s">
        <v>3685</v>
      </c>
      <c r="D209" s="124">
        <v>0.25</v>
      </c>
      <c r="E209" s="125">
        <v>0.4</v>
      </c>
      <c r="F209" s="106">
        <f>VLOOKUP(CONCATENATE(A209,"-",E209),AĞIRLIK!$A$3:$C$171,3,FALSE)</f>
        <v>1.8086400000000002</v>
      </c>
      <c r="G209" s="117" t="s">
        <v>39</v>
      </c>
      <c r="H209" s="120">
        <v>0.78500000000000003</v>
      </c>
      <c r="I209" s="108">
        <f>D209*'genel hesap'!$K$74</f>
        <v>0.72973600000000005</v>
      </c>
      <c r="J209" s="108">
        <f>D209*'genel hesap'!$R$74</f>
        <v>2.4986864000000004</v>
      </c>
      <c r="K209" s="118"/>
      <c r="L209" s="118">
        <f>'genel hesap'!$C$2</f>
        <v>1.39</v>
      </c>
      <c r="M209" s="118"/>
      <c r="N209" s="118"/>
      <c r="O209" s="118">
        <f>SIVAMA!D8</f>
        <v>1.48</v>
      </c>
      <c r="P209" s="118"/>
      <c r="Q209" s="118"/>
      <c r="R209" s="109">
        <f>R178</f>
        <v>12.334924800000001</v>
      </c>
      <c r="S209" s="119">
        <v>0.2</v>
      </c>
      <c r="T209" s="119">
        <v>0.3</v>
      </c>
      <c r="U209" s="119">
        <v>0.1</v>
      </c>
      <c r="V209" s="111">
        <f t="shared" si="31"/>
        <v>14.565000000000001</v>
      </c>
      <c r="W209" s="111">
        <f t="shared" si="27"/>
        <v>15.875850000000003</v>
      </c>
      <c r="X209" s="112">
        <v>1.377</v>
      </c>
      <c r="Y209" s="111">
        <f t="shared" si="28"/>
        <v>37.736895450000006</v>
      </c>
      <c r="Z209" s="113">
        <v>0.5</v>
      </c>
      <c r="AA209" s="114">
        <f t="shared" si="25"/>
        <v>18.868447725000003</v>
      </c>
    </row>
    <row r="210" spans="1:27" ht="12.75" customHeight="1" x14ac:dyDescent="0.35">
      <c r="A210" s="103" t="s">
        <v>2665</v>
      </c>
      <c r="B210" s="223" t="s">
        <v>1582</v>
      </c>
      <c r="C210" s="123" t="s">
        <v>118</v>
      </c>
      <c r="D210" s="124">
        <v>1</v>
      </c>
      <c r="E210" s="125">
        <v>0.5</v>
      </c>
      <c r="F210" s="106">
        <f>VLOOKUP(CONCATENATE(A210,"-",E210),AĞIRLIK!$A$3:$C$171,3,FALSE)</f>
        <v>2.2608000000000006</v>
      </c>
      <c r="G210" s="117" t="s">
        <v>39</v>
      </c>
      <c r="H210" s="108">
        <f>Sayfa2!$C$2</f>
        <v>6.5</v>
      </c>
      <c r="I210" s="108"/>
      <c r="J210" s="118"/>
      <c r="K210" s="118"/>
      <c r="L210" s="118"/>
      <c r="M210" s="118"/>
      <c r="N210" s="118"/>
      <c r="O210" s="118"/>
      <c r="P210" s="118"/>
      <c r="Q210" s="118"/>
      <c r="R210" s="109">
        <f>F210*H210*D210+I210+J210+K210+L210+M210+N210+O210+P210+Q210</f>
        <v>14.695200000000003</v>
      </c>
      <c r="S210" s="119">
        <v>0.1</v>
      </c>
      <c r="T210" s="119">
        <v>0.3</v>
      </c>
      <c r="U210" s="119">
        <v>0.1</v>
      </c>
      <c r="V210" s="111">
        <f>V206*1.5</f>
        <v>18.330000000000002</v>
      </c>
      <c r="W210" s="111">
        <f t="shared" si="27"/>
        <v>19.979700000000005</v>
      </c>
      <c r="X210" s="112">
        <v>1.377</v>
      </c>
      <c r="Y210" s="111">
        <f t="shared" si="28"/>
        <v>47.49174690000001</v>
      </c>
      <c r="Z210" s="113">
        <v>0.5</v>
      </c>
      <c r="AA210" s="114">
        <f t="shared" si="25"/>
        <v>23.745873450000005</v>
      </c>
    </row>
    <row r="211" spans="1:27" ht="12.75" customHeight="1" x14ac:dyDescent="0.35">
      <c r="A211" s="103" t="s">
        <v>2665</v>
      </c>
      <c r="B211" s="223" t="s">
        <v>1583</v>
      </c>
      <c r="C211" s="123" t="s">
        <v>3613</v>
      </c>
      <c r="D211" s="124">
        <v>1</v>
      </c>
      <c r="E211" s="125">
        <v>0.5</v>
      </c>
      <c r="F211" s="106">
        <f>VLOOKUP(CONCATENATE(A211,"-",E211),AĞIRLIK!$A$3:$C$171,3,FALSE)</f>
        <v>2.2608000000000006</v>
      </c>
      <c r="G211" s="117" t="s">
        <v>39</v>
      </c>
      <c r="H211" s="108">
        <f>Sayfa2!$C$2</f>
        <v>6.5</v>
      </c>
      <c r="I211" s="108">
        <f>D211*İZOLASYON!$G$6</f>
        <v>2.0004940000000002</v>
      </c>
      <c r="J211" s="118">
        <f>D211*İZOLASYON!$O$6</f>
        <v>8.9608064000000009</v>
      </c>
      <c r="K211" s="118"/>
      <c r="L211" s="118"/>
      <c r="M211" s="118"/>
      <c r="N211" s="118"/>
      <c r="O211" s="118"/>
      <c r="P211" s="118"/>
      <c r="Q211" s="118"/>
      <c r="R211" s="109">
        <f>F211*H211*D211+I211+J211+K211+L211+M211+N211+O211+P211+Q211</f>
        <v>25.656500400000006</v>
      </c>
      <c r="S211" s="119">
        <v>0.1</v>
      </c>
      <c r="T211" s="119">
        <v>0.3</v>
      </c>
      <c r="U211" s="119">
        <v>0.1</v>
      </c>
      <c r="V211" s="111">
        <f>V205*1.5</f>
        <v>38.025000000000006</v>
      </c>
      <c r="W211" s="111">
        <f t="shared" si="27"/>
        <v>41.447250000000011</v>
      </c>
      <c r="X211" s="112">
        <v>1.377</v>
      </c>
      <c r="Y211" s="111">
        <f t="shared" si="28"/>
        <v>98.520113250000023</v>
      </c>
      <c r="Z211" s="113">
        <v>0.5</v>
      </c>
      <c r="AA211" s="114">
        <f t="shared" si="25"/>
        <v>49.260056625000011</v>
      </c>
    </row>
    <row r="212" spans="1:27" ht="12.75" customHeight="1" x14ac:dyDescent="0.35">
      <c r="A212" s="103" t="s">
        <v>2665</v>
      </c>
      <c r="B212" s="223" t="s">
        <v>1584</v>
      </c>
      <c r="C212" s="123" t="s">
        <v>3686</v>
      </c>
      <c r="D212" s="124">
        <v>1</v>
      </c>
      <c r="E212" s="125">
        <v>0.5</v>
      </c>
      <c r="F212" s="106">
        <f>VLOOKUP(CONCATENATE(A212,"-",E212),AĞIRLIK!$A$3:$C$171,3,FALSE)</f>
        <v>2.2608000000000006</v>
      </c>
      <c r="G212" s="117" t="s">
        <v>39</v>
      </c>
      <c r="H212" s="108">
        <f>Sayfa2!$C$2</f>
        <v>6.5</v>
      </c>
      <c r="I212" s="108">
        <f>D212*'genel hesap'!$K$74</f>
        <v>2.9189440000000002</v>
      </c>
      <c r="J212" s="108">
        <f>D212*'genel hesap'!$R$74</f>
        <v>9.9947456000000017</v>
      </c>
      <c r="K212" s="118"/>
      <c r="L212" s="118"/>
      <c r="M212" s="118"/>
      <c r="N212" s="118"/>
      <c r="O212" s="118"/>
      <c r="P212" s="118"/>
      <c r="Q212" s="118"/>
      <c r="R212" s="109">
        <f>F212*H212*D212+I212+J212+K212+L212+M212+N212+O212+P212+Q212</f>
        <v>27.608889600000005</v>
      </c>
      <c r="S212" s="119">
        <v>0.1</v>
      </c>
      <c r="T212" s="119">
        <v>0.3</v>
      </c>
      <c r="U212" s="119">
        <v>0.1</v>
      </c>
      <c r="V212" s="111">
        <f>V204*1.5</f>
        <v>39.525000000000006</v>
      </c>
      <c r="W212" s="111">
        <f t="shared" si="27"/>
        <v>43.082250000000009</v>
      </c>
      <c r="X212" s="112">
        <v>1.377</v>
      </c>
      <c r="Y212" s="111">
        <f t="shared" si="28"/>
        <v>102.40650825000002</v>
      </c>
      <c r="Z212" s="113">
        <v>0.5</v>
      </c>
      <c r="AA212" s="114">
        <f t="shared" si="25"/>
        <v>51.203254125000008</v>
      </c>
    </row>
    <row r="213" spans="1:27" ht="12.75" customHeight="1" x14ac:dyDescent="0.35">
      <c r="A213" s="103" t="s">
        <v>2665</v>
      </c>
      <c r="B213" s="223" t="s">
        <v>1585</v>
      </c>
      <c r="C213" s="123" t="s">
        <v>1216</v>
      </c>
      <c r="D213" s="124">
        <v>1</v>
      </c>
      <c r="E213" s="125">
        <v>0.4</v>
      </c>
      <c r="F213" s="106">
        <f>VLOOKUP(CONCATENATE(A213,"-",E213),AĞIRLIK!$A$3:$C$171,3,FALSE)</f>
        <v>1.8086400000000002</v>
      </c>
      <c r="G213" s="117" t="s">
        <v>39</v>
      </c>
      <c r="H213" s="108">
        <f>Sayfa2!$C$2</f>
        <v>6.5</v>
      </c>
      <c r="I213" s="108"/>
      <c r="J213" s="118"/>
      <c r="K213" s="118"/>
      <c r="L213" s="118"/>
      <c r="M213" s="118"/>
      <c r="N213" s="118"/>
      <c r="O213" s="118"/>
      <c r="P213" s="118"/>
      <c r="Q213" s="118"/>
      <c r="R213" s="109">
        <f>F213*H213*D213+I213+J213+K213+L213+M213+N213+O213+P213+Q213</f>
        <v>11.756160000000001</v>
      </c>
      <c r="S213" s="119">
        <v>0.2</v>
      </c>
      <c r="T213" s="119">
        <v>0.3</v>
      </c>
      <c r="U213" s="119">
        <v>0.1</v>
      </c>
      <c r="V213" s="111">
        <f>V206</f>
        <v>12.22</v>
      </c>
      <c r="W213" s="111">
        <f t="shared" si="27"/>
        <v>13.319800000000003</v>
      </c>
      <c r="X213" s="112">
        <v>1.377</v>
      </c>
      <c r="Y213" s="111">
        <f t="shared" si="28"/>
        <v>31.661164600000003</v>
      </c>
      <c r="Z213" s="113">
        <v>0.5</v>
      </c>
      <c r="AA213" s="114">
        <f t="shared" si="25"/>
        <v>15.830582300000001</v>
      </c>
    </row>
    <row r="214" spans="1:27" ht="12.75" customHeight="1" x14ac:dyDescent="0.35">
      <c r="A214" s="103" t="s">
        <v>2665</v>
      </c>
      <c r="B214" s="223" t="s">
        <v>4122</v>
      </c>
      <c r="C214" s="123" t="s">
        <v>120</v>
      </c>
      <c r="D214" s="124">
        <v>1</v>
      </c>
      <c r="E214" s="125">
        <v>0.4</v>
      </c>
      <c r="F214" s="106">
        <f>VLOOKUP(CONCATENATE(A214,"-",E214),AĞIRLIK!$A$3:$C$171,3,FALSE)</f>
        <v>1.8086400000000002</v>
      </c>
      <c r="G214" s="117" t="s">
        <v>39</v>
      </c>
      <c r="H214" s="108">
        <f>Sayfa2!$C$2</f>
        <v>6.5</v>
      </c>
      <c r="I214" s="108"/>
      <c r="J214" s="118"/>
      <c r="K214" s="118"/>
      <c r="L214" s="118"/>
      <c r="M214" s="118"/>
      <c r="N214" s="118"/>
      <c r="O214" s="118"/>
      <c r="P214" s="118"/>
      <c r="Q214" s="118"/>
      <c r="R214" s="109">
        <f>F214*H214*D214+I214+J214+K214+L214+M214+N214+O214+P214+Q214</f>
        <v>11.756160000000001</v>
      </c>
      <c r="S214" s="119">
        <v>0.2</v>
      </c>
      <c r="T214" s="119">
        <v>0.3</v>
      </c>
      <c r="U214" s="119">
        <v>0.1</v>
      </c>
      <c r="V214" s="111">
        <v>12.22</v>
      </c>
      <c r="W214" s="111">
        <f t="shared" si="27"/>
        <v>13.319800000000003</v>
      </c>
      <c r="X214" s="112">
        <v>1.377</v>
      </c>
      <c r="Y214" s="111">
        <f t="shared" si="28"/>
        <v>31.661164600000003</v>
      </c>
      <c r="Z214" s="113">
        <v>0.5</v>
      </c>
      <c r="AA214" s="114">
        <f t="shared" si="25"/>
        <v>15.830582300000001</v>
      </c>
    </row>
    <row r="215" spans="1:27" ht="12.75" customHeight="1" x14ac:dyDescent="0.35">
      <c r="A215" s="103" t="s">
        <v>2665</v>
      </c>
      <c r="B215" s="223" t="s">
        <v>4123</v>
      </c>
      <c r="C215" s="123" t="s">
        <v>1217</v>
      </c>
      <c r="D215" s="126">
        <v>1</v>
      </c>
      <c r="E215" s="131"/>
      <c r="F215" s="132">
        <v>3.44</v>
      </c>
      <c r="G215" s="137" t="s">
        <v>39</v>
      </c>
      <c r="H215" s="108">
        <v>1.62</v>
      </c>
      <c r="I215" s="108"/>
      <c r="J215" s="118"/>
      <c r="K215" s="118"/>
      <c r="L215" s="118"/>
      <c r="M215" s="118"/>
      <c r="N215" s="118"/>
      <c r="O215" s="118"/>
      <c r="P215" s="128"/>
      <c r="Q215" s="128"/>
      <c r="R215" s="109">
        <f>R217</f>
        <v>5.5728</v>
      </c>
      <c r="S215" s="129">
        <v>1.5</v>
      </c>
      <c r="T215" s="129">
        <v>0</v>
      </c>
      <c r="U215" s="129">
        <v>0</v>
      </c>
      <c r="V215" s="111">
        <v>12.22</v>
      </c>
      <c r="W215" s="111">
        <f t="shared" si="27"/>
        <v>13.319800000000003</v>
      </c>
      <c r="X215" s="112">
        <v>1.377</v>
      </c>
      <c r="Y215" s="111">
        <f t="shared" si="28"/>
        <v>31.661164600000003</v>
      </c>
      <c r="Z215" s="113">
        <v>0.5</v>
      </c>
      <c r="AA215" s="114">
        <f t="shared" si="25"/>
        <v>15.830582300000001</v>
      </c>
    </row>
    <row r="216" spans="1:27" ht="12.75" customHeight="1" x14ac:dyDescent="0.35">
      <c r="A216" s="103" t="s">
        <v>2665</v>
      </c>
      <c r="B216" s="223" t="s">
        <v>4124</v>
      </c>
      <c r="C216" s="123" t="s">
        <v>1218</v>
      </c>
      <c r="D216" s="126"/>
      <c r="E216" s="131"/>
      <c r="F216" s="132">
        <v>3.44</v>
      </c>
      <c r="G216" s="137" t="s">
        <v>39</v>
      </c>
      <c r="H216" s="108">
        <v>1.62</v>
      </c>
      <c r="I216" s="108"/>
      <c r="J216" s="118"/>
      <c r="K216" s="118"/>
      <c r="L216" s="118"/>
      <c r="M216" s="118"/>
      <c r="N216" s="118"/>
      <c r="O216" s="118"/>
      <c r="P216" s="128"/>
      <c r="Q216" s="128"/>
      <c r="R216" s="109">
        <f>R217</f>
        <v>5.5728</v>
      </c>
      <c r="S216" s="129">
        <v>1</v>
      </c>
      <c r="T216" s="129">
        <v>0</v>
      </c>
      <c r="U216" s="129">
        <v>0</v>
      </c>
      <c r="V216" s="111">
        <v>12.22</v>
      </c>
      <c r="W216" s="111">
        <f t="shared" si="27"/>
        <v>13.319800000000003</v>
      </c>
      <c r="X216" s="112">
        <v>1.377</v>
      </c>
      <c r="Y216" s="111">
        <f t="shared" si="28"/>
        <v>31.661164600000003</v>
      </c>
      <c r="Z216" s="113">
        <v>0.5</v>
      </c>
      <c r="AA216" s="114">
        <f t="shared" si="25"/>
        <v>15.830582300000001</v>
      </c>
    </row>
    <row r="217" spans="1:27" ht="12.75" customHeight="1" x14ac:dyDescent="0.35">
      <c r="A217" s="103" t="s">
        <v>2665</v>
      </c>
      <c r="B217" s="223" t="s">
        <v>4125</v>
      </c>
      <c r="C217" s="123" t="s">
        <v>121</v>
      </c>
      <c r="D217" s="126">
        <v>1</v>
      </c>
      <c r="E217" s="131"/>
      <c r="F217" s="132">
        <f>Sayfa2!CU6</f>
        <v>3.44</v>
      </c>
      <c r="G217" s="137" t="s">
        <v>39</v>
      </c>
      <c r="H217" s="108">
        <v>1.62</v>
      </c>
      <c r="I217" s="108"/>
      <c r="J217" s="118"/>
      <c r="K217" s="118"/>
      <c r="L217" s="118"/>
      <c r="M217" s="118"/>
      <c r="N217" s="118"/>
      <c r="O217" s="118"/>
      <c r="P217" s="128"/>
      <c r="Q217" s="128"/>
      <c r="R217" s="109">
        <f>F217*H217*D217+I217+J217+K217+L217+M217+N217+O217+P217+Q217</f>
        <v>5.5728</v>
      </c>
      <c r="S217" s="129">
        <v>1</v>
      </c>
      <c r="T217" s="129">
        <v>0</v>
      </c>
      <c r="U217" s="129">
        <v>0</v>
      </c>
      <c r="V217" s="111">
        <v>12.22</v>
      </c>
      <c r="W217" s="111">
        <f t="shared" si="27"/>
        <v>13.319800000000003</v>
      </c>
      <c r="X217" s="112">
        <v>1.377</v>
      </c>
      <c r="Y217" s="111">
        <f t="shared" si="28"/>
        <v>31.661164600000003</v>
      </c>
      <c r="Z217" s="113">
        <v>0.5</v>
      </c>
      <c r="AA217" s="114">
        <f t="shared" si="25"/>
        <v>15.830582300000001</v>
      </c>
    </row>
    <row r="218" spans="1:27" ht="12.75" customHeight="1" x14ac:dyDescent="0.35">
      <c r="A218" s="103" t="s">
        <v>2665</v>
      </c>
      <c r="B218" s="223" t="s">
        <v>4126</v>
      </c>
      <c r="C218" s="123" t="s">
        <v>122</v>
      </c>
      <c r="D218" s="124">
        <v>1</v>
      </c>
      <c r="E218" s="125"/>
      <c r="F218" s="132">
        <v>1</v>
      </c>
      <c r="G218" s="117" t="s">
        <v>39</v>
      </c>
      <c r="H218" s="133"/>
      <c r="I218" s="138"/>
      <c r="J218" s="134"/>
      <c r="K218" s="134"/>
      <c r="L218" s="134"/>
      <c r="M218" s="134">
        <f>'BAĞLANTI KELEPÇESİ'!H6</f>
        <v>0.6977073246753247</v>
      </c>
      <c r="N218" s="134"/>
      <c r="O218" s="134"/>
      <c r="P218" s="134"/>
      <c r="Q218" s="134"/>
      <c r="R218" s="109">
        <f>F218*H218*D218+I218+J218+K218+L218+M218+N218+O218+P218+Q218</f>
        <v>0.6977073246753247</v>
      </c>
      <c r="S218" s="135">
        <v>1</v>
      </c>
      <c r="T218" s="135">
        <v>0</v>
      </c>
      <c r="U218" s="135">
        <v>0</v>
      </c>
      <c r="V218" s="111">
        <v>1.5</v>
      </c>
      <c r="W218" s="111">
        <f t="shared" si="27"/>
        <v>1.6350000000000002</v>
      </c>
      <c r="X218" s="112">
        <v>1.377</v>
      </c>
      <c r="Y218" s="111">
        <f t="shared" si="28"/>
        <v>3.8863950000000003</v>
      </c>
      <c r="Z218" s="113">
        <v>0.5</v>
      </c>
      <c r="AA218" s="114">
        <f t="shared" si="25"/>
        <v>1.9431975000000001</v>
      </c>
    </row>
    <row r="219" spans="1:27" ht="12.75" customHeight="1" x14ac:dyDescent="0.35">
      <c r="A219" s="103" t="s">
        <v>2665</v>
      </c>
      <c r="B219" s="223" t="s">
        <v>4127</v>
      </c>
      <c r="C219" s="123" t="s">
        <v>1219</v>
      </c>
      <c r="D219" s="124"/>
      <c r="E219" s="125"/>
      <c r="F219" s="132">
        <v>1</v>
      </c>
      <c r="G219" s="117" t="s">
        <v>39</v>
      </c>
      <c r="H219" s="133"/>
      <c r="I219" s="138"/>
      <c r="J219" s="118"/>
      <c r="K219" s="134"/>
      <c r="L219" s="134"/>
      <c r="M219" s="134"/>
      <c r="N219" s="134"/>
      <c r="O219" s="134"/>
      <c r="P219" s="134"/>
      <c r="Q219" s="134"/>
      <c r="R219" s="109">
        <f>R222</f>
        <v>1.5147600000000001</v>
      </c>
      <c r="S219" s="135">
        <v>1</v>
      </c>
      <c r="T219" s="135">
        <v>0</v>
      </c>
      <c r="U219" s="135">
        <v>0</v>
      </c>
      <c r="V219" s="111">
        <v>1.5</v>
      </c>
      <c r="W219" s="111">
        <f t="shared" si="27"/>
        <v>1.6350000000000002</v>
      </c>
      <c r="X219" s="112">
        <v>1.377</v>
      </c>
      <c r="Y219" s="111">
        <f t="shared" si="28"/>
        <v>3.8863950000000003</v>
      </c>
      <c r="Z219" s="113">
        <v>0.5</v>
      </c>
      <c r="AA219" s="114">
        <f t="shared" si="25"/>
        <v>1.9431975000000001</v>
      </c>
    </row>
    <row r="220" spans="1:27" ht="12.75" customHeight="1" x14ac:dyDescent="0.35">
      <c r="A220" s="103" t="s">
        <v>2665</v>
      </c>
      <c r="B220" s="223" t="s">
        <v>4128</v>
      </c>
      <c r="C220" s="123" t="s">
        <v>3687</v>
      </c>
      <c r="D220" s="124"/>
      <c r="E220" s="125"/>
      <c r="F220" s="132">
        <v>1</v>
      </c>
      <c r="G220" s="117" t="s">
        <v>39</v>
      </c>
      <c r="H220" s="133"/>
      <c r="I220" s="138"/>
      <c r="J220" s="118"/>
      <c r="K220" s="134"/>
      <c r="L220" s="134"/>
      <c r="M220" s="134"/>
      <c r="N220" s="134"/>
      <c r="O220" s="134"/>
      <c r="P220" s="134">
        <f>'DUVAR KELEPÇE'!J7</f>
        <v>1.8005</v>
      </c>
      <c r="Q220" s="134"/>
      <c r="R220" s="109">
        <f>F220*H220*D220+I220+J220+K220+L220+M220+N220+O220+P220+Q220</f>
        <v>1.8005</v>
      </c>
      <c r="S220" s="135">
        <v>1</v>
      </c>
      <c r="T220" s="135">
        <v>0</v>
      </c>
      <c r="U220" s="135">
        <v>0</v>
      </c>
      <c r="V220" s="111">
        <f>R220*(1+S220)*(T220+1)*(U220+1)</f>
        <v>3.601</v>
      </c>
      <c r="W220" s="111">
        <f t="shared" si="27"/>
        <v>3.9250900000000004</v>
      </c>
      <c r="X220" s="112">
        <v>1.377</v>
      </c>
      <c r="Y220" s="111">
        <f t="shared" si="28"/>
        <v>9.3299389300000009</v>
      </c>
      <c r="Z220" s="113">
        <v>0.5</v>
      </c>
      <c r="AA220" s="114">
        <f t="shared" si="25"/>
        <v>4.6649694650000004</v>
      </c>
    </row>
    <row r="221" spans="1:27" s="20" customFormat="1" ht="12.75" customHeight="1" x14ac:dyDescent="0.35">
      <c r="A221" s="103" t="s">
        <v>2665</v>
      </c>
      <c r="B221" s="223" t="s">
        <v>4129</v>
      </c>
      <c r="C221" s="123" t="s">
        <v>3473</v>
      </c>
      <c r="D221" s="124"/>
      <c r="E221" s="125"/>
      <c r="F221" s="132">
        <v>1</v>
      </c>
      <c r="G221" s="117" t="s">
        <v>39</v>
      </c>
      <c r="H221" s="133"/>
      <c r="I221" s="133"/>
      <c r="J221" s="118"/>
      <c r="K221" s="134"/>
      <c r="L221" s="134"/>
      <c r="M221" s="134"/>
      <c r="N221" s="134"/>
      <c r="O221" s="134"/>
      <c r="P221" s="134">
        <f>'DUVAR KELEPÇE'!J6</f>
        <v>1.7596800000000001</v>
      </c>
      <c r="Q221" s="134"/>
      <c r="R221" s="109">
        <f>F221*H221*D221+I221+J221+K221+L221+M221+N221+O221+P221+Q221</f>
        <v>1.7596800000000001</v>
      </c>
      <c r="S221" s="135">
        <v>1</v>
      </c>
      <c r="T221" s="135">
        <v>0</v>
      </c>
      <c r="U221" s="135">
        <v>0</v>
      </c>
      <c r="V221" s="111">
        <f>R221*(1+S221)*(T221+1)*(U221+1)</f>
        <v>3.5193600000000003</v>
      </c>
      <c r="W221" s="111">
        <f t="shared" si="27"/>
        <v>3.8361024000000006</v>
      </c>
      <c r="X221" s="112">
        <v>1.377</v>
      </c>
      <c r="Y221" s="111">
        <f t="shared" si="28"/>
        <v>9.1184154048000003</v>
      </c>
      <c r="Z221" s="113">
        <v>0.5</v>
      </c>
      <c r="AA221" s="114">
        <f t="shared" si="25"/>
        <v>4.5592077024000002</v>
      </c>
    </row>
    <row r="222" spans="1:27" s="20" customFormat="1" ht="12.75" customHeight="1" x14ac:dyDescent="0.35">
      <c r="A222" s="103" t="s">
        <v>2665</v>
      </c>
      <c r="B222" s="223" t="s">
        <v>4130</v>
      </c>
      <c r="C222" s="123" t="s">
        <v>124</v>
      </c>
      <c r="D222" s="124"/>
      <c r="E222" s="125"/>
      <c r="F222" s="132">
        <v>1</v>
      </c>
      <c r="G222" s="117" t="s">
        <v>39</v>
      </c>
      <c r="H222" s="133"/>
      <c r="I222" s="108"/>
      <c r="J222" s="118"/>
      <c r="K222" s="134"/>
      <c r="L222" s="134"/>
      <c r="M222" s="134"/>
      <c r="N222" s="134"/>
      <c r="O222" s="134"/>
      <c r="P222" s="134">
        <f>'DUVAR KELEPÇE'!G6</f>
        <v>1.5147600000000001</v>
      </c>
      <c r="Q222" s="134"/>
      <c r="R222" s="109">
        <f>F222*H222*D222+I222+J222+K222+L222+M222+N222+O222+P222+Q222</f>
        <v>1.5147600000000001</v>
      </c>
      <c r="S222" s="135">
        <v>1</v>
      </c>
      <c r="T222" s="135">
        <v>0</v>
      </c>
      <c r="U222" s="135">
        <v>0</v>
      </c>
      <c r="V222" s="111">
        <f>R222*(1+S222)*(T222+1)*(U222+1)</f>
        <v>3.0295200000000002</v>
      </c>
      <c r="W222" s="111">
        <f t="shared" si="27"/>
        <v>3.3021768000000007</v>
      </c>
      <c r="X222" s="112">
        <v>1.377</v>
      </c>
      <c r="Y222" s="111">
        <f t="shared" si="28"/>
        <v>7.8492742536000009</v>
      </c>
      <c r="Z222" s="113">
        <v>0.5</v>
      </c>
      <c r="AA222" s="114">
        <f t="shared" si="25"/>
        <v>3.9246371268000004</v>
      </c>
    </row>
    <row r="223" spans="1:27" s="20" customFormat="1" ht="12.75" customHeight="1" x14ac:dyDescent="0.35">
      <c r="A223" s="103" t="s">
        <v>2665</v>
      </c>
      <c r="B223" s="223" t="s">
        <v>4131</v>
      </c>
      <c r="C223" s="123" t="s">
        <v>125</v>
      </c>
      <c r="D223" s="124"/>
      <c r="E223" s="125"/>
      <c r="F223" s="132">
        <v>1</v>
      </c>
      <c r="G223" s="117" t="s">
        <v>39</v>
      </c>
      <c r="H223" s="133"/>
      <c r="I223" s="133"/>
      <c r="J223" s="134"/>
      <c r="K223" s="134"/>
      <c r="L223" s="134"/>
      <c r="M223" s="134"/>
      <c r="N223" s="134">
        <f>'genel hesap'!Y42</f>
        <v>0.46454794520547954</v>
      </c>
      <c r="O223" s="134"/>
      <c r="P223" s="134"/>
      <c r="Q223" s="134"/>
      <c r="R223" s="109">
        <f>F223*H223*D223+I223+J223+K223+L223+M223+N223+O223+P223+Q223</f>
        <v>0.46454794520547954</v>
      </c>
      <c r="S223" s="135">
        <v>1</v>
      </c>
      <c r="T223" s="135">
        <v>0</v>
      </c>
      <c r="U223" s="135">
        <v>0</v>
      </c>
      <c r="V223" s="111">
        <f t="shared" ref="V223:V226" si="32">R223*(1+S223)*(T223+1)*(U223+1)</f>
        <v>0.92909589041095908</v>
      </c>
      <c r="W223" s="111">
        <f t="shared" si="27"/>
        <v>1.0127145205479455</v>
      </c>
      <c r="X223" s="112">
        <v>1.377</v>
      </c>
      <c r="Y223" s="111">
        <f t="shared" si="28"/>
        <v>2.4072224153424662</v>
      </c>
      <c r="Z223" s="113">
        <v>0.5</v>
      </c>
      <c r="AA223" s="114">
        <f t="shared" si="25"/>
        <v>1.2036112076712331</v>
      </c>
    </row>
    <row r="224" spans="1:27" s="20" customFormat="1" ht="12.75" customHeight="1" x14ac:dyDescent="0.35">
      <c r="A224" s="103" t="s">
        <v>2665</v>
      </c>
      <c r="B224" s="223" t="s">
        <v>4132</v>
      </c>
      <c r="C224" s="123" t="s">
        <v>3556</v>
      </c>
      <c r="D224" s="136">
        <v>0.2</v>
      </c>
      <c r="E224" s="105">
        <v>0.4</v>
      </c>
      <c r="F224" s="106">
        <f>VLOOKUP(CONCATENATE(A224,"-",E224),AĞIRLIK!$A$3:$C$171,3,FALSE)</f>
        <v>1.8086400000000002</v>
      </c>
      <c r="G224" s="107" t="s">
        <v>39</v>
      </c>
      <c r="H224" s="108">
        <f>Sayfa2!$C$2</f>
        <v>6.5</v>
      </c>
      <c r="I224" s="108"/>
      <c r="J224" s="109"/>
      <c r="K224" s="109">
        <f>'genel hesap'!$D$2</f>
        <v>0.5</v>
      </c>
      <c r="L224" s="109"/>
      <c r="M224" s="109"/>
      <c r="N224" s="109"/>
      <c r="O224" s="118">
        <f>SIVAMA!D7</f>
        <v>1.48</v>
      </c>
      <c r="P224" s="109"/>
      <c r="Q224" s="109"/>
      <c r="R224" s="109">
        <f>R210+O224+K224</f>
        <v>16.675200000000004</v>
      </c>
      <c r="S224" s="110">
        <v>0.2</v>
      </c>
      <c r="T224" s="110">
        <v>0.3</v>
      </c>
      <c r="U224" s="110">
        <v>0.1</v>
      </c>
      <c r="V224" s="111">
        <f t="shared" si="32"/>
        <v>28.61464320000001</v>
      </c>
      <c r="W224" s="111">
        <f t="shared" si="27"/>
        <v>31.189961088000015</v>
      </c>
      <c r="X224" s="112">
        <v>1.377</v>
      </c>
      <c r="Y224" s="111">
        <f t="shared" si="28"/>
        <v>74.138537506176021</v>
      </c>
      <c r="Z224" s="113">
        <v>0.5</v>
      </c>
      <c r="AA224" s="114">
        <f t="shared" si="25"/>
        <v>37.069268753088011</v>
      </c>
    </row>
    <row r="225" spans="1:28" s="20" customFormat="1" ht="12.75" customHeight="1" x14ac:dyDescent="0.35">
      <c r="A225" s="103" t="s">
        <v>2665</v>
      </c>
      <c r="B225" s="223" t="s">
        <v>4133</v>
      </c>
      <c r="C225" s="123" t="s">
        <v>3518</v>
      </c>
      <c r="D225" s="136">
        <v>0.2</v>
      </c>
      <c r="E225" s="125">
        <v>0.4</v>
      </c>
      <c r="F225" s="106">
        <f>VLOOKUP(CONCATENATE(A225,"-",E225),AĞIRLIK!$A$3:$C$171,3,FALSE)</f>
        <v>1.8086400000000002</v>
      </c>
      <c r="G225" s="117" t="s">
        <v>39</v>
      </c>
      <c r="H225" s="108">
        <f>Sayfa2!$C$2</f>
        <v>6.5</v>
      </c>
      <c r="I225" s="108">
        <f>'genel hesap'!K43*D225</f>
        <v>0.39140100000000005</v>
      </c>
      <c r="J225" s="118">
        <f>'genel hesap'!R42*D225</f>
        <v>1.7921612800000002</v>
      </c>
      <c r="K225" s="118">
        <f>'genel hesap'!$D$2</f>
        <v>0.5</v>
      </c>
      <c r="L225" s="118"/>
      <c r="M225" s="118"/>
      <c r="N225" s="118"/>
      <c r="O225" s="118">
        <f>SIVAMA!D7</f>
        <v>1.48</v>
      </c>
      <c r="P225" s="118"/>
      <c r="Q225" s="118"/>
      <c r="R225" s="109">
        <f>F225*H225*D225+I225+J225+K225+L225+M225+N225+O225+P225+Q225+R211</f>
        <v>32.171294680000003</v>
      </c>
      <c r="S225" s="119">
        <v>0.2</v>
      </c>
      <c r="T225" s="119">
        <v>0.3</v>
      </c>
      <c r="U225" s="119">
        <v>0.1</v>
      </c>
      <c r="V225" s="111">
        <f t="shared" si="32"/>
        <v>55.205941670880016</v>
      </c>
      <c r="W225" s="111">
        <f t="shared" si="27"/>
        <v>60.174476421259222</v>
      </c>
      <c r="X225" s="112">
        <v>1.377</v>
      </c>
      <c r="Y225" s="111">
        <f t="shared" si="28"/>
        <v>143.03473045333317</v>
      </c>
      <c r="Z225" s="113">
        <v>0.5</v>
      </c>
      <c r="AA225" s="114">
        <f t="shared" si="25"/>
        <v>71.517365226666584</v>
      </c>
    </row>
    <row r="226" spans="1:28" s="20" customFormat="1" ht="12.75" customHeight="1" x14ac:dyDescent="0.35">
      <c r="A226" s="103" t="s">
        <v>2665</v>
      </c>
      <c r="B226" s="223" t="s">
        <v>4134</v>
      </c>
      <c r="C226" s="123" t="s">
        <v>3688</v>
      </c>
      <c r="D226" s="136">
        <v>0.2</v>
      </c>
      <c r="E226" s="125">
        <v>0.4</v>
      </c>
      <c r="F226" s="106">
        <f>VLOOKUP(CONCATENATE(A226,"-",E226),AĞIRLIK!$A$3:$C$171,3,FALSE)</f>
        <v>1.8086400000000002</v>
      </c>
      <c r="G226" s="117" t="s">
        <v>39</v>
      </c>
      <c r="H226" s="108">
        <f>Sayfa2!$C$2</f>
        <v>6.5</v>
      </c>
      <c r="I226" s="108">
        <f>'genel hesap'!$K$74*D226</f>
        <v>0.58378880000000011</v>
      </c>
      <c r="J226" s="118">
        <f>D226*'genel hesap'!$R$74</f>
        <v>1.9989491200000005</v>
      </c>
      <c r="K226" s="118">
        <f>'genel hesap'!$D$2</f>
        <v>0.5</v>
      </c>
      <c r="L226" s="118"/>
      <c r="M226" s="118"/>
      <c r="N226" s="118"/>
      <c r="O226" s="118">
        <f>SIVAMA!D8</f>
        <v>1.48</v>
      </c>
      <c r="P226" s="118"/>
      <c r="Q226" s="118"/>
      <c r="R226" s="109">
        <f>F226*H226*D226+I226+J226+K226+L226+M226+N226+O226+P226+Q226+R212</f>
        <v>34.522859520000004</v>
      </c>
      <c r="S226" s="119">
        <v>0.2</v>
      </c>
      <c r="T226" s="119">
        <v>0.3</v>
      </c>
      <c r="U226" s="119">
        <v>0.1</v>
      </c>
      <c r="V226" s="111">
        <f t="shared" si="32"/>
        <v>59.241226936320011</v>
      </c>
      <c r="W226" s="111">
        <f t="shared" si="27"/>
        <v>64.57293736058881</v>
      </c>
      <c r="X226" s="112">
        <v>1.377</v>
      </c>
      <c r="Y226" s="111">
        <f t="shared" si="28"/>
        <v>153.48987210611958</v>
      </c>
      <c r="Z226" s="113">
        <v>0.5</v>
      </c>
      <c r="AA226" s="114">
        <f t="shared" si="25"/>
        <v>76.744936053059789</v>
      </c>
    </row>
    <row r="227" spans="1:28" s="20" customFormat="1" ht="12.75" customHeight="1" x14ac:dyDescent="0.35">
      <c r="A227" s="103" t="s">
        <v>2665</v>
      </c>
      <c r="B227" s="223" t="s">
        <v>4135</v>
      </c>
      <c r="C227" s="123" t="s">
        <v>2640</v>
      </c>
      <c r="D227" s="124">
        <v>1</v>
      </c>
      <c r="E227" s="125">
        <v>0.5</v>
      </c>
      <c r="F227" s="106">
        <f>VLOOKUP(CONCATENATE(A227,"-",E227),AĞIRLIK!$A$3:$C$171,3,FALSE)</f>
        <v>2.2608000000000006</v>
      </c>
      <c r="G227" s="117" t="s">
        <v>39</v>
      </c>
      <c r="H227" s="108">
        <f>Sayfa2!$C$2</f>
        <v>6.5</v>
      </c>
      <c r="I227" s="108"/>
      <c r="J227" s="118"/>
      <c r="K227" s="118"/>
      <c r="L227" s="118"/>
      <c r="M227" s="118"/>
      <c r="N227" s="118"/>
      <c r="O227" s="118"/>
      <c r="P227" s="118"/>
      <c r="Q227" s="118"/>
      <c r="R227" s="109">
        <f>R210*1.5</f>
        <v>22.042800000000007</v>
      </c>
      <c r="S227" s="119">
        <v>0.1</v>
      </c>
      <c r="T227" s="119">
        <v>0.3</v>
      </c>
      <c r="U227" s="119">
        <v>0.1</v>
      </c>
      <c r="V227" s="111">
        <v>18.330000000000002</v>
      </c>
      <c r="W227" s="111">
        <f t="shared" si="27"/>
        <v>19.979700000000005</v>
      </c>
      <c r="X227" s="112">
        <v>1.377</v>
      </c>
      <c r="Y227" s="111">
        <f t="shared" si="28"/>
        <v>47.49174690000001</v>
      </c>
      <c r="Z227" s="113">
        <v>0.5</v>
      </c>
      <c r="AA227" s="114">
        <f t="shared" si="25"/>
        <v>23.745873450000005</v>
      </c>
    </row>
    <row r="228" spans="1:28" ht="12.75" customHeight="1" x14ac:dyDescent="0.35">
      <c r="A228" s="103" t="s">
        <v>2665</v>
      </c>
      <c r="B228" s="223" t="s">
        <v>4136</v>
      </c>
      <c r="C228" s="123" t="s">
        <v>3530</v>
      </c>
      <c r="D228" s="124">
        <v>1</v>
      </c>
      <c r="E228" s="125">
        <v>0.5</v>
      </c>
      <c r="F228" s="106">
        <f>VLOOKUP(CONCATENATE(A228,"-",E228),AĞIRLIK!$A$3:$C$171,3,FALSE)</f>
        <v>2.2608000000000006</v>
      </c>
      <c r="G228" s="117" t="s">
        <v>39</v>
      </c>
      <c r="H228" s="108">
        <f>Sayfa2!$C$2</f>
        <v>6.5</v>
      </c>
      <c r="I228" s="108">
        <f>D228*İZOLASYON!$G$6</f>
        <v>2.0004940000000002</v>
      </c>
      <c r="J228" s="118">
        <f>D228*İZOLASYON!$O$6</f>
        <v>8.9608064000000009</v>
      </c>
      <c r="K228" s="118"/>
      <c r="L228" s="118"/>
      <c r="M228" s="118"/>
      <c r="N228" s="118"/>
      <c r="O228" s="118"/>
      <c r="P228" s="118"/>
      <c r="Q228" s="118"/>
      <c r="R228" s="109">
        <f>R211*1.5</f>
        <v>38.484750600000012</v>
      </c>
      <c r="S228" s="119">
        <v>0.2</v>
      </c>
      <c r="T228" s="119">
        <v>0.3</v>
      </c>
      <c r="U228" s="119">
        <v>0.1</v>
      </c>
      <c r="V228" s="111">
        <v>38.025000000000006</v>
      </c>
      <c r="W228" s="111">
        <f t="shared" si="27"/>
        <v>41.447250000000011</v>
      </c>
      <c r="X228" s="112">
        <v>1.377</v>
      </c>
      <c r="Y228" s="111">
        <f t="shared" si="28"/>
        <v>98.520113250000023</v>
      </c>
      <c r="Z228" s="113">
        <v>0.5</v>
      </c>
      <c r="AA228" s="114">
        <f t="shared" si="25"/>
        <v>49.260056625000011</v>
      </c>
    </row>
    <row r="229" spans="1:28" ht="12.75" customHeight="1" x14ac:dyDescent="0.35">
      <c r="A229" s="103" t="s">
        <v>2665</v>
      </c>
      <c r="B229" s="223" t="s">
        <v>4137</v>
      </c>
      <c r="C229" s="123" t="s">
        <v>3689</v>
      </c>
      <c r="D229" s="124">
        <v>1</v>
      </c>
      <c r="E229" s="125">
        <v>0.5</v>
      </c>
      <c r="F229" s="106">
        <f>VLOOKUP(CONCATENATE(A229,"-",E229),AĞIRLIK!$A$3:$C$171,3,FALSE)</f>
        <v>2.2608000000000006</v>
      </c>
      <c r="G229" s="117" t="s">
        <v>39</v>
      </c>
      <c r="H229" s="108">
        <f>Sayfa2!$C$2</f>
        <v>6.5</v>
      </c>
      <c r="I229" s="108">
        <f>D229*'genel hesap'!$K$74</f>
        <v>2.9189440000000002</v>
      </c>
      <c r="J229" s="118">
        <f>D229*'genel hesap'!$R$74</f>
        <v>9.9947456000000017</v>
      </c>
      <c r="K229" s="118"/>
      <c r="L229" s="118"/>
      <c r="M229" s="118"/>
      <c r="N229" s="118">
        <f>CONTA!E6</f>
        <v>0.46454794520547954</v>
      </c>
      <c r="O229" s="118"/>
      <c r="P229" s="118"/>
      <c r="Q229" s="118"/>
      <c r="R229" s="109">
        <f>R212*1.5</f>
        <v>41.413334400000011</v>
      </c>
      <c r="S229" s="119">
        <v>0.2</v>
      </c>
      <c r="T229" s="119">
        <v>0.3</v>
      </c>
      <c r="U229" s="119">
        <v>0.1</v>
      </c>
      <c r="V229" s="111">
        <v>39.525000000000006</v>
      </c>
      <c r="W229" s="111">
        <f t="shared" si="27"/>
        <v>43.082250000000009</v>
      </c>
      <c r="X229" s="112">
        <v>1.377</v>
      </c>
      <c r="Y229" s="111">
        <f t="shared" si="28"/>
        <v>102.40650825000002</v>
      </c>
      <c r="Z229" s="113">
        <v>0.5</v>
      </c>
      <c r="AA229" s="114">
        <f t="shared" si="25"/>
        <v>51.203254125000008</v>
      </c>
    </row>
    <row r="230" spans="1:28" s="299" customFormat="1" ht="12.75" customHeight="1" x14ac:dyDescent="0.35">
      <c r="A230" s="286" t="s">
        <v>2666</v>
      </c>
      <c r="B230" s="287" t="s">
        <v>1586</v>
      </c>
      <c r="C230" s="288" t="s">
        <v>126</v>
      </c>
      <c r="D230" s="289">
        <v>1</v>
      </c>
      <c r="E230" s="290">
        <v>0.4</v>
      </c>
      <c r="F230" s="291">
        <f>VLOOKUP(CONCATENATE(A230,"-",E230),AĞIRLIK!$A$3:$C$171,3,FALSE)</f>
        <v>2.0096000000000003</v>
      </c>
      <c r="G230" s="292" t="s">
        <v>39</v>
      </c>
      <c r="H230" s="293">
        <f>Sayfa2!$C$2</f>
        <v>6.5</v>
      </c>
      <c r="I230" s="293"/>
      <c r="J230" s="294"/>
      <c r="K230" s="294"/>
      <c r="L230" s="294"/>
      <c r="M230" s="118"/>
      <c r="N230" s="118"/>
      <c r="O230" s="118"/>
      <c r="P230" s="118"/>
      <c r="Q230" s="118"/>
      <c r="R230" s="295">
        <f t="shared" ref="R230:R263" si="33">F230*H230*D230+I230+J230+K230+L230+M230+N230+O230+P230+Q230</f>
        <v>13.062400000000002</v>
      </c>
      <c r="S230" s="296">
        <v>0.1</v>
      </c>
      <c r="T230" s="296">
        <v>0.3</v>
      </c>
      <c r="U230" s="296">
        <v>0.1</v>
      </c>
      <c r="V230" s="297">
        <v>13.585000000000001</v>
      </c>
      <c r="W230" s="111">
        <f t="shared" si="27"/>
        <v>14.807650000000002</v>
      </c>
      <c r="X230" s="112">
        <v>1.377</v>
      </c>
      <c r="Y230" s="111">
        <f t="shared" si="28"/>
        <v>35.197784050000003</v>
      </c>
      <c r="Z230" s="113">
        <v>0.5</v>
      </c>
      <c r="AA230" s="114">
        <f t="shared" si="25"/>
        <v>17.598892025000001</v>
      </c>
      <c r="AB230" s="299">
        <f>(AA230/R230)-1</f>
        <v>0.34729391421178324</v>
      </c>
    </row>
    <row r="231" spans="1:28" ht="12.75" customHeight="1" x14ac:dyDescent="0.35">
      <c r="A231" s="103" t="s">
        <v>2666</v>
      </c>
      <c r="B231" s="304" t="s">
        <v>1587</v>
      </c>
      <c r="C231" s="305" t="s">
        <v>3181</v>
      </c>
      <c r="D231" s="306">
        <v>1</v>
      </c>
      <c r="E231" s="307">
        <v>0.4</v>
      </c>
      <c r="F231" s="308">
        <f>VLOOKUP(CONCATENATE(A231,"-",E231),AĞIRLIK!$A$3:$C$171,3,FALSE)</f>
        <v>2.0096000000000003</v>
      </c>
      <c r="G231" s="309" t="s">
        <v>39</v>
      </c>
      <c r="H231" s="310">
        <f>Sayfa2!$C$2</f>
        <v>6.5</v>
      </c>
      <c r="I231" s="310">
        <f>D231*İZOLASYON!$G$7</f>
        <v>2.1744500000000002</v>
      </c>
      <c r="J231" s="311">
        <f>D231*İZOLASYON!$O$7</f>
        <v>9.6500992000000014</v>
      </c>
      <c r="K231" s="311"/>
      <c r="L231" s="311"/>
      <c r="M231" s="118"/>
      <c r="N231" s="118"/>
      <c r="O231" s="118"/>
      <c r="P231" s="118"/>
      <c r="Q231" s="118"/>
      <c r="R231" s="312">
        <f t="shared" si="33"/>
        <v>24.886949200000004</v>
      </c>
      <c r="S231" s="313">
        <v>0.1</v>
      </c>
      <c r="T231" s="313">
        <v>0.3</v>
      </c>
      <c r="U231" s="313">
        <v>0.1</v>
      </c>
      <c r="V231" s="314">
        <v>27.77</v>
      </c>
      <c r="W231" s="111">
        <f t="shared" si="27"/>
        <v>30.269300000000001</v>
      </c>
      <c r="X231" s="112">
        <v>1.377</v>
      </c>
      <c r="Y231" s="111">
        <f t="shared" si="28"/>
        <v>71.950126099999991</v>
      </c>
      <c r="Z231" s="113">
        <v>0.5</v>
      </c>
      <c r="AA231" s="114">
        <f t="shared" si="25"/>
        <v>35.975063049999996</v>
      </c>
      <c r="AB231" s="315">
        <f>AA231*8.7</f>
        <v>312.98304853499991</v>
      </c>
    </row>
    <row r="232" spans="1:28" ht="12.75" customHeight="1" x14ac:dyDescent="0.35">
      <c r="A232" s="103" t="s">
        <v>2666</v>
      </c>
      <c r="B232" s="223" t="s">
        <v>1588</v>
      </c>
      <c r="C232" s="123" t="s">
        <v>3690</v>
      </c>
      <c r="D232" s="124">
        <v>1</v>
      </c>
      <c r="E232" s="125">
        <v>0.4</v>
      </c>
      <c r="F232" s="106">
        <f>VLOOKUP(CONCATENATE(A232,"-",E232),AĞIRLIK!$A$3:$C$171,3,FALSE)</f>
        <v>2.0096000000000003</v>
      </c>
      <c r="G232" s="117" t="s">
        <v>39</v>
      </c>
      <c r="H232" s="108">
        <f>Sayfa2!$C$2</f>
        <v>6.5</v>
      </c>
      <c r="I232" s="108">
        <f>D232*'genel hesap'!$K$75</f>
        <v>3.1274399999999996</v>
      </c>
      <c r="J232" s="108">
        <f>D232*'genel hesap'!$R$75</f>
        <v>10.684038400000002</v>
      </c>
      <c r="K232" s="118"/>
      <c r="L232" s="118"/>
      <c r="M232" s="118"/>
      <c r="N232" s="118"/>
      <c r="O232" s="118"/>
      <c r="P232" s="118"/>
      <c r="Q232" s="118"/>
      <c r="R232" s="109">
        <f t="shared" si="33"/>
        <v>26.873878400000002</v>
      </c>
      <c r="S232" s="119">
        <v>0.1</v>
      </c>
      <c r="T232" s="119">
        <v>0.3</v>
      </c>
      <c r="U232" s="119">
        <v>0.1</v>
      </c>
      <c r="V232" s="111">
        <v>29.9</v>
      </c>
      <c r="W232" s="111">
        <f t="shared" si="27"/>
        <v>32.591000000000001</v>
      </c>
      <c r="X232" s="112">
        <v>1.377</v>
      </c>
      <c r="Y232" s="111">
        <f t="shared" si="28"/>
        <v>77.468806999999998</v>
      </c>
      <c r="Z232" s="113">
        <v>0.5</v>
      </c>
      <c r="AA232" s="114">
        <f t="shared" si="25"/>
        <v>38.734403499999999</v>
      </c>
    </row>
    <row r="233" spans="1:28" ht="12.75" customHeight="1" x14ac:dyDescent="0.35">
      <c r="A233" s="103" t="s">
        <v>2666</v>
      </c>
      <c r="B233" s="223" t="s">
        <v>1589</v>
      </c>
      <c r="C233" s="123" t="s">
        <v>128</v>
      </c>
      <c r="D233" s="124">
        <v>0.5</v>
      </c>
      <c r="E233" s="125">
        <v>0.4</v>
      </c>
      <c r="F233" s="106">
        <f>VLOOKUP(CONCATENATE(A233,"-",E233),AĞIRLIK!$A$3:$C$171,3,FALSE)</f>
        <v>2.0096000000000003</v>
      </c>
      <c r="G233" s="117" t="s">
        <v>39</v>
      </c>
      <c r="H233" s="108">
        <f>Sayfa2!$C$2</f>
        <v>6.5</v>
      </c>
      <c r="I233" s="120"/>
      <c r="J233" s="118"/>
      <c r="K233" s="118"/>
      <c r="L233" s="118"/>
      <c r="M233" s="118"/>
      <c r="N233" s="118"/>
      <c r="O233" s="118"/>
      <c r="P233" s="118"/>
      <c r="Q233" s="118"/>
      <c r="R233" s="109">
        <f t="shared" si="33"/>
        <v>6.531200000000001</v>
      </c>
      <c r="S233" s="119">
        <v>0.2</v>
      </c>
      <c r="T233" s="119">
        <v>0.3</v>
      </c>
      <c r="U233" s="119">
        <v>0.1</v>
      </c>
      <c r="V233" s="111">
        <f>V230*0.5</f>
        <v>6.7925000000000004</v>
      </c>
      <c r="W233" s="111">
        <f t="shared" si="27"/>
        <v>7.4038250000000012</v>
      </c>
      <c r="X233" s="112">
        <v>1.377</v>
      </c>
      <c r="Y233" s="111">
        <f t="shared" si="28"/>
        <v>17.598892025000001</v>
      </c>
      <c r="Z233" s="113">
        <v>0.5</v>
      </c>
      <c r="AA233" s="114">
        <f t="shared" si="25"/>
        <v>8.7994460125000007</v>
      </c>
    </row>
    <row r="234" spans="1:28" ht="12.75" customHeight="1" x14ac:dyDescent="0.35">
      <c r="A234" s="103" t="s">
        <v>2666</v>
      </c>
      <c r="B234" s="223" t="s">
        <v>1590</v>
      </c>
      <c r="C234" s="123" t="s">
        <v>3123</v>
      </c>
      <c r="D234" s="124">
        <v>0.5</v>
      </c>
      <c r="E234" s="125">
        <v>0.4</v>
      </c>
      <c r="F234" s="106">
        <f>VLOOKUP(CONCATENATE(A234,"-",E234),AĞIRLIK!$A$3:$C$171,3,FALSE)</f>
        <v>2.0096000000000003</v>
      </c>
      <c r="G234" s="117" t="s">
        <v>39</v>
      </c>
      <c r="H234" s="108">
        <f>Sayfa2!$C$2</f>
        <v>6.5</v>
      </c>
      <c r="I234" s="108">
        <f>D234*İZOLASYON!$G$7</f>
        <v>1.0872250000000001</v>
      </c>
      <c r="J234" s="118">
        <f>D234*İZOLASYON!$O$7</f>
        <v>4.8250496000000007</v>
      </c>
      <c r="K234" s="118"/>
      <c r="L234" s="118"/>
      <c r="M234" s="118"/>
      <c r="N234" s="118"/>
      <c r="O234" s="118"/>
      <c r="P234" s="118"/>
      <c r="Q234" s="118"/>
      <c r="R234" s="109">
        <f t="shared" si="33"/>
        <v>12.443474600000002</v>
      </c>
      <c r="S234" s="119">
        <v>0.2</v>
      </c>
      <c r="T234" s="119">
        <v>0.3</v>
      </c>
      <c r="U234" s="119">
        <v>0.1</v>
      </c>
      <c r="V234" s="111">
        <f t="shared" ref="V234:V238" si="34">V231*0.5</f>
        <v>13.885</v>
      </c>
      <c r="W234" s="111">
        <f t="shared" si="27"/>
        <v>15.134650000000001</v>
      </c>
      <c r="X234" s="112">
        <v>1.377</v>
      </c>
      <c r="Y234" s="111">
        <f t="shared" si="28"/>
        <v>35.975063049999996</v>
      </c>
      <c r="Z234" s="113">
        <v>0.5</v>
      </c>
      <c r="AA234" s="114">
        <f t="shared" si="25"/>
        <v>17.987531524999998</v>
      </c>
    </row>
    <row r="235" spans="1:28" ht="12.75" customHeight="1" x14ac:dyDescent="0.35">
      <c r="A235" s="103" t="s">
        <v>2666</v>
      </c>
      <c r="B235" s="223" t="s">
        <v>1591</v>
      </c>
      <c r="C235" s="123" t="s">
        <v>3691</v>
      </c>
      <c r="D235" s="124">
        <v>0.5</v>
      </c>
      <c r="E235" s="125">
        <v>0.4</v>
      </c>
      <c r="F235" s="106">
        <f>VLOOKUP(CONCATENATE(A235,"-",E235),AĞIRLIK!$A$3:$C$171,3,FALSE)</f>
        <v>2.0096000000000003</v>
      </c>
      <c r="G235" s="117" t="s">
        <v>39</v>
      </c>
      <c r="H235" s="108">
        <f>Sayfa2!$C$2</f>
        <v>6.5</v>
      </c>
      <c r="I235" s="108">
        <f>D235*'genel hesap'!$K$75</f>
        <v>1.5637199999999998</v>
      </c>
      <c r="J235" s="108">
        <f>D235*'genel hesap'!$R$75</f>
        <v>5.3420192000000011</v>
      </c>
      <c r="K235" s="118"/>
      <c r="L235" s="118"/>
      <c r="M235" s="118"/>
      <c r="N235" s="118"/>
      <c r="O235" s="118"/>
      <c r="P235" s="118"/>
      <c r="Q235" s="118"/>
      <c r="R235" s="109">
        <f>F235*H235*D235+I235+J235+K235+L235+M235+N235+O235+P235+Q235</f>
        <v>13.436939200000001</v>
      </c>
      <c r="S235" s="119">
        <v>0.2</v>
      </c>
      <c r="T235" s="119">
        <v>0.3</v>
      </c>
      <c r="U235" s="119">
        <v>0.1</v>
      </c>
      <c r="V235" s="111">
        <f t="shared" si="34"/>
        <v>14.95</v>
      </c>
      <c r="W235" s="111">
        <f t="shared" si="27"/>
        <v>16.295500000000001</v>
      </c>
      <c r="X235" s="112">
        <v>1.377</v>
      </c>
      <c r="Y235" s="111">
        <f t="shared" si="28"/>
        <v>38.734403499999999</v>
      </c>
      <c r="Z235" s="113">
        <v>0.5</v>
      </c>
      <c r="AA235" s="114">
        <f t="shared" si="25"/>
        <v>19.36720175</v>
      </c>
      <c r="AB235" s="1">
        <f>1.7*0.5</f>
        <v>0.85</v>
      </c>
    </row>
    <row r="236" spans="1:28" ht="12.75" customHeight="1" x14ac:dyDescent="0.35">
      <c r="A236" s="103" t="s">
        <v>2666</v>
      </c>
      <c r="B236" s="223" t="s">
        <v>1592</v>
      </c>
      <c r="C236" s="123" t="s">
        <v>130</v>
      </c>
      <c r="D236" s="116">
        <v>0.25</v>
      </c>
      <c r="E236" s="125">
        <v>0.4</v>
      </c>
      <c r="F236" s="106">
        <f>VLOOKUP(CONCATENATE(A236,"-",E236),AĞIRLIK!$A$3:$C$171,3,FALSE)</f>
        <v>2.0096000000000003</v>
      </c>
      <c r="G236" s="117" t="s">
        <v>39</v>
      </c>
      <c r="H236" s="108">
        <f>Sayfa2!$C$2</f>
        <v>6.5</v>
      </c>
      <c r="I236" s="120"/>
      <c r="J236" s="118"/>
      <c r="K236" s="118"/>
      <c r="L236" s="118"/>
      <c r="M236" s="118"/>
      <c r="N236" s="118"/>
      <c r="O236" s="118"/>
      <c r="P236" s="118"/>
      <c r="Q236" s="118"/>
      <c r="R236" s="109">
        <f t="shared" si="33"/>
        <v>3.2656000000000005</v>
      </c>
      <c r="S236" s="119">
        <v>0.2</v>
      </c>
      <c r="T236" s="119">
        <v>0.3</v>
      </c>
      <c r="U236" s="119">
        <v>0.1</v>
      </c>
      <c r="V236" s="111">
        <f t="shared" si="34"/>
        <v>3.3962500000000002</v>
      </c>
      <c r="W236" s="111">
        <f t="shared" si="27"/>
        <v>3.7019125000000006</v>
      </c>
      <c r="X236" s="112">
        <v>1.377</v>
      </c>
      <c r="Y236" s="111">
        <f t="shared" si="28"/>
        <v>8.7994460125000007</v>
      </c>
      <c r="Z236" s="113">
        <v>0.5</v>
      </c>
      <c r="AA236" s="114">
        <f t="shared" si="25"/>
        <v>4.3997230062500003</v>
      </c>
      <c r="AB236" s="1">
        <f>1.67*0.6</f>
        <v>1.002</v>
      </c>
    </row>
    <row r="237" spans="1:28" ht="12.75" customHeight="1" x14ac:dyDescent="0.35">
      <c r="A237" s="103" t="s">
        <v>2666</v>
      </c>
      <c r="B237" s="223" t="s">
        <v>1593</v>
      </c>
      <c r="C237" s="123" t="s">
        <v>3152</v>
      </c>
      <c r="D237" s="116">
        <v>0.25</v>
      </c>
      <c r="E237" s="125">
        <v>0.4</v>
      </c>
      <c r="F237" s="106">
        <f>VLOOKUP(CONCATENATE(A237,"-",E237),AĞIRLIK!$A$3:$C$171,3,FALSE)</f>
        <v>2.0096000000000003</v>
      </c>
      <c r="G237" s="117" t="s">
        <v>39</v>
      </c>
      <c r="H237" s="108">
        <f>Sayfa2!$C$2</f>
        <v>6.5</v>
      </c>
      <c r="I237" s="108">
        <f>D237*İZOLASYON!$G$7</f>
        <v>0.54361250000000005</v>
      </c>
      <c r="J237" s="118">
        <f>D237*İZOLASYON!$O$7</f>
        <v>2.4125248000000004</v>
      </c>
      <c r="K237" s="118"/>
      <c r="L237" s="118"/>
      <c r="M237" s="118"/>
      <c r="N237" s="118"/>
      <c r="O237" s="118"/>
      <c r="P237" s="118"/>
      <c r="Q237" s="118"/>
      <c r="R237" s="109">
        <f t="shared" si="33"/>
        <v>6.2217373000000009</v>
      </c>
      <c r="S237" s="119">
        <v>0.2</v>
      </c>
      <c r="T237" s="119">
        <v>0.3</v>
      </c>
      <c r="U237" s="119">
        <v>0.1</v>
      </c>
      <c r="V237" s="111">
        <f t="shared" si="34"/>
        <v>6.9424999999999999</v>
      </c>
      <c r="W237" s="111">
        <f t="shared" si="27"/>
        <v>7.5673250000000003</v>
      </c>
      <c r="X237" s="112">
        <v>1.377</v>
      </c>
      <c r="Y237" s="111">
        <f t="shared" si="28"/>
        <v>17.987531524999998</v>
      </c>
      <c r="Z237" s="113">
        <v>0.5</v>
      </c>
      <c r="AA237" s="114">
        <f t="shared" si="25"/>
        <v>8.9937657624999989</v>
      </c>
    </row>
    <row r="238" spans="1:28" ht="12.75" customHeight="1" x14ac:dyDescent="0.35">
      <c r="A238" s="103" t="s">
        <v>2666</v>
      </c>
      <c r="B238" s="223" t="s">
        <v>1594</v>
      </c>
      <c r="C238" s="123" t="s">
        <v>3692</v>
      </c>
      <c r="D238" s="116">
        <v>0.25</v>
      </c>
      <c r="E238" s="125">
        <v>0.4</v>
      </c>
      <c r="F238" s="106">
        <f>VLOOKUP(CONCATENATE(A238,"-",E238),AĞIRLIK!$A$3:$C$171,3,FALSE)</f>
        <v>2.0096000000000003</v>
      </c>
      <c r="G238" s="117" t="s">
        <v>39</v>
      </c>
      <c r="H238" s="108">
        <f>Sayfa2!$C$2</f>
        <v>6.5</v>
      </c>
      <c r="I238" s="108">
        <f>D238*'genel hesap'!$K$75</f>
        <v>0.78185999999999989</v>
      </c>
      <c r="J238" s="108">
        <f>D238*'genel hesap'!$R$75</f>
        <v>2.6710096000000005</v>
      </c>
      <c r="K238" s="118"/>
      <c r="L238" s="118"/>
      <c r="M238" s="118"/>
      <c r="N238" s="118"/>
      <c r="O238" s="118"/>
      <c r="P238" s="118"/>
      <c r="Q238" s="118"/>
      <c r="R238" s="109">
        <f>F238*H238*D238+I238+J238+K238+L238+M238+N238+O238+P238+Q238</f>
        <v>6.7184696000000006</v>
      </c>
      <c r="S238" s="119">
        <v>0.2</v>
      </c>
      <c r="T238" s="119">
        <v>0.3</v>
      </c>
      <c r="U238" s="119">
        <v>0.1</v>
      </c>
      <c r="V238" s="111">
        <f t="shared" si="34"/>
        <v>7.4749999999999996</v>
      </c>
      <c r="W238" s="111">
        <f t="shared" si="27"/>
        <v>8.1477500000000003</v>
      </c>
      <c r="X238" s="112">
        <v>1.377</v>
      </c>
      <c r="Y238" s="111">
        <f t="shared" si="28"/>
        <v>19.36720175</v>
      </c>
      <c r="Z238" s="113">
        <v>0.5</v>
      </c>
      <c r="AA238" s="114">
        <f t="shared" ref="AA238:AA301" si="35">Y238*(1-Z238)</f>
        <v>9.6836008749999998</v>
      </c>
    </row>
    <row r="239" spans="1:28" ht="12.75" customHeight="1" x14ac:dyDescent="0.35">
      <c r="A239" s="103" t="s">
        <v>2666</v>
      </c>
      <c r="B239" s="223" t="s">
        <v>1595</v>
      </c>
      <c r="C239" s="123" t="s">
        <v>4588</v>
      </c>
      <c r="D239" s="124">
        <v>0.5</v>
      </c>
      <c r="E239" s="125">
        <v>0.4</v>
      </c>
      <c r="F239" s="106">
        <f>VLOOKUP(CONCATENATE(A239,"-",E239),AĞIRLIK!$A$3:$C$171,3,FALSE)</f>
        <v>2.0096000000000003</v>
      </c>
      <c r="G239" s="117" t="s">
        <v>39</v>
      </c>
      <c r="H239" s="108">
        <f>Sayfa2!$C$2</f>
        <v>6.5</v>
      </c>
      <c r="I239" s="108"/>
      <c r="J239" s="118"/>
      <c r="K239" s="118"/>
      <c r="L239" s="118">
        <v>1.39</v>
      </c>
      <c r="M239" s="118"/>
      <c r="N239" s="118"/>
      <c r="O239" s="118"/>
      <c r="P239" s="118"/>
      <c r="Q239" s="118"/>
      <c r="R239" s="109">
        <f t="shared" si="33"/>
        <v>7.9212000000000007</v>
      </c>
      <c r="S239" s="119">
        <v>0.2</v>
      </c>
      <c r="T239" s="119">
        <v>0.3</v>
      </c>
      <c r="U239" s="119">
        <v>0.1</v>
      </c>
      <c r="V239" s="111">
        <f>V233+L239</f>
        <v>8.182500000000001</v>
      </c>
      <c r="W239" s="111">
        <f t="shared" si="27"/>
        <v>8.9189250000000015</v>
      </c>
      <c r="X239" s="112">
        <v>1.377</v>
      </c>
      <c r="Y239" s="111">
        <f t="shared" si="28"/>
        <v>21.200284725000003</v>
      </c>
      <c r="Z239" s="113">
        <v>0.5</v>
      </c>
      <c r="AA239" s="114">
        <f t="shared" si="35"/>
        <v>10.600142362500002</v>
      </c>
    </row>
    <row r="240" spans="1:28" ht="12.75" customHeight="1" x14ac:dyDescent="0.35">
      <c r="A240" s="103" t="s">
        <v>2666</v>
      </c>
      <c r="B240" s="223" t="s">
        <v>1596</v>
      </c>
      <c r="C240" s="123" t="s">
        <v>4617</v>
      </c>
      <c r="D240" s="124">
        <v>0.5</v>
      </c>
      <c r="E240" s="125">
        <v>0.4</v>
      </c>
      <c r="F240" s="106">
        <f>VLOOKUP(CONCATENATE(A240,"-",E240),AĞIRLIK!$A$3:$C$171,3,FALSE)</f>
        <v>2.0096000000000003</v>
      </c>
      <c r="G240" s="117" t="s">
        <v>39</v>
      </c>
      <c r="H240" s="108">
        <f>Sayfa2!$C$2</f>
        <v>6.5</v>
      </c>
      <c r="I240" s="108">
        <f>D240*İZOLASYON!$G$7</f>
        <v>1.0872250000000001</v>
      </c>
      <c r="J240" s="118">
        <f>D240*İZOLASYON!$O$7</f>
        <v>4.8250496000000007</v>
      </c>
      <c r="K240" s="118"/>
      <c r="L240" s="118">
        <v>1.39</v>
      </c>
      <c r="M240" s="118"/>
      <c r="N240" s="118"/>
      <c r="O240" s="118"/>
      <c r="P240" s="118"/>
      <c r="Q240" s="118"/>
      <c r="R240" s="109">
        <f t="shared" si="33"/>
        <v>13.833474600000002</v>
      </c>
      <c r="S240" s="119">
        <v>0.2</v>
      </c>
      <c r="T240" s="119">
        <v>0.3</v>
      </c>
      <c r="U240" s="119">
        <v>0.1</v>
      </c>
      <c r="V240" s="111">
        <f t="shared" ref="V240:V241" si="36">V234+L240</f>
        <v>15.275</v>
      </c>
      <c r="W240" s="111">
        <f t="shared" si="27"/>
        <v>16.649750000000001</v>
      </c>
      <c r="X240" s="112">
        <v>1.377</v>
      </c>
      <c r="Y240" s="111">
        <f t="shared" si="28"/>
        <v>39.576455750000001</v>
      </c>
      <c r="Z240" s="113">
        <v>0.5</v>
      </c>
      <c r="AA240" s="114">
        <f t="shared" si="35"/>
        <v>19.788227875</v>
      </c>
    </row>
    <row r="241" spans="1:27" ht="12.75" customHeight="1" x14ac:dyDescent="0.35">
      <c r="A241" s="103" t="s">
        <v>2666</v>
      </c>
      <c r="B241" s="223" t="s">
        <v>1597</v>
      </c>
      <c r="C241" s="123" t="s">
        <v>4646</v>
      </c>
      <c r="D241" s="124">
        <v>0.5</v>
      </c>
      <c r="E241" s="125">
        <v>0.4</v>
      </c>
      <c r="F241" s="106">
        <f>VLOOKUP(CONCATENATE(A241,"-",E241),AĞIRLIK!$A$3:$C$171,3,FALSE)</f>
        <v>2.0096000000000003</v>
      </c>
      <c r="G241" s="117" t="s">
        <v>39</v>
      </c>
      <c r="H241" s="108">
        <f>Sayfa2!$C$2</f>
        <v>6.5</v>
      </c>
      <c r="I241" s="108">
        <f>D241*'genel hesap'!$K$75</f>
        <v>1.5637199999999998</v>
      </c>
      <c r="J241" s="108">
        <f>D241*'genel hesap'!$R$75</f>
        <v>5.3420192000000011</v>
      </c>
      <c r="K241" s="118"/>
      <c r="L241" s="118">
        <v>1.39</v>
      </c>
      <c r="M241" s="118"/>
      <c r="N241" s="118"/>
      <c r="O241" s="118"/>
      <c r="P241" s="118"/>
      <c r="Q241" s="118"/>
      <c r="R241" s="109">
        <f>F241*H241*D241+I241+J241+K241+L241+M241+N241+O241+P241+Q241</f>
        <v>14.826939200000002</v>
      </c>
      <c r="S241" s="119">
        <v>0.2</v>
      </c>
      <c r="T241" s="119">
        <v>0.3</v>
      </c>
      <c r="U241" s="119">
        <v>0.1</v>
      </c>
      <c r="V241" s="111">
        <f t="shared" si="36"/>
        <v>16.34</v>
      </c>
      <c r="W241" s="111">
        <f t="shared" si="27"/>
        <v>17.810600000000001</v>
      </c>
      <c r="X241" s="112">
        <v>1.377</v>
      </c>
      <c r="Y241" s="111">
        <f t="shared" si="28"/>
        <v>42.335796199999997</v>
      </c>
      <c r="Z241" s="113">
        <v>0.5</v>
      </c>
      <c r="AA241" s="114">
        <f t="shared" si="35"/>
        <v>21.167898099999999</v>
      </c>
    </row>
    <row r="242" spans="1:27" ht="12.75" customHeight="1" x14ac:dyDescent="0.35">
      <c r="A242" s="103" t="s">
        <v>2666</v>
      </c>
      <c r="B242" s="223" t="s">
        <v>1598</v>
      </c>
      <c r="C242" s="123" t="s">
        <v>1220</v>
      </c>
      <c r="D242" s="124"/>
      <c r="E242" s="105">
        <v>0.4</v>
      </c>
      <c r="F242" s="106">
        <f>VLOOKUP(CONCATENATE(A242,"-",E242),AĞIRLIK!$A$3:$C$171,3,FALSE)</f>
        <v>2.0096000000000003</v>
      </c>
      <c r="G242" s="117" t="s">
        <v>39</v>
      </c>
      <c r="H242" s="108"/>
      <c r="I242" s="108"/>
      <c r="J242" s="118"/>
      <c r="K242" s="118"/>
      <c r="L242" s="118"/>
      <c r="M242" s="118"/>
      <c r="N242" s="118"/>
      <c r="O242" s="118"/>
      <c r="P242" s="118"/>
      <c r="Q242" s="118"/>
      <c r="R242" s="109">
        <f>R239</f>
        <v>7.9212000000000007</v>
      </c>
      <c r="S242" s="119">
        <f>S240</f>
        <v>0.2</v>
      </c>
      <c r="T242" s="119">
        <f>T240</f>
        <v>0.3</v>
      </c>
      <c r="U242" s="119">
        <f>U240</f>
        <v>0.1</v>
      </c>
      <c r="V242" s="121">
        <f>V239</f>
        <v>8.182500000000001</v>
      </c>
      <c r="W242" s="111">
        <f t="shared" si="27"/>
        <v>8.9189250000000015</v>
      </c>
      <c r="X242" s="112">
        <v>1.377</v>
      </c>
      <c r="Y242" s="111">
        <f t="shared" si="28"/>
        <v>21.200284725000003</v>
      </c>
      <c r="Z242" s="113">
        <v>0.5</v>
      </c>
      <c r="AA242" s="114">
        <f t="shared" si="35"/>
        <v>10.600142362500002</v>
      </c>
    </row>
    <row r="243" spans="1:27" ht="12.75" customHeight="1" x14ac:dyDescent="0.35">
      <c r="A243" s="103" t="s">
        <v>2666</v>
      </c>
      <c r="B243" s="223" t="s">
        <v>1599</v>
      </c>
      <c r="C243" s="123" t="s">
        <v>132</v>
      </c>
      <c r="D243" s="116">
        <v>1</v>
      </c>
      <c r="E243" s="125">
        <v>0.4</v>
      </c>
      <c r="F243" s="106">
        <f>VLOOKUP(CONCATENATE(A243,"-",E243),AĞIRLIK!$A$3:$C$171,3,FALSE)</f>
        <v>2.0096000000000003</v>
      </c>
      <c r="G243" s="117" t="s">
        <v>39</v>
      </c>
      <c r="H243" s="108">
        <f>Sayfa2!$C$2</f>
        <v>6.5</v>
      </c>
      <c r="I243" s="120"/>
      <c r="J243" s="118"/>
      <c r="K243" s="118"/>
      <c r="L243" s="118"/>
      <c r="M243" s="118"/>
      <c r="N243" s="118"/>
      <c r="O243" s="118"/>
      <c r="P243" s="118"/>
      <c r="Q243" s="118"/>
      <c r="R243" s="109">
        <f t="shared" si="33"/>
        <v>13.062400000000002</v>
      </c>
      <c r="S243" s="119">
        <v>0.1</v>
      </c>
      <c r="T243" s="119">
        <v>0.3</v>
      </c>
      <c r="U243" s="119">
        <v>0.1</v>
      </c>
      <c r="V243" s="111">
        <v>13.585000000000001</v>
      </c>
      <c r="W243" s="111">
        <f t="shared" si="27"/>
        <v>14.807650000000002</v>
      </c>
      <c r="X243" s="112">
        <v>1.377</v>
      </c>
      <c r="Y243" s="111">
        <f t="shared" si="28"/>
        <v>35.197784050000003</v>
      </c>
      <c r="Z243" s="113">
        <v>0.5</v>
      </c>
      <c r="AA243" s="114">
        <f t="shared" si="35"/>
        <v>17.598892025000001</v>
      </c>
    </row>
    <row r="244" spans="1:27" ht="12.75" customHeight="1" x14ac:dyDescent="0.35">
      <c r="A244" s="103" t="s">
        <v>2666</v>
      </c>
      <c r="B244" s="223" t="s">
        <v>1600</v>
      </c>
      <c r="C244" s="123" t="s">
        <v>3249</v>
      </c>
      <c r="D244" s="116">
        <v>1</v>
      </c>
      <c r="E244" s="125">
        <v>0.4</v>
      </c>
      <c r="F244" s="106">
        <f>VLOOKUP(CONCATENATE(A244,"-",E244),AĞIRLIK!$A$3:$C$171,3,FALSE)</f>
        <v>2.0096000000000003</v>
      </c>
      <c r="G244" s="117" t="s">
        <v>39</v>
      </c>
      <c r="H244" s="108">
        <f>Sayfa2!$C$2</f>
        <v>6.5</v>
      </c>
      <c r="I244" s="108">
        <f>D244*İZOLASYON!$G$7</f>
        <v>2.1744500000000002</v>
      </c>
      <c r="J244" s="118">
        <f>D244*İZOLASYON!$O$7</f>
        <v>9.6500992000000014</v>
      </c>
      <c r="K244" s="118"/>
      <c r="L244" s="118"/>
      <c r="M244" s="118"/>
      <c r="N244" s="118"/>
      <c r="O244" s="118"/>
      <c r="P244" s="118"/>
      <c r="Q244" s="118"/>
      <c r="R244" s="109">
        <f t="shared" si="33"/>
        <v>24.886949200000004</v>
      </c>
      <c r="S244" s="119">
        <v>0.1</v>
      </c>
      <c r="T244" s="119">
        <v>0.3</v>
      </c>
      <c r="U244" s="119">
        <v>0.1</v>
      </c>
      <c r="V244" s="111">
        <v>27.77</v>
      </c>
      <c r="W244" s="111">
        <f t="shared" ref="W244:W307" si="37">V244*$W$1</f>
        <v>30.269300000000001</v>
      </c>
      <c r="X244" s="112">
        <v>1.377</v>
      </c>
      <c r="Y244" s="111">
        <f t="shared" ref="Y244:Y307" si="38">W244*(1+X244)</f>
        <v>71.950126099999991</v>
      </c>
      <c r="Z244" s="113">
        <v>0.5</v>
      </c>
      <c r="AA244" s="114">
        <f t="shared" si="35"/>
        <v>35.975063049999996</v>
      </c>
    </row>
    <row r="245" spans="1:27" ht="12.75" customHeight="1" x14ac:dyDescent="0.35">
      <c r="A245" s="103" t="s">
        <v>2666</v>
      </c>
      <c r="B245" s="223" t="s">
        <v>1601</v>
      </c>
      <c r="C245" s="123" t="s">
        <v>3694</v>
      </c>
      <c r="D245" s="116">
        <v>1</v>
      </c>
      <c r="E245" s="125">
        <v>0.4</v>
      </c>
      <c r="F245" s="106">
        <f>VLOOKUP(CONCATENATE(A245,"-",E245),AĞIRLIK!$A$3:$C$171,3,FALSE)</f>
        <v>2.0096000000000003</v>
      </c>
      <c r="G245" s="117" t="s">
        <v>39</v>
      </c>
      <c r="H245" s="108">
        <f>Sayfa2!$C$2</f>
        <v>6.5</v>
      </c>
      <c r="I245" s="108">
        <f>D245*'genel hesap'!$K$75</f>
        <v>3.1274399999999996</v>
      </c>
      <c r="J245" s="108">
        <f>D245*'genel hesap'!$R$75</f>
        <v>10.684038400000002</v>
      </c>
      <c r="K245" s="118"/>
      <c r="L245" s="118"/>
      <c r="M245" s="118"/>
      <c r="N245" s="118"/>
      <c r="O245" s="118"/>
      <c r="P245" s="118"/>
      <c r="Q245" s="118"/>
      <c r="R245" s="109">
        <f>F245*H245*D245+I245+J245+K245+L245+M245+N245+O245+P245+Q245</f>
        <v>26.873878400000002</v>
      </c>
      <c r="S245" s="119">
        <v>0.1</v>
      </c>
      <c r="T245" s="119">
        <v>0.3</v>
      </c>
      <c r="U245" s="119">
        <v>0.1</v>
      </c>
      <c r="V245" s="111">
        <v>29.9</v>
      </c>
      <c r="W245" s="111">
        <f t="shared" si="37"/>
        <v>32.591000000000001</v>
      </c>
      <c r="X245" s="112">
        <v>1.377</v>
      </c>
      <c r="Y245" s="111">
        <f t="shared" si="38"/>
        <v>77.468806999999998</v>
      </c>
      <c r="Z245" s="113">
        <v>0.5</v>
      </c>
      <c r="AA245" s="114">
        <f t="shared" si="35"/>
        <v>38.734403499999999</v>
      </c>
    </row>
    <row r="246" spans="1:27" ht="12.75" customHeight="1" x14ac:dyDescent="0.35">
      <c r="A246" s="103" t="s">
        <v>2666</v>
      </c>
      <c r="B246" s="223" t="s">
        <v>1602</v>
      </c>
      <c r="C246" s="123" t="s">
        <v>134</v>
      </c>
      <c r="D246" s="116">
        <v>1</v>
      </c>
      <c r="E246" s="125">
        <v>0.4</v>
      </c>
      <c r="F246" s="106">
        <f>VLOOKUP(CONCATENATE(A246,"-",E246),AĞIRLIK!$A$3:$C$171,3,FALSE)</f>
        <v>2.0096000000000003</v>
      </c>
      <c r="G246" s="117" t="s">
        <v>39</v>
      </c>
      <c r="H246" s="108">
        <f>Sayfa2!$C$2</f>
        <v>6.5</v>
      </c>
      <c r="I246" s="120"/>
      <c r="J246" s="118"/>
      <c r="K246" s="118"/>
      <c r="L246" s="118"/>
      <c r="M246" s="118"/>
      <c r="N246" s="118"/>
      <c r="O246" s="118"/>
      <c r="P246" s="118"/>
      <c r="Q246" s="118"/>
      <c r="R246" s="109">
        <f t="shared" si="33"/>
        <v>13.062400000000002</v>
      </c>
      <c r="S246" s="119">
        <v>0.1</v>
      </c>
      <c r="T246" s="119">
        <v>0.3</v>
      </c>
      <c r="U246" s="119">
        <v>0.1</v>
      </c>
      <c r="V246" s="111">
        <v>13.585000000000001</v>
      </c>
      <c r="W246" s="111">
        <f t="shared" si="37"/>
        <v>14.807650000000002</v>
      </c>
      <c r="X246" s="112">
        <v>1.377</v>
      </c>
      <c r="Y246" s="111">
        <f t="shared" si="38"/>
        <v>35.197784050000003</v>
      </c>
      <c r="Z246" s="113">
        <v>0.5</v>
      </c>
      <c r="AA246" s="114">
        <f t="shared" si="35"/>
        <v>17.598892025000001</v>
      </c>
    </row>
    <row r="247" spans="1:27" ht="12.75" customHeight="1" x14ac:dyDescent="0.35">
      <c r="A247" s="103" t="s">
        <v>2666</v>
      </c>
      <c r="B247" s="223" t="s">
        <v>1603</v>
      </c>
      <c r="C247" s="123" t="s">
        <v>3278</v>
      </c>
      <c r="D247" s="116">
        <v>1</v>
      </c>
      <c r="E247" s="125">
        <v>0.4</v>
      </c>
      <c r="F247" s="106">
        <f>VLOOKUP(CONCATENATE(A247,"-",E247),AĞIRLIK!$A$3:$C$171,3,FALSE)</f>
        <v>2.0096000000000003</v>
      </c>
      <c r="G247" s="117" t="s">
        <v>39</v>
      </c>
      <c r="H247" s="108">
        <f>Sayfa2!$C$2</f>
        <v>6.5</v>
      </c>
      <c r="I247" s="108">
        <f>D247*İZOLASYON!$G$7</f>
        <v>2.1744500000000002</v>
      </c>
      <c r="J247" s="118">
        <f>D247*İZOLASYON!$O$7</f>
        <v>9.6500992000000014</v>
      </c>
      <c r="K247" s="118"/>
      <c r="L247" s="118"/>
      <c r="M247" s="118"/>
      <c r="N247" s="118"/>
      <c r="O247" s="118"/>
      <c r="P247" s="118"/>
      <c r="Q247" s="118"/>
      <c r="R247" s="109">
        <f t="shared" si="33"/>
        <v>24.886949200000004</v>
      </c>
      <c r="S247" s="119">
        <v>0.1</v>
      </c>
      <c r="T247" s="119">
        <v>0.3</v>
      </c>
      <c r="U247" s="119">
        <v>0.1</v>
      </c>
      <c r="V247" s="111">
        <v>27.77</v>
      </c>
      <c r="W247" s="111">
        <f t="shared" si="37"/>
        <v>30.269300000000001</v>
      </c>
      <c r="X247" s="112">
        <v>1.377</v>
      </c>
      <c r="Y247" s="111">
        <f t="shared" si="38"/>
        <v>71.950126099999991</v>
      </c>
      <c r="Z247" s="113">
        <v>0.5</v>
      </c>
      <c r="AA247" s="114">
        <f t="shared" si="35"/>
        <v>35.975063049999996</v>
      </c>
    </row>
    <row r="248" spans="1:27" ht="12.75" customHeight="1" x14ac:dyDescent="0.35">
      <c r="A248" s="103" t="s">
        <v>2666</v>
      </c>
      <c r="B248" s="223" t="s">
        <v>1604</v>
      </c>
      <c r="C248" s="123" t="s">
        <v>3695</v>
      </c>
      <c r="D248" s="116">
        <v>1</v>
      </c>
      <c r="E248" s="125">
        <v>0.4</v>
      </c>
      <c r="F248" s="106">
        <f>VLOOKUP(CONCATENATE(A248,"-",E248),AĞIRLIK!$A$3:$C$171,3,FALSE)</f>
        <v>2.0096000000000003</v>
      </c>
      <c r="G248" s="117" t="s">
        <v>39</v>
      </c>
      <c r="H248" s="108">
        <f>Sayfa2!$C$2</f>
        <v>6.5</v>
      </c>
      <c r="I248" s="108">
        <f>D248*'genel hesap'!$K$75</f>
        <v>3.1274399999999996</v>
      </c>
      <c r="J248" s="108">
        <f>D248*'genel hesap'!$R$75</f>
        <v>10.684038400000002</v>
      </c>
      <c r="K248" s="118"/>
      <c r="L248" s="118"/>
      <c r="M248" s="118"/>
      <c r="N248" s="118"/>
      <c r="O248" s="118"/>
      <c r="P248" s="118"/>
      <c r="Q248" s="118"/>
      <c r="R248" s="109">
        <f>F248*H248*D248+I248+J248+K248+L248+M248+N248+O248+P248+Q248</f>
        <v>26.873878400000002</v>
      </c>
      <c r="S248" s="119">
        <v>0.1</v>
      </c>
      <c r="T248" s="119">
        <v>0.3</v>
      </c>
      <c r="U248" s="119">
        <v>0.1</v>
      </c>
      <c r="V248" s="111">
        <v>29.9</v>
      </c>
      <c r="W248" s="111">
        <f t="shared" si="37"/>
        <v>32.591000000000001</v>
      </c>
      <c r="X248" s="112">
        <v>1.377</v>
      </c>
      <c r="Y248" s="111">
        <f t="shared" si="38"/>
        <v>77.468806999999998</v>
      </c>
      <c r="Z248" s="113">
        <v>0.5</v>
      </c>
      <c r="AA248" s="114">
        <f t="shared" si="35"/>
        <v>38.734403499999999</v>
      </c>
    </row>
    <row r="249" spans="1:27" ht="12.75" customHeight="1" x14ac:dyDescent="0.35">
      <c r="A249" s="103" t="s">
        <v>2666</v>
      </c>
      <c r="B249" s="223" t="s">
        <v>1605</v>
      </c>
      <c r="C249" s="123" t="s">
        <v>136</v>
      </c>
      <c r="D249" s="116">
        <v>1</v>
      </c>
      <c r="E249" s="125">
        <v>0.4</v>
      </c>
      <c r="F249" s="106">
        <f>VLOOKUP(CONCATENATE(A249,"-",E249),AĞIRLIK!$A$3:$C$171,3,FALSE)</f>
        <v>2.0096000000000003</v>
      </c>
      <c r="G249" s="117" t="s">
        <v>39</v>
      </c>
      <c r="H249" s="108">
        <f>Sayfa2!$C$2</f>
        <v>6.5</v>
      </c>
      <c r="I249" s="120"/>
      <c r="J249" s="118"/>
      <c r="K249" s="118"/>
      <c r="L249" s="118"/>
      <c r="M249" s="118"/>
      <c r="N249" s="118"/>
      <c r="O249" s="118"/>
      <c r="P249" s="118"/>
      <c r="Q249" s="118"/>
      <c r="R249" s="109">
        <f t="shared" si="33"/>
        <v>13.062400000000002</v>
      </c>
      <c r="S249" s="119">
        <v>0.1</v>
      </c>
      <c r="T249" s="119">
        <v>0.3</v>
      </c>
      <c r="U249" s="119">
        <v>0.1</v>
      </c>
      <c r="V249" s="111">
        <v>13.585000000000001</v>
      </c>
      <c r="W249" s="111">
        <f t="shared" si="37"/>
        <v>14.807650000000002</v>
      </c>
      <c r="X249" s="112">
        <v>1.377</v>
      </c>
      <c r="Y249" s="111">
        <f t="shared" si="38"/>
        <v>35.197784050000003</v>
      </c>
      <c r="Z249" s="113">
        <v>0.5</v>
      </c>
      <c r="AA249" s="114">
        <f t="shared" si="35"/>
        <v>17.598892025000001</v>
      </c>
    </row>
    <row r="250" spans="1:27" ht="12.75" customHeight="1" x14ac:dyDescent="0.35">
      <c r="A250" s="103" t="s">
        <v>2666</v>
      </c>
      <c r="B250" s="223" t="s">
        <v>1606</v>
      </c>
      <c r="C250" s="123" t="s">
        <v>3307</v>
      </c>
      <c r="D250" s="116">
        <v>1</v>
      </c>
      <c r="E250" s="125">
        <v>0.4</v>
      </c>
      <c r="F250" s="106">
        <f>VLOOKUP(CONCATENATE(A250,"-",E250),AĞIRLIK!$A$3:$C$171,3,FALSE)</f>
        <v>2.0096000000000003</v>
      </c>
      <c r="G250" s="117" t="s">
        <v>39</v>
      </c>
      <c r="H250" s="108">
        <f>Sayfa2!$C$2</f>
        <v>6.5</v>
      </c>
      <c r="I250" s="108">
        <f>D250*İZOLASYON!$G$7</f>
        <v>2.1744500000000002</v>
      </c>
      <c r="J250" s="118">
        <f>D250*İZOLASYON!$O$7</f>
        <v>9.6500992000000014</v>
      </c>
      <c r="K250" s="118"/>
      <c r="L250" s="118"/>
      <c r="M250" s="118"/>
      <c r="N250" s="118"/>
      <c r="O250" s="118"/>
      <c r="P250" s="118"/>
      <c r="Q250" s="118"/>
      <c r="R250" s="109">
        <f t="shared" si="33"/>
        <v>24.886949200000004</v>
      </c>
      <c r="S250" s="119">
        <v>0.1</v>
      </c>
      <c r="T250" s="119">
        <v>0.3</v>
      </c>
      <c r="U250" s="119">
        <v>0.1</v>
      </c>
      <c r="V250" s="111">
        <v>27.77</v>
      </c>
      <c r="W250" s="111">
        <f t="shared" si="37"/>
        <v>30.269300000000001</v>
      </c>
      <c r="X250" s="112">
        <v>1.377</v>
      </c>
      <c r="Y250" s="111">
        <f t="shared" si="38"/>
        <v>71.950126099999991</v>
      </c>
      <c r="Z250" s="113">
        <v>0.5</v>
      </c>
      <c r="AA250" s="114">
        <f t="shared" si="35"/>
        <v>35.975063049999996</v>
      </c>
    </row>
    <row r="251" spans="1:27" ht="12.75" customHeight="1" x14ac:dyDescent="0.35">
      <c r="A251" s="103" t="s">
        <v>2666</v>
      </c>
      <c r="B251" s="223" t="s">
        <v>1607</v>
      </c>
      <c r="C251" s="123" t="s">
        <v>3696</v>
      </c>
      <c r="D251" s="116">
        <v>1</v>
      </c>
      <c r="E251" s="125">
        <v>0.4</v>
      </c>
      <c r="F251" s="106">
        <f>VLOOKUP(CONCATENATE(A251,"-",E251),AĞIRLIK!$A$3:$C$171,3,FALSE)</f>
        <v>2.0096000000000003</v>
      </c>
      <c r="G251" s="117" t="s">
        <v>39</v>
      </c>
      <c r="H251" s="108">
        <f>Sayfa2!$C$2</f>
        <v>6.5</v>
      </c>
      <c r="I251" s="108">
        <f>D251*'genel hesap'!$K$75</f>
        <v>3.1274399999999996</v>
      </c>
      <c r="J251" s="108">
        <f>D251*'genel hesap'!$R$75</f>
        <v>10.684038400000002</v>
      </c>
      <c r="K251" s="118"/>
      <c r="L251" s="118"/>
      <c r="M251" s="118"/>
      <c r="N251" s="118"/>
      <c r="O251" s="118"/>
      <c r="P251" s="118"/>
      <c r="Q251" s="118"/>
      <c r="R251" s="109">
        <f>F251*H251*D251+I251+J251+K251+L251+M251+N251+O251+P251+Q251</f>
        <v>26.873878400000002</v>
      </c>
      <c r="S251" s="119">
        <v>0.1</v>
      </c>
      <c r="T251" s="119">
        <v>0.3</v>
      </c>
      <c r="U251" s="119">
        <v>0.1</v>
      </c>
      <c r="V251" s="111">
        <v>29.9</v>
      </c>
      <c r="W251" s="111">
        <f t="shared" si="37"/>
        <v>32.591000000000001</v>
      </c>
      <c r="X251" s="112">
        <v>1.377</v>
      </c>
      <c r="Y251" s="111">
        <f t="shared" si="38"/>
        <v>77.468806999999998</v>
      </c>
      <c r="Z251" s="113">
        <v>0.5</v>
      </c>
      <c r="AA251" s="114">
        <f t="shared" si="35"/>
        <v>38.734403499999999</v>
      </c>
    </row>
    <row r="252" spans="1:27" ht="12.75" customHeight="1" x14ac:dyDescent="0.35">
      <c r="A252" s="103" t="s">
        <v>2666</v>
      </c>
      <c r="B252" s="223" t="s">
        <v>1608</v>
      </c>
      <c r="C252" s="123" t="s">
        <v>138</v>
      </c>
      <c r="D252" s="116">
        <v>1</v>
      </c>
      <c r="E252" s="125">
        <v>0.4</v>
      </c>
      <c r="F252" s="106">
        <f>VLOOKUP(CONCATENATE(A252,"-",E252),AĞIRLIK!$A$3:$C$171,3,FALSE)</f>
        <v>2.0096000000000003</v>
      </c>
      <c r="G252" s="117" t="s">
        <v>39</v>
      </c>
      <c r="H252" s="108">
        <f>Sayfa2!$C$2</f>
        <v>6.5</v>
      </c>
      <c r="I252" s="108"/>
      <c r="J252" s="118"/>
      <c r="K252" s="118"/>
      <c r="L252" s="118"/>
      <c r="M252" s="118"/>
      <c r="N252" s="118"/>
      <c r="O252" s="118"/>
      <c r="P252" s="118"/>
      <c r="Q252" s="118"/>
      <c r="R252" s="109">
        <f t="shared" si="33"/>
        <v>13.062400000000002</v>
      </c>
      <c r="S252" s="119">
        <v>0.1</v>
      </c>
      <c r="T252" s="119">
        <v>0.3</v>
      </c>
      <c r="U252" s="119">
        <v>0.1</v>
      </c>
      <c r="V252" s="111">
        <v>13.585000000000001</v>
      </c>
      <c r="W252" s="111">
        <f t="shared" si="37"/>
        <v>14.807650000000002</v>
      </c>
      <c r="X252" s="112">
        <v>1.377</v>
      </c>
      <c r="Y252" s="111">
        <f t="shared" si="38"/>
        <v>35.197784050000003</v>
      </c>
      <c r="Z252" s="113">
        <v>0.5</v>
      </c>
      <c r="AA252" s="114">
        <f t="shared" si="35"/>
        <v>17.598892025000001</v>
      </c>
    </row>
    <row r="253" spans="1:27" ht="12.75" customHeight="1" x14ac:dyDescent="0.35">
      <c r="A253" s="103" t="s">
        <v>2666</v>
      </c>
      <c r="B253" s="223" t="s">
        <v>1609</v>
      </c>
      <c r="C253" s="123" t="s">
        <v>3336</v>
      </c>
      <c r="D253" s="116">
        <v>1</v>
      </c>
      <c r="E253" s="125">
        <v>0.4</v>
      </c>
      <c r="F253" s="106">
        <f>VLOOKUP(CONCATENATE(A253,"-",E253),AĞIRLIK!$A$3:$C$171,3,FALSE)</f>
        <v>2.0096000000000003</v>
      </c>
      <c r="G253" s="117" t="s">
        <v>39</v>
      </c>
      <c r="H253" s="108">
        <f>Sayfa2!$C$2</f>
        <v>6.5</v>
      </c>
      <c r="I253" s="108">
        <f>D253*İZOLASYON!$G$7</f>
        <v>2.1744500000000002</v>
      </c>
      <c r="J253" s="118">
        <f>D253*İZOLASYON!$O$7</f>
        <v>9.6500992000000014</v>
      </c>
      <c r="K253" s="118"/>
      <c r="L253" s="118"/>
      <c r="M253" s="118"/>
      <c r="N253" s="118"/>
      <c r="O253" s="118"/>
      <c r="P253" s="118"/>
      <c r="Q253" s="118"/>
      <c r="R253" s="109">
        <f t="shared" si="33"/>
        <v>24.886949200000004</v>
      </c>
      <c r="S253" s="119">
        <v>0.1</v>
      </c>
      <c r="T253" s="119">
        <v>0.3</v>
      </c>
      <c r="U253" s="119">
        <v>0.1</v>
      </c>
      <c r="V253" s="111">
        <v>27.77</v>
      </c>
      <c r="W253" s="111">
        <f t="shared" si="37"/>
        <v>30.269300000000001</v>
      </c>
      <c r="X253" s="112">
        <v>1.377</v>
      </c>
      <c r="Y253" s="111">
        <f t="shared" si="38"/>
        <v>71.950126099999991</v>
      </c>
      <c r="Z253" s="113">
        <v>0.5</v>
      </c>
      <c r="AA253" s="114">
        <f t="shared" si="35"/>
        <v>35.975063049999996</v>
      </c>
    </row>
    <row r="254" spans="1:27" ht="12.75" customHeight="1" x14ac:dyDescent="0.35">
      <c r="A254" s="103" t="s">
        <v>2666</v>
      </c>
      <c r="B254" s="223" t="s">
        <v>1610</v>
      </c>
      <c r="C254" s="123" t="s">
        <v>3697</v>
      </c>
      <c r="D254" s="116">
        <v>1</v>
      </c>
      <c r="E254" s="125">
        <v>0.4</v>
      </c>
      <c r="F254" s="106">
        <f>VLOOKUP(CONCATENATE(A254,"-",E254),AĞIRLIK!$A$3:$C$171,3,FALSE)</f>
        <v>2.0096000000000003</v>
      </c>
      <c r="G254" s="117" t="s">
        <v>39</v>
      </c>
      <c r="H254" s="108">
        <f>Sayfa2!$C$2</f>
        <v>6.5</v>
      </c>
      <c r="I254" s="108">
        <f>D254*'genel hesap'!$K$75</f>
        <v>3.1274399999999996</v>
      </c>
      <c r="J254" s="108">
        <f>D254*'genel hesap'!$R$75</f>
        <v>10.684038400000002</v>
      </c>
      <c r="K254" s="118"/>
      <c r="L254" s="118"/>
      <c r="M254" s="118"/>
      <c r="N254" s="118"/>
      <c r="O254" s="118"/>
      <c r="P254" s="118"/>
      <c r="Q254" s="118"/>
      <c r="R254" s="109">
        <f>F254*H254*D254+I254+J254+K254+L254+M254+N254+O254+P254+Q254</f>
        <v>26.873878400000002</v>
      </c>
      <c r="S254" s="119">
        <v>0.1</v>
      </c>
      <c r="T254" s="119">
        <v>0.3</v>
      </c>
      <c r="U254" s="119">
        <v>0.1</v>
      </c>
      <c r="V254" s="111">
        <v>29.9</v>
      </c>
      <c r="W254" s="111">
        <f t="shared" si="37"/>
        <v>32.591000000000001</v>
      </c>
      <c r="X254" s="112">
        <v>1.377</v>
      </c>
      <c r="Y254" s="111">
        <f t="shared" si="38"/>
        <v>77.468806999999998</v>
      </c>
      <c r="Z254" s="113">
        <v>0.5</v>
      </c>
      <c r="AA254" s="114">
        <f t="shared" si="35"/>
        <v>38.734403499999999</v>
      </c>
    </row>
    <row r="255" spans="1:27" ht="12.75" customHeight="1" x14ac:dyDescent="0.35">
      <c r="A255" s="103" t="s">
        <v>2666</v>
      </c>
      <c r="B255" s="223" t="s">
        <v>1611</v>
      </c>
      <c r="C255" s="123" t="s">
        <v>140</v>
      </c>
      <c r="D255" s="116">
        <v>1</v>
      </c>
      <c r="E255" s="125">
        <v>0.4</v>
      </c>
      <c r="F255" s="106">
        <f>VLOOKUP(CONCATENATE(A255,"-",E255),AĞIRLIK!$A$3:$C$171,3,FALSE)</f>
        <v>2.0096000000000003</v>
      </c>
      <c r="G255" s="117" t="s">
        <v>39</v>
      </c>
      <c r="H255" s="108">
        <f>Sayfa2!$C$2</f>
        <v>6.5</v>
      </c>
      <c r="I255" s="108"/>
      <c r="J255" s="118"/>
      <c r="K255" s="118"/>
      <c r="L255" s="118"/>
      <c r="M255" s="118"/>
      <c r="N255" s="118"/>
      <c r="O255" s="118"/>
      <c r="P255" s="118"/>
      <c r="Q255" s="118"/>
      <c r="R255" s="109">
        <f t="shared" si="33"/>
        <v>13.062400000000002</v>
      </c>
      <c r="S255" s="119">
        <v>0.1</v>
      </c>
      <c r="T255" s="119">
        <v>0.3</v>
      </c>
      <c r="U255" s="119">
        <v>0.1</v>
      </c>
      <c r="V255" s="111">
        <v>13.585000000000001</v>
      </c>
      <c r="W255" s="111">
        <f t="shared" si="37"/>
        <v>14.807650000000002</v>
      </c>
      <c r="X255" s="112">
        <v>1.377</v>
      </c>
      <c r="Y255" s="111">
        <f t="shared" si="38"/>
        <v>35.197784050000003</v>
      </c>
      <c r="Z255" s="113">
        <v>0.5</v>
      </c>
      <c r="AA255" s="114">
        <f t="shared" si="35"/>
        <v>17.598892025000001</v>
      </c>
    </row>
    <row r="256" spans="1:27" ht="12.75" customHeight="1" x14ac:dyDescent="0.35">
      <c r="A256" s="103" t="s">
        <v>2666</v>
      </c>
      <c r="B256" s="223" t="s">
        <v>1612</v>
      </c>
      <c r="C256" s="123" t="s">
        <v>3365</v>
      </c>
      <c r="D256" s="116">
        <v>1</v>
      </c>
      <c r="E256" s="125">
        <v>0.4</v>
      </c>
      <c r="F256" s="106">
        <f>VLOOKUP(CONCATENATE(A256,"-",E256),AĞIRLIK!$A$3:$C$171,3,FALSE)</f>
        <v>2.0096000000000003</v>
      </c>
      <c r="G256" s="117" t="s">
        <v>39</v>
      </c>
      <c r="H256" s="108">
        <f>Sayfa2!$C$2</f>
        <v>6.5</v>
      </c>
      <c r="I256" s="108">
        <f>D256*İZOLASYON!$G$7</f>
        <v>2.1744500000000002</v>
      </c>
      <c r="J256" s="118">
        <f>D256*İZOLASYON!$O$7</f>
        <v>9.6500992000000014</v>
      </c>
      <c r="K256" s="118"/>
      <c r="L256" s="118"/>
      <c r="M256" s="118"/>
      <c r="N256" s="118"/>
      <c r="O256" s="118"/>
      <c r="P256" s="118"/>
      <c r="Q256" s="118"/>
      <c r="R256" s="109">
        <f t="shared" si="33"/>
        <v>24.886949200000004</v>
      </c>
      <c r="S256" s="119">
        <v>0.1</v>
      </c>
      <c r="T256" s="119">
        <v>0.3</v>
      </c>
      <c r="U256" s="119">
        <v>0.1</v>
      </c>
      <c r="V256" s="111">
        <v>27.77</v>
      </c>
      <c r="W256" s="111">
        <f t="shared" si="37"/>
        <v>30.269300000000001</v>
      </c>
      <c r="X256" s="112">
        <v>1.377</v>
      </c>
      <c r="Y256" s="111">
        <f t="shared" si="38"/>
        <v>71.950126099999991</v>
      </c>
      <c r="Z256" s="113">
        <v>0.5</v>
      </c>
      <c r="AA256" s="114">
        <f t="shared" si="35"/>
        <v>35.975063049999996</v>
      </c>
    </row>
    <row r="257" spans="1:27" ht="12.75" customHeight="1" x14ac:dyDescent="0.35">
      <c r="A257" s="103" t="s">
        <v>2666</v>
      </c>
      <c r="B257" s="223" t="s">
        <v>1613</v>
      </c>
      <c r="C257" s="123" t="s">
        <v>3698</v>
      </c>
      <c r="D257" s="116">
        <v>1</v>
      </c>
      <c r="E257" s="125">
        <v>0.4</v>
      </c>
      <c r="F257" s="106">
        <f>VLOOKUP(CONCATENATE(A257,"-",E257),AĞIRLIK!$A$3:$C$171,3,FALSE)</f>
        <v>2.0096000000000003</v>
      </c>
      <c r="G257" s="117" t="s">
        <v>39</v>
      </c>
      <c r="H257" s="108">
        <f>Sayfa2!$C$2</f>
        <v>6.5</v>
      </c>
      <c r="I257" s="108">
        <f>D257*'genel hesap'!$K$75</f>
        <v>3.1274399999999996</v>
      </c>
      <c r="J257" s="108">
        <f>D257*'genel hesap'!$R$75</f>
        <v>10.684038400000002</v>
      </c>
      <c r="K257" s="118"/>
      <c r="L257" s="118"/>
      <c r="M257" s="118"/>
      <c r="N257" s="118"/>
      <c r="O257" s="118"/>
      <c r="P257" s="118"/>
      <c r="Q257" s="118"/>
      <c r="R257" s="109">
        <f>F257*H257*D257+I257+J257+K257+L257+M257+N257+O257+P257+Q257</f>
        <v>26.873878400000002</v>
      </c>
      <c r="S257" s="119">
        <v>0.1</v>
      </c>
      <c r="T257" s="119">
        <v>0.3</v>
      </c>
      <c r="U257" s="119">
        <v>0.1</v>
      </c>
      <c r="V257" s="111">
        <v>29.9</v>
      </c>
      <c r="W257" s="111">
        <f t="shared" si="37"/>
        <v>32.591000000000001</v>
      </c>
      <c r="X257" s="112">
        <v>1.377</v>
      </c>
      <c r="Y257" s="111">
        <f t="shared" si="38"/>
        <v>77.468806999999998</v>
      </c>
      <c r="Z257" s="113">
        <v>0.5</v>
      </c>
      <c r="AA257" s="114">
        <f t="shared" si="35"/>
        <v>38.734403499999999</v>
      </c>
    </row>
    <row r="258" spans="1:27" ht="12.75" customHeight="1" x14ac:dyDescent="0.35">
      <c r="A258" s="103" t="s">
        <v>2666</v>
      </c>
      <c r="B258" s="223" t="s">
        <v>1614</v>
      </c>
      <c r="C258" s="123" t="s">
        <v>3699</v>
      </c>
      <c r="D258" s="124">
        <v>1</v>
      </c>
      <c r="E258" s="125">
        <v>0.4</v>
      </c>
      <c r="F258" s="106">
        <f>VLOOKUP(CONCATENATE(A258,"-",E258),AĞIRLIK!$A$3:$C$171,3,FALSE)</f>
        <v>2.0096000000000003</v>
      </c>
      <c r="G258" s="117" t="s">
        <v>39</v>
      </c>
      <c r="H258" s="108">
        <f>Sayfa2!$C$2</f>
        <v>6.5</v>
      </c>
      <c r="I258" s="108">
        <f>D258*'genel hesap'!$K$75</f>
        <v>3.1274399999999996</v>
      </c>
      <c r="J258" s="108">
        <f>D258*'genel hesap'!$R$75</f>
        <v>10.684038400000002</v>
      </c>
      <c r="K258" s="118"/>
      <c r="L258" s="118"/>
      <c r="M258" s="118"/>
      <c r="N258" s="118"/>
      <c r="O258" s="118"/>
      <c r="P258" s="118"/>
      <c r="Q258" s="118"/>
      <c r="R258" s="109">
        <f>F258*H258*D258+I258+J258+K258+L258+M258+N258+O258+P258+Q258</f>
        <v>26.873878400000002</v>
      </c>
      <c r="S258" s="119">
        <v>0.2</v>
      </c>
      <c r="T258" s="119">
        <v>0.3</v>
      </c>
      <c r="U258" s="119">
        <v>0.1</v>
      </c>
      <c r="V258" s="111">
        <f>V232</f>
        <v>29.9</v>
      </c>
      <c r="W258" s="111">
        <f t="shared" si="37"/>
        <v>32.591000000000001</v>
      </c>
      <c r="X258" s="112">
        <v>1.377</v>
      </c>
      <c r="Y258" s="111">
        <f t="shared" si="38"/>
        <v>77.468806999999998</v>
      </c>
      <c r="Z258" s="113">
        <v>0.5</v>
      </c>
      <c r="AA258" s="114">
        <f t="shared" si="35"/>
        <v>38.734403499999999</v>
      </c>
    </row>
    <row r="259" spans="1:27" ht="12.75" customHeight="1" x14ac:dyDescent="0.35">
      <c r="A259" s="103" t="s">
        <v>2666</v>
      </c>
      <c r="B259" s="223" t="s">
        <v>1615</v>
      </c>
      <c r="C259" s="123" t="s">
        <v>3605</v>
      </c>
      <c r="D259" s="124">
        <v>1</v>
      </c>
      <c r="E259" s="125">
        <v>0.4</v>
      </c>
      <c r="F259" s="106">
        <f>VLOOKUP(CONCATENATE(A259,"-",E259),AĞIRLIK!$A$3:$C$171,3,FALSE)</f>
        <v>2.0096000000000003</v>
      </c>
      <c r="G259" s="117" t="s">
        <v>39</v>
      </c>
      <c r="H259" s="108">
        <f>Sayfa2!$C$2</f>
        <v>6.5</v>
      </c>
      <c r="I259" s="108">
        <f>D259*İZOLASYON!$G$7</f>
        <v>2.1744500000000002</v>
      </c>
      <c r="J259" s="118">
        <f>D259*İZOLASYON!$O$7</f>
        <v>9.6500992000000014</v>
      </c>
      <c r="K259" s="118"/>
      <c r="L259" s="118"/>
      <c r="M259" s="118"/>
      <c r="N259" s="118"/>
      <c r="O259" s="118"/>
      <c r="P259" s="118"/>
      <c r="Q259" s="118"/>
      <c r="R259" s="109">
        <f t="shared" si="33"/>
        <v>24.886949200000004</v>
      </c>
      <c r="S259" s="119">
        <v>0.2</v>
      </c>
      <c r="T259" s="119">
        <v>0.3</v>
      </c>
      <c r="U259" s="119">
        <v>0.1</v>
      </c>
      <c r="V259" s="111">
        <f>V231</f>
        <v>27.77</v>
      </c>
      <c r="W259" s="111">
        <f t="shared" si="37"/>
        <v>30.269300000000001</v>
      </c>
      <c r="X259" s="112">
        <v>1.377</v>
      </c>
      <c r="Y259" s="111">
        <f t="shared" si="38"/>
        <v>71.950126099999991</v>
      </c>
      <c r="Z259" s="113">
        <v>0.5</v>
      </c>
      <c r="AA259" s="114">
        <f t="shared" si="35"/>
        <v>35.975063049999996</v>
      </c>
    </row>
    <row r="260" spans="1:27" ht="12.75" customHeight="1" x14ac:dyDescent="0.35">
      <c r="A260" s="103" t="s">
        <v>2666</v>
      </c>
      <c r="B260" s="223" t="s">
        <v>1616</v>
      </c>
      <c r="C260" s="123" t="s">
        <v>444</v>
      </c>
      <c r="D260" s="124">
        <v>1</v>
      </c>
      <c r="E260" s="125">
        <v>0.4</v>
      </c>
      <c r="F260" s="106">
        <f>VLOOKUP(CONCATENATE(A260,"-",E260),AĞIRLIK!$A$3:$C$171,3,FALSE)</f>
        <v>2.0096000000000003</v>
      </c>
      <c r="G260" s="117" t="s">
        <v>39</v>
      </c>
      <c r="H260" s="108">
        <f>Sayfa2!$C$2</f>
        <v>6.5</v>
      </c>
      <c r="I260" s="108"/>
      <c r="J260" s="118"/>
      <c r="K260" s="118"/>
      <c r="L260" s="118"/>
      <c r="M260" s="118"/>
      <c r="N260" s="118"/>
      <c r="O260" s="118"/>
      <c r="P260" s="118"/>
      <c r="Q260" s="118"/>
      <c r="R260" s="109">
        <f t="shared" si="33"/>
        <v>13.062400000000002</v>
      </c>
      <c r="S260" s="119">
        <v>0.2</v>
      </c>
      <c r="T260" s="119">
        <v>0.3</v>
      </c>
      <c r="U260" s="119">
        <v>0.1</v>
      </c>
      <c r="V260" s="111">
        <f>V230</f>
        <v>13.585000000000001</v>
      </c>
      <c r="W260" s="111">
        <f t="shared" si="37"/>
        <v>14.807650000000002</v>
      </c>
      <c r="X260" s="112">
        <v>1.377</v>
      </c>
      <c r="Y260" s="111">
        <f t="shared" si="38"/>
        <v>35.197784050000003</v>
      </c>
      <c r="Z260" s="113">
        <v>0.5</v>
      </c>
      <c r="AA260" s="114">
        <f t="shared" si="35"/>
        <v>17.598892025000001</v>
      </c>
    </row>
    <row r="261" spans="1:27" ht="12.75" customHeight="1" x14ac:dyDescent="0.35">
      <c r="A261" s="103" t="s">
        <v>2666</v>
      </c>
      <c r="B261" s="223" t="s">
        <v>1617</v>
      </c>
      <c r="C261" s="123" t="s">
        <v>3700</v>
      </c>
      <c r="D261" s="124">
        <v>1</v>
      </c>
      <c r="E261" s="125">
        <v>0.4</v>
      </c>
      <c r="F261" s="106">
        <f>VLOOKUP(CONCATENATE(A261,"-",E261),AĞIRLIK!$A$3:$C$171,3,FALSE)</f>
        <v>2.0096000000000003</v>
      </c>
      <c r="G261" s="117" t="s">
        <v>39</v>
      </c>
      <c r="H261" s="108">
        <f>Sayfa2!$C$2</f>
        <v>6.5</v>
      </c>
      <c r="I261" s="108">
        <f>D261*'genel hesap'!$K$75</f>
        <v>3.1274399999999996</v>
      </c>
      <c r="J261" s="108">
        <f>D261*'genel hesap'!$R$75</f>
        <v>10.684038400000002</v>
      </c>
      <c r="K261" s="118"/>
      <c r="L261" s="118"/>
      <c r="M261" s="118"/>
      <c r="N261" s="118"/>
      <c r="O261" s="118"/>
      <c r="P261" s="118"/>
      <c r="Q261" s="118"/>
      <c r="R261" s="109">
        <f>F261*H261*D261+I261+J261+K261+L261+M261+N261+O261+P261+Q261</f>
        <v>26.873878400000002</v>
      </c>
      <c r="S261" s="119">
        <v>0.2</v>
      </c>
      <c r="T261" s="119">
        <v>0.3</v>
      </c>
      <c r="U261" s="119">
        <v>0.1</v>
      </c>
      <c r="V261" s="111">
        <v>29.9</v>
      </c>
      <c r="W261" s="111">
        <f t="shared" si="37"/>
        <v>32.591000000000001</v>
      </c>
      <c r="X261" s="112">
        <v>1.377</v>
      </c>
      <c r="Y261" s="111">
        <f t="shared" si="38"/>
        <v>77.468806999999998</v>
      </c>
      <c r="Z261" s="113">
        <v>0.5</v>
      </c>
      <c r="AA261" s="114">
        <f t="shared" si="35"/>
        <v>38.734403499999999</v>
      </c>
    </row>
    <row r="262" spans="1:27" ht="12.75" customHeight="1" x14ac:dyDescent="0.35">
      <c r="A262" s="103" t="s">
        <v>2666</v>
      </c>
      <c r="B262" s="223" t="s">
        <v>1618</v>
      </c>
      <c r="C262" s="123" t="s">
        <v>3417</v>
      </c>
      <c r="D262" s="124">
        <v>1</v>
      </c>
      <c r="E262" s="125">
        <v>0.4</v>
      </c>
      <c r="F262" s="106">
        <f>VLOOKUP(CONCATENATE(A262,"-",E262),AĞIRLIK!$A$3:$C$171,3,FALSE)</f>
        <v>2.0096000000000003</v>
      </c>
      <c r="G262" s="117" t="s">
        <v>39</v>
      </c>
      <c r="H262" s="108">
        <f>Sayfa2!$C$2</f>
        <v>6.5</v>
      </c>
      <c r="I262" s="108">
        <f>D262*İZOLASYON!$G$7</f>
        <v>2.1744500000000002</v>
      </c>
      <c r="J262" s="118">
        <f>D262*İZOLASYON!$O$7</f>
        <v>9.6500992000000014</v>
      </c>
      <c r="K262" s="118"/>
      <c r="L262" s="118"/>
      <c r="M262" s="118"/>
      <c r="N262" s="118"/>
      <c r="O262" s="118"/>
      <c r="P262" s="118"/>
      <c r="Q262" s="118"/>
      <c r="R262" s="109">
        <f t="shared" si="33"/>
        <v>24.886949200000004</v>
      </c>
      <c r="S262" s="119">
        <v>0.2</v>
      </c>
      <c r="T262" s="119">
        <v>0.3</v>
      </c>
      <c r="U262" s="119">
        <v>0.1</v>
      </c>
      <c r="V262" s="111">
        <v>27.77</v>
      </c>
      <c r="W262" s="111">
        <f t="shared" si="37"/>
        <v>30.269300000000001</v>
      </c>
      <c r="X262" s="112">
        <v>1.377</v>
      </c>
      <c r="Y262" s="111">
        <f t="shared" si="38"/>
        <v>71.950126099999991</v>
      </c>
      <c r="Z262" s="113">
        <v>0.5</v>
      </c>
      <c r="AA262" s="114">
        <f t="shared" si="35"/>
        <v>35.975063049999996</v>
      </c>
    </row>
    <row r="263" spans="1:27" ht="12.75" customHeight="1" x14ac:dyDescent="0.35">
      <c r="A263" s="103" t="s">
        <v>2666</v>
      </c>
      <c r="B263" s="223" t="s">
        <v>1619</v>
      </c>
      <c r="C263" s="123" t="s">
        <v>143</v>
      </c>
      <c r="D263" s="124">
        <v>1</v>
      </c>
      <c r="E263" s="125">
        <v>0.4</v>
      </c>
      <c r="F263" s="106">
        <f>VLOOKUP(CONCATENATE(A263,"-",E263),AĞIRLIK!$A$3:$C$171,3,FALSE)</f>
        <v>2.0096000000000003</v>
      </c>
      <c r="G263" s="117" t="s">
        <v>39</v>
      </c>
      <c r="H263" s="108">
        <f>Sayfa2!$C$2</f>
        <v>6.5</v>
      </c>
      <c r="I263" s="108"/>
      <c r="J263" s="118"/>
      <c r="K263" s="118"/>
      <c r="L263" s="118"/>
      <c r="M263" s="118"/>
      <c r="N263" s="118"/>
      <c r="O263" s="118">
        <f>SIVAMA!D7</f>
        <v>1.48</v>
      </c>
      <c r="P263" s="118"/>
      <c r="Q263" s="118"/>
      <c r="R263" s="109">
        <f t="shared" si="33"/>
        <v>14.542400000000002</v>
      </c>
      <c r="S263" s="119">
        <v>0.2</v>
      </c>
      <c r="T263" s="119">
        <v>0.3</v>
      </c>
      <c r="U263" s="119">
        <v>0.1</v>
      </c>
      <c r="V263" s="111">
        <v>13.585000000000001</v>
      </c>
      <c r="W263" s="111">
        <f t="shared" si="37"/>
        <v>14.807650000000002</v>
      </c>
      <c r="X263" s="112">
        <v>1.377</v>
      </c>
      <c r="Y263" s="111">
        <f t="shared" si="38"/>
        <v>35.197784050000003</v>
      </c>
      <c r="Z263" s="113">
        <v>0.5</v>
      </c>
      <c r="AA263" s="114">
        <f t="shared" si="35"/>
        <v>17.598892025000001</v>
      </c>
    </row>
    <row r="264" spans="1:27" ht="12.75" customHeight="1" x14ac:dyDescent="0.35">
      <c r="A264" s="103" t="s">
        <v>2666</v>
      </c>
      <c r="B264" s="223" t="s">
        <v>1620</v>
      </c>
      <c r="C264" s="123" t="s">
        <v>436</v>
      </c>
      <c r="D264" s="124">
        <v>0.25</v>
      </c>
      <c r="E264" s="125">
        <v>0.4</v>
      </c>
      <c r="F264" s="106">
        <f>VLOOKUP(CONCATENATE(A264,"-",E264),AĞIRLIK!$A$3:$C$171,3,FALSE)</f>
        <v>2.0096000000000003</v>
      </c>
      <c r="G264" s="117" t="s">
        <v>39</v>
      </c>
      <c r="H264" s="120">
        <f>Sayfa2!$C$2*Sayfa2!I8</f>
        <v>1.1480625</v>
      </c>
      <c r="I264" s="120"/>
      <c r="J264" s="118"/>
      <c r="K264" s="118"/>
      <c r="L264" s="118">
        <f>'genel hesap'!$C$2</f>
        <v>1.39</v>
      </c>
      <c r="M264" s="118"/>
      <c r="N264" s="118"/>
      <c r="O264" s="118">
        <f>SIVAMA!D8</f>
        <v>1.48</v>
      </c>
      <c r="P264" s="118"/>
      <c r="Q264" s="118"/>
      <c r="R264" s="109">
        <f>R233</f>
        <v>6.531200000000001</v>
      </c>
      <c r="S264" s="119">
        <v>0.2</v>
      </c>
      <c r="T264" s="119">
        <v>0.3</v>
      </c>
      <c r="U264" s="119">
        <v>0.1</v>
      </c>
      <c r="V264" s="111">
        <f>L264+V233</f>
        <v>8.182500000000001</v>
      </c>
      <c r="W264" s="111">
        <f t="shared" si="37"/>
        <v>8.9189250000000015</v>
      </c>
      <c r="X264" s="112">
        <v>1.377</v>
      </c>
      <c r="Y264" s="111">
        <f t="shared" si="38"/>
        <v>21.200284725000003</v>
      </c>
      <c r="Z264" s="113">
        <v>0.5</v>
      </c>
      <c r="AA264" s="114">
        <f t="shared" si="35"/>
        <v>10.600142362500002</v>
      </c>
    </row>
    <row r="265" spans="1:27" ht="13.5" customHeight="1" x14ac:dyDescent="0.35">
      <c r="A265" s="103" t="s">
        <v>2666</v>
      </c>
      <c r="B265" s="223" t="s">
        <v>1621</v>
      </c>
      <c r="C265" s="123" t="s">
        <v>3445</v>
      </c>
      <c r="D265" s="124">
        <v>0.25</v>
      </c>
      <c r="E265" s="125">
        <v>0.4</v>
      </c>
      <c r="F265" s="106">
        <f>VLOOKUP(CONCATENATE(A265,"-",E265),AĞIRLIK!$A$3:$C$171,3,FALSE)</f>
        <v>2.0096000000000003</v>
      </c>
      <c r="G265" s="117" t="s">
        <v>39</v>
      </c>
      <c r="H265" s="120">
        <f>Sayfa2!$C$2*Sayfa2!I8</f>
        <v>1.1480625</v>
      </c>
      <c r="I265" s="108">
        <f>D265*İZOLASYON!$G$7</f>
        <v>0.54361250000000005</v>
      </c>
      <c r="J265" s="118">
        <f>D265*İZOLASYON!$O$7</f>
        <v>2.4125248000000004</v>
      </c>
      <c r="K265" s="118"/>
      <c r="L265" s="118">
        <f>'genel hesap'!$C$2</f>
        <v>1.39</v>
      </c>
      <c r="M265" s="118"/>
      <c r="N265" s="118"/>
      <c r="O265" s="118">
        <f>SIVAMA!D8</f>
        <v>1.48</v>
      </c>
      <c r="P265" s="118"/>
      <c r="Q265" s="118"/>
      <c r="R265" s="109">
        <f>R234</f>
        <v>12.443474600000002</v>
      </c>
      <c r="S265" s="119">
        <v>0.2</v>
      </c>
      <c r="T265" s="119">
        <v>0.3</v>
      </c>
      <c r="U265" s="119">
        <v>0.1</v>
      </c>
      <c r="V265" s="111">
        <f t="shared" ref="V265:V266" si="39">L265+V234</f>
        <v>15.275</v>
      </c>
      <c r="W265" s="111">
        <f t="shared" si="37"/>
        <v>16.649750000000001</v>
      </c>
      <c r="X265" s="112">
        <v>1.377</v>
      </c>
      <c r="Y265" s="111">
        <f t="shared" si="38"/>
        <v>39.576455750000001</v>
      </c>
      <c r="Z265" s="113">
        <v>0.5</v>
      </c>
      <c r="AA265" s="114">
        <f t="shared" si="35"/>
        <v>19.788227875</v>
      </c>
    </row>
    <row r="266" spans="1:27" ht="13.5" customHeight="1" x14ac:dyDescent="0.35">
      <c r="A266" s="103" t="s">
        <v>2666</v>
      </c>
      <c r="B266" s="223" t="s">
        <v>1622</v>
      </c>
      <c r="C266" s="123" t="s">
        <v>3701</v>
      </c>
      <c r="D266" s="124">
        <v>0.25</v>
      </c>
      <c r="E266" s="125">
        <v>0.4</v>
      </c>
      <c r="F266" s="106">
        <f>VLOOKUP(CONCATENATE(A266,"-",E266),AĞIRLIK!$A$3:$C$171,3,FALSE)</f>
        <v>2.0096000000000003</v>
      </c>
      <c r="G266" s="117" t="s">
        <v>39</v>
      </c>
      <c r="H266" s="108">
        <v>0.88312500000000005</v>
      </c>
      <c r="I266" s="108">
        <f>D266*'genel hesap'!$K$75</f>
        <v>0.78185999999999989</v>
      </c>
      <c r="J266" s="108">
        <f>D266*'genel hesap'!$R$75</f>
        <v>2.6710096000000005</v>
      </c>
      <c r="K266" s="118"/>
      <c r="L266" s="118">
        <f>'genel hesap'!$C$2</f>
        <v>1.39</v>
      </c>
      <c r="M266" s="118"/>
      <c r="N266" s="118"/>
      <c r="O266" s="118">
        <f>SIVAMA!D8</f>
        <v>1.48</v>
      </c>
      <c r="P266" s="118"/>
      <c r="Q266" s="118"/>
      <c r="R266" s="109">
        <f>R235</f>
        <v>13.436939200000001</v>
      </c>
      <c r="S266" s="119">
        <v>0.2</v>
      </c>
      <c r="T266" s="119">
        <v>0.3</v>
      </c>
      <c r="U266" s="119">
        <v>0.1</v>
      </c>
      <c r="V266" s="111">
        <f t="shared" si="39"/>
        <v>16.34</v>
      </c>
      <c r="W266" s="111">
        <f t="shared" si="37"/>
        <v>17.810600000000001</v>
      </c>
      <c r="X266" s="112">
        <v>1.377</v>
      </c>
      <c r="Y266" s="111">
        <f t="shared" si="38"/>
        <v>42.335796199999997</v>
      </c>
      <c r="Z266" s="113">
        <v>0.5</v>
      </c>
      <c r="AA266" s="114">
        <f t="shared" si="35"/>
        <v>21.167898099999999</v>
      </c>
    </row>
    <row r="267" spans="1:27" ht="12.75" customHeight="1" x14ac:dyDescent="0.35">
      <c r="A267" s="103" t="s">
        <v>2666</v>
      </c>
      <c r="B267" s="223" t="s">
        <v>1623</v>
      </c>
      <c r="C267" s="123" t="s">
        <v>144</v>
      </c>
      <c r="D267" s="124">
        <v>1</v>
      </c>
      <c r="E267" s="125">
        <v>0.5</v>
      </c>
      <c r="F267" s="106">
        <f>VLOOKUP(CONCATENATE(A267,"-",E267),AĞIRLIK!$A$3:$C$171,3,FALSE)</f>
        <v>2.512</v>
      </c>
      <c r="G267" s="117" t="s">
        <v>39</v>
      </c>
      <c r="H267" s="108">
        <f>Sayfa2!$C$2</f>
        <v>6.5</v>
      </c>
      <c r="I267" s="108"/>
      <c r="J267" s="118"/>
      <c r="K267" s="118"/>
      <c r="L267" s="118"/>
      <c r="M267" s="118"/>
      <c r="N267" s="118"/>
      <c r="O267" s="118"/>
      <c r="P267" s="118"/>
      <c r="Q267" s="118"/>
      <c r="R267" s="109">
        <f>F267*H267*D267+I267+J267+K267+L267+M267+N267+O267+P267+Q267</f>
        <v>16.327999999999999</v>
      </c>
      <c r="S267" s="119">
        <v>0.1</v>
      </c>
      <c r="T267" s="119">
        <v>0.3</v>
      </c>
      <c r="U267" s="119">
        <v>0.1</v>
      </c>
      <c r="V267" s="111">
        <f>V255*1.5</f>
        <v>20.377500000000001</v>
      </c>
      <c r="W267" s="111">
        <f t="shared" si="37"/>
        <v>22.211475000000004</v>
      </c>
      <c r="X267" s="112">
        <v>1.377</v>
      </c>
      <c r="Y267" s="111">
        <f t="shared" si="38"/>
        <v>52.796676075000001</v>
      </c>
      <c r="Z267" s="113">
        <v>0.5</v>
      </c>
      <c r="AA267" s="114">
        <f t="shared" si="35"/>
        <v>26.3983380375</v>
      </c>
    </row>
    <row r="268" spans="1:27" ht="12.75" customHeight="1" x14ac:dyDescent="0.35">
      <c r="A268" s="103" t="s">
        <v>2666</v>
      </c>
      <c r="B268" s="223" t="s">
        <v>1624</v>
      </c>
      <c r="C268" s="123" t="s">
        <v>3614</v>
      </c>
      <c r="D268" s="124">
        <v>1</v>
      </c>
      <c r="E268" s="125">
        <v>0.5</v>
      </c>
      <c r="F268" s="106">
        <f>VLOOKUP(CONCATENATE(A268,"-",E268),AĞIRLIK!$A$3:$C$171,3,FALSE)</f>
        <v>2.512</v>
      </c>
      <c r="G268" s="117" t="s">
        <v>39</v>
      </c>
      <c r="H268" s="108">
        <f>Sayfa2!$C$2</f>
        <v>6.5</v>
      </c>
      <c r="I268" s="108">
        <f>D268*İZOLASYON!$G$7</f>
        <v>2.1744500000000002</v>
      </c>
      <c r="J268" s="118">
        <f>D268*İZOLASYON!$O$7</f>
        <v>9.6500992000000014</v>
      </c>
      <c r="K268" s="118"/>
      <c r="L268" s="118"/>
      <c r="M268" s="118"/>
      <c r="N268" s="118"/>
      <c r="O268" s="118"/>
      <c r="P268" s="118"/>
      <c r="Q268" s="118"/>
      <c r="R268" s="109">
        <f>F268*H268*D268+I268+J268+K268+L268+M268+N268+O268+P268+Q268</f>
        <v>28.152549200000003</v>
      </c>
      <c r="S268" s="119">
        <v>0.1</v>
      </c>
      <c r="T268" s="119">
        <v>0.3</v>
      </c>
      <c r="U268" s="119">
        <v>0.1</v>
      </c>
      <c r="V268" s="111">
        <f>V256*1.5</f>
        <v>41.655000000000001</v>
      </c>
      <c r="W268" s="111">
        <f t="shared" si="37"/>
        <v>45.403950000000002</v>
      </c>
      <c r="X268" s="112">
        <v>1.377</v>
      </c>
      <c r="Y268" s="111">
        <f t="shared" si="38"/>
        <v>107.92518914999999</v>
      </c>
      <c r="Z268" s="113">
        <v>0.5</v>
      </c>
      <c r="AA268" s="114">
        <f t="shared" si="35"/>
        <v>53.962594574999997</v>
      </c>
    </row>
    <row r="269" spans="1:27" ht="12.75" customHeight="1" x14ac:dyDescent="0.35">
      <c r="A269" s="103" t="s">
        <v>2666</v>
      </c>
      <c r="B269" s="223" t="s">
        <v>1625</v>
      </c>
      <c r="C269" s="123" t="s">
        <v>3702</v>
      </c>
      <c r="D269" s="124">
        <v>1</v>
      </c>
      <c r="E269" s="125">
        <v>0.5</v>
      </c>
      <c r="F269" s="106">
        <f>VLOOKUP(CONCATENATE(A269,"-",E269),AĞIRLIK!$A$3:$C$171,3,FALSE)</f>
        <v>2.512</v>
      </c>
      <c r="G269" s="117" t="s">
        <v>39</v>
      </c>
      <c r="H269" s="108">
        <f>Sayfa2!$C$2</f>
        <v>6.5</v>
      </c>
      <c r="I269" s="108">
        <f>'genel hesap'!$K$75*D269</f>
        <v>3.1274399999999996</v>
      </c>
      <c r="J269" s="118">
        <f>D269*'genel hesap'!$R$75</f>
        <v>10.684038400000002</v>
      </c>
      <c r="K269" s="118"/>
      <c r="L269" s="118"/>
      <c r="M269" s="118"/>
      <c r="N269" s="118"/>
      <c r="O269" s="118"/>
      <c r="P269" s="118"/>
      <c r="Q269" s="118"/>
      <c r="R269" s="109">
        <f>F269*H269*D269+I269+J269+K269+L269+M269+N269+O269+P269+Q269</f>
        <v>30.139478400000002</v>
      </c>
      <c r="S269" s="119">
        <v>0.1</v>
      </c>
      <c r="T269" s="119">
        <v>0.3</v>
      </c>
      <c r="U269" s="119">
        <v>0.1</v>
      </c>
      <c r="V269" s="111">
        <f>V257*1.5</f>
        <v>44.849999999999994</v>
      </c>
      <c r="W269" s="111">
        <f t="shared" si="37"/>
        <v>48.886499999999998</v>
      </c>
      <c r="X269" s="112">
        <v>1.377</v>
      </c>
      <c r="Y269" s="111">
        <f t="shared" si="38"/>
        <v>116.20321049999998</v>
      </c>
      <c r="Z269" s="113">
        <v>0.5</v>
      </c>
      <c r="AA269" s="114">
        <f t="shared" si="35"/>
        <v>58.101605249999992</v>
      </c>
    </row>
    <row r="270" spans="1:27" ht="12.75" customHeight="1" x14ac:dyDescent="0.35">
      <c r="A270" s="103" t="s">
        <v>2666</v>
      </c>
      <c r="B270" s="223" t="s">
        <v>1626</v>
      </c>
      <c r="C270" s="123" t="s">
        <v>1221</v>
      </c>
      <c r="D270" s="124">
        <v>1</v>
      </c>
      <c r="E270" s="125">
        <v>0.4</v>
      </c>
      <c r="F270" s="106">
        <f>VLOOKUP(CONCATENATE(A270,"-",E270),AĞIRLIK!$A$3:$C$171,3,FALSE)</f>
        <v>2.0096000000000003</v>
      </c>
      <c r="G270" s="117" t="s">
        <v>39</v>
      </c>
      <c r="H270" s="108">
        <f>Sayfa2!$C$2</f>
        <v>6.5</v>
      </c>
      <c r="I270" s="108"/>
      <c r="J270" s="118"/>
      <c r="K270" s="118"/>
      <c r="L270" s="118"/>
      <c r="M270" s="118"/>
      <c r="N270" s="118"/>
      <c r="O270" s="118"/>
      <c r="P270" s="118"/>
      <c r="Q270" s="118"/>
      <c r="R270" s="109">
        <f>F270*H270*D270+I270+J270+K270+L270+M270+N270+O270+P270+Q270</f>
        <v>13.062400000000002</v>
      </c>
      <c r="S270" s="119">
        <v>0.2</v>
      </c>
      <c r="T270" s="119">
        <v>0.3</v>
      </c>
      <c r="U270" s="119">
        <v>0.1</v>
      </c>
      <c r="V270" s="111">
        <f>V255</f>
        <v>13.585000000000001</v>
      </c>
      <c r="W270" s="111">
        <f t="shared" si="37"/>
        <v>14.807650000000002</v>
      </c>
      <c r="X270" s="112">
        <v>1.377</v>
      </c>
      <c r="Y270" s="111">
        <f t="shared" si="38"/>
        <v>35.197784050000003</v>
      </c>
      <c r="Z270" s="113">
        <v>0.5</v>
      </c>
      <c r="AA270" s="114">
        <f t="shared" si="35"/>
        <v>17.598892025000001</v>
      </c>
    </row>
    <row r="271" spans="1:27" ht="12.75" customHeight="1" x14ac:dyDescent="0.35">
      <c r="A271" s="103" t="s">
        <v>2666</v>
      </c>
      <c r="B271" s="223" t="s">
        <v>4138</v>
      </c>
      <c r="C271" s="123" t="s">
        <v>146</v>
      </c>
      <c r="D271" s="124">
        <v>1</v>
      </c>
      <c r="E271" s="125">
        <v>0.4</v>
      </c>
      <c r="F271" s="106">
        <f>VLOOKUP(CONCATENATE(A271,"-",E271),AĞIRLIK!$A$3:$C$171,3,FALSE)</f>
        <v>2.0096000000000003</v>
      </c>
      <c r="G271" s="117" t="s">
        <v>39</v>
      </c>
      <c r="H271" s="108">
        <f>Sayfa2!$C$2</f>
        <v>6.5</v>
      </c>
      <c r="I271" s="108"/>
      <c r="J271" s="118"/>
      <c r="K271" s="118"/>
      <c r="L271" s="118"/>
      <c r="M271" s="118"/>
      <c r="N271" s="118"/>
      <c r="O271" s="118"/>
      <c r="P271" s="118"/>
      <c r="Q271" s="118"/>
      <c r="R271" s="109">
        <f>F271*H271*D271+I271+J271+K271+L271+M271+N271+O271+P271+Q271</f>
        <v>13.062400000000002</v>
      </c>
      <c r="S271" s="119">
        <v>0.2</v>
      </c>
      <c r="T271" s="119">
        <v>0.3</v>
      </c>
      <c r="U271" s="119">
        <v>0.1</v>
      </c>
      <c r="V271" s="111">
        <v>13.585000000000001</v>
      </c>
      <c r="W271" s="111">
        <f t="shared" si="37"/>
        <v>14.807650000000002</v>
      </c>
      <c r="X271" s="112">
        <v>1.377</v>
      </c>
      <c r="Y271" s="111">
        <f t="shared" si="38"/>
        <v>35.197784050000003</v>
      </c>
      <c r="Z271" s="113">
        <v>0.5</v>
      </c>
      <c r="AA271" s="114">
        <f t="shared" si="35"/>
        <v>17.598892025000001</v>
      </c>
    </row>
    <row r="272" spans="1:27" ht="12.75" customHeight="1" x14ac:dyDescent="0.35">
      <c r="A272" s="103" t="s">
        <v>2666</v>
      </c>
      <c r="B272" s="223" t="s">
        <v>4139</v>
      </c>
      <c r="C272" s="123" t="s">
        <v>1222</v>
      </c>
      <c r="D272" s="126">
        <v>1</v>
      </c>
      <c r="E272" s="131"/>
      <c r="F272" s="106">
        <v>3.6</v>
      </c>
      <c r="G272" s="137" t="s">
        <v>39</v>
      </c>
      <c r="H272" s="108">
        <v>1.62</v>
      </c>
      <c r="I272" s="108"/>
      <c r="J272" s="118"/>
      <c r="K272" s="118"/>
      <c r="L272" s="118"/>
      <c r="M272" s="118"/>
      <c r="N272" s="118"/>
      <c r="O272" s="118"/>
      <c r="P272" s="128"/>
      <c r="Q272" s="128"/>
      <c r="R272" s="109">
        <f>R274</f>
        <v>5.8320000000000007</v>
      </c>
      <c r="S272" s="129">
        <v>1.5</v>
      </c>
      <c r="T272" s="129">
        <v>0</v>
      </c>
      <c r="U272" s="129">
        <v>0</v>
      </c>
      <c r="V272" s="111">
        <v>13.585000000000001</v>
      </c>
      <c r="W272" s="111">
        <f t="shared" si="37"/>
        <v>14.807650000000002</v>
      </c>
      <c r="X272" s="112">
        <v>1.377</v>
      </c>
      <c r="Y272" s="111">
        <f t="shared" si="38"/>
        <v>35.197784050000003</v>
      </c>
      <c r="Z272" s="113">
        <v>0.5</v>
      </c>
      <c r="AA272" s="114">
        <f t="shared" si="35"/>
        <v>17.598892025000001</v>
      </c>
    </row>
    <row r="273" spans="1:28" ht="12.75" customHeight="1" x14ac:dyDescent="0.35">
      <c r="A273" s="103" t="s">
        <v>2666</v>
      </c>
      <c r="B273" s="223" t="s">
        <v>4140</v>
      </c>
      <c r="C273" s="123" t="s">
        <v>1223</v>
      </c>
      <c r="D273" s="126">
        <v>1</v>
      </c>
      <c r="E273" s="131"/>
      <c r="F273" s="106">
        <v>3.6</v>
      </c>
      <c r="G273" s="137" t="s">
        <v>39</v>
      </c>
      <c r="H273" s="108">
        <v>1.62</v>
      </c>
      <c r="I273" s="108"/>
      <c r="J273" s="118"/>
      <c r="K273" s="118"/>
      <c r="L273" s="118"/>
      <c r="M273" s="118"/>
      <c r="N273" s="118"/>
      <c r="O273" s="118"/>
      <c r="P273" s="128"/>
      <c r="Q273" s="128"/>
      <c r="R273" s="109">
        <f>R274</f>
        <v>5.8320000000000007</v>
      </c>
      <c r="S273" s="129">
        <v>1</v>
      </c>
      <c r="T273" s="129">
        <v>0</v>
      </c>
      <c r="U273" s="129">
        <v>0</v>
      </c>
      <c r="V273" s="111">
        <v>13.585000000000001</v>
      </c>
      <c r="W273" s="111">
        <f t="shared" si="37"/>
        <v>14.807650000000002</v>
      </c>
      <c r="X273" s="112">
        <v>1.377</v>
      </c>
      <c r="Y273" s="111">
        <f t="shared" si="38"/>
        <v>35.197784050000003</v>
      </c>
      <c r="Z273" s="113">
        <v>0.5</v>
      </c>
      <c r="AA273" s="114">
        <f t="shared" si="35"/>
        <v>17.598892025000001</v>
      </c>
    </row>
    <row r="274" spans="1:28" ht="12.75" customHeight="1" x14ac:dyDescent="0.35">
      <c r="A274" s="103" t="s">
        <v>2666</v>
      </c>
      <c r="B274" s="223" t="s">
        <v>4141</v>
      </c>
      <c r="C274" s="123" t="s">
        <v>147</v>
      </c>
      <c r="D274" s="126">
        <v>1</v>
      </c>
      <c r="E274" s="131"/>
      <c r="F274" s="132">
        <f>Sayfa2!CU7</f>
        <v>3.6</v>
      </c>
      <c r="G274" s="137" t="s">
        <v>39</v>
      </c>
      <c r="H274" s="108">
        <v>1.62</v>
      </c>
      <c r="I274" s="108"/>
      <c r="J274" s="118"/>
      <c r="K274" s="118"/>
      <c r="L274" s="118"/>
      <c r="M274" s="118"/>
      <c r="N274" s="118"/>
      <c r="O274" s="118"/>
      <c r="P274" s="128"/>
      <c r="Q274" s="128"/>
      <c r="R274" s="109">
        <f>F274*H274*D274+I274+J274+K274+L274+M274+N274+O274+P274+Q274</f>
        <v>5.8320000000000007</v>
      </c>
      <c r="S274" s="129">
        <v>1</v>
      </c>
      <c r="T274" s="129">
        <v>0</v>
      </c>
      <c r="U274" s="129">
        <v>0</v>
      </c>
      <c r="V274" s="111">
        <v>13.59</v>
      </c>
      <c r="W274" s="111">
        <f t="shared" si="37"/>
        <v>14.8131</v>
      </c>
      <c r="X274" s="112">
        <v>1.377</v>
      </c>
      <c r="Y274" s="111">
        <f t="shared" si="38"/>
        <v>35.2107387</v>
      </c>
      <c r="Z274" s="113">
        <v>0.5</v>
      </c>
      <c r="AA274" s="114">
        <f t="shared" si="35"/>
        <v>17.60536935</v>
      </c>
    </row>
    <row r="275" spans="1:28" ht="12.75" customHeight="1" x14ac:dyDescent="0.35">
      <c r="A275" s="103" t="s">
        <v>2666</v>
      </c>
      <c r="B275" s="223" t="s">
        <v>4142</v>
      </c>
      <c r="C275" s="288" t="s">
        <v>148</v>
      </c>
      <c r="D275" s="289">
        <v>1</v>
      </c>
      <c r="E275" s="290"/>
      <c r="F275" s="300">
        <v>1</v>
      </c>
      <c r="G275" s="292" t="s">
        <v>39</v>
      </c>
      <c r="H275" s="301"/>
      <c r="I275" s="302"/>
      <c r="J275" s="303"/>
      <c r="K275" s="303"/>
      <c r="L275" s="303"/>
      <c r="M275" s="134">
        <f>'BAĞLANTI KELEPÇESİ'!H7</f>
        <v>0.73915532467532463</v>
      </c>
      <c r="N275" s="134"/>
      <c r="O275" s="134"/>
      <c r="P275" s="134"/>
      <c r="Q275" s="134"/>
      <c r="R275" s="295">
        <f>F275*H275*D275+I275+J275+K275+L275+M275+N275+O275+P275+Q275</f>
        <v>0.73915532467532463</v>
      </c>
      <c r="S275" s="129">
        <v>1</v>
      </c>
      <c r="T275" s="129">
        <v>0</v>
      </c>
      <c r="U275" s="129">
        <v>0</v>
      </c>
      <c r="V275" s="297">
        <v>1.5</v>
      </c>
      <c r="W275" s="111">
        <f t="shared" si="37"/>
        <v>1.6350000000000002</v>
      </c>
      <c r="X275" s="112">
        <v>1.377</v>
      </c>
      <c r="Y275" s="111">
        <f t="shared" si="38"/>
        <v>3.8863950000000003</v>
      </c>
      <c r="Z275" s="113">
        <v>0.5</v>
      </c>
      <c r="AA275" s="114">
        <f t="shared" si="35"/>
        <v>1.9431975000000001</v>
      </c>
      <c r="AB275" s="1">
        <f>AA275/V275</f>
        <v>1.2954650000000001</v>
      </c>
    </row>
    <row r="276" spans="1:28" ht="12.75" customHeight="1" x14ac:dyDescent="0.35">
      <c r="A276" s="103" t="s">
        <v>2666</v>
      </c>
      <c r="B276" s="223" t="s">
        <v>4143</v>
      </c>
      <c r="C276" s="123" t="s">
        <v>1224</v>
      </c>
      <c r="D276" s="124"/>
      <c r="E276" s="125"/>
      <c r="F276" s="132">
        <v>1</v>
      </c>
      <c r="G276" s="117" t="s">
        <v>39</v>
      </c>
      <c r="H276" s="133"/>
      <c r="I276" s="138"/>
      <c r="J276" s="118"/>
      <c r="K276" s="134"/>
      <c r="L276" s="134"/>
      <c r="M276" s="134"/>
      <c r="N276" s="134"/>
      <c r="O276" s="134"/>
      <c r="P276" s="134"/>
      <c r="Q276" s="134"/>
      <c r="R276" s="109">
        <f>R279</f>
        <v>1.5964</v>
      </c>
      <c r="S276" s="135">
        <v>1</v>
      </c>
      <c r="T276" s="135">
        <v>0</v>
      </c>
      <c r="U276" s="135">
        <v>0</v>
      </c>
      <c r="V276" s="111">
        <v>1.5</v>
      </c>
      <c r="W276" s="111">
        <f t="shared" si="37"/>
        <v>1.6350000000000002</v>
      </c>
      <c r="X276" s="112">
        <v>1.377</v>
      </c>
      <c r="Y276" s="111">
        <f t="shared" si="38"/>
        <v>3.8863950000000003</v>
      </c>
      <c r="Z276" s="113">
        <v>0.5</v>
      </c>
      <c r="AA276" s="114">
        <f t="shared" si="35"/>
        <v>1.9431975000000001</v>
      </c>
    </row>
    <row r="277" spans="1:28" ht="12.75" customHeight="1" x14ac:dyDescent="0.35">
      <c r="A277" s="103" t="s">
        <v>2666</v>
      </c>
      <c r="B277" s="223" t="s">
        <v>4144</v>
      </c>
      <c r="C277" s="123" t="s">
        <v>3703</v>
      </c>
      <c r="D277" s="124"/>
      <c r="E277" s="125"/>
      <c r="F277" s="132">
        <v>1</v>
      </c>
      <c r="G277" s="117" t="s">
        <v>39</v>
      </c>
      <c r="H277" s="133"/>
      <c r="I277" s="138"/>
      <c r="J277" s="118"/>
      <c r="K277" s="134"/>
      <c r="L277" s="134"/>
      <c r="M277" s="134"/>
      <c r="N277" s="134"/>
      <c r="O277" s="134"/>
      <c r="P277" s="134">
        <f>'DUVAR KELEPÇE'!J8</f>
        <v>1.92296</v>
      </c>
      <c r="Q277" s="134"/>
      <c r="R277" s="109">
        <f>F277*H277*D277+I277+J277+K277+L277+M277+N277+O277+P277+Q277</f>
        <v>1.92296</v>
      </c>
      <c r="S277" s="135">
        <v>1</v>
      </c>
      <c r="T277" s="135">
        <v>0</v>
      </c>
      <c r="U277" s="135">
        <v>0</v>
      </c>
      <c r="V277" s="111">
        <f t="shared" ref="V277:V282" si="40">R277*(1+S277)*(T277+1)*(U277+1)</f>
        <v>3.84592</v>
      </c>
      <c r="W277" s="111">
        <f t="shared" si="37"/>
        <v>4.1920527999999999</v>
      </c>
      <c r="X277" s="112">
        <v>1.377</v>
      </c>
      <c r="Y277" s="111">
        <f t="shared" si="38"/>
        <v>9.9645095055999988</v>
      </c>
      <c r="Z277" s="113">
        <v>0.5</v>
      </c>
      <c r="AA277" s="114">
        <f t="shared" si="35"/>
        <v>4.9822547527999994</v>
      </c>
    </row>
    <row r="278" spans="1:28" ht="12.75" customHeight="1" x14ac:dyDescent="0.35">
      <c r="A278" s="103" t="s">
        <v>2666</v>
      </c>
      <c r="B278" s="223" t="s">
        <v>4145</v>
      </c>
      <c r="C278" s="123" t="s">
        <v>3474</v>
      </c>
      <c r="D278" s="124"/>
      <c r="E278" s="125"/>
      <c r="F278" s="132">
        <v>1</v>
      </c>
      <c r="G278" s="117" t="s">
        <v>39</v>
      </c>
      <c r="H278" s="133"/>
      <c r="I278" s="133"/>
      <c r="J278" s="118"/>
      <c r="K278" s="134"/>
      <c r="L278" s="134"/>
      <c r="M278" s="134"/>
      <c r="N278" s="134"/>
      <c r="O278" s="134"/>
      <c r="P278" s="134">
        <f>'DUVAR KELEPÇE'!J7</f>
        <v>1.8005</v>
      </c>
      <c r="Q278" s="134"/>
      <c r="R278" s="109">
        <f>F278*H278*D278+I278+J278+K278+L278+M278+N278+O278+P278+Q278</f>
        <v>1.8005</v>
      </c>
      <c r="S278" s="135">
        <v>1</v>
      </c>
      <c r="T278" s="135">
        <v>0</v>
      </c>
      <c r="U278" s="135">
        <v>0</v>
      </c>
      <c r="V278" s="111">
        <f t="shared" si="40"/>
        <v>3.601</v>
      </c>
      <c r="W278" s="111">
        <f t="shared" si="37"/>
        <v>3.9250900000000004</v>
      </c>
      <c r="X278" s="112">
        <v>1.377</v>
      </c>
      <c r="Y278" s="111">
        <f t="shared" si="38"/>
        <v>9.3299389300000009</v>
      </c>
      <c r="Z278" s="113">
        <v>0.5</v>
      </c>
      <c r="AA278" s="114">
        <f t="shared" si="35"/>
        <v>4.6649694650000004</v>
      </c>
    </row>
    <row r="279" spans="1:28" ht="12.75" customHeight="1" x14ac:dyDescent="0.35">
      <c r="A279" s="103" t="s">
        <v>2666</v>
      </c>
      <c r="B279" s="223" t="s">
        <v>4146</v>
      </c>
      <c r="C279" s="123" t="s">
        <v>150</v>
      </c>
      <c r="D279" s="124"/>
      <c r="E279" s="125"/>
      <c r="F279" s="132">
        <v>1</v>
      </c>
      <c r="G279" s="117" t="s">
        <v>39</v>
      </c>
      <c r="H279" s="133"/>
      <c r="I279" s="108"/>
      <c r="J279" s="118"/>
      <c r="K279" s="134"/>
      <c r="L279" s="134"/>
      <c r="M279" s="134"/>
      <c r="N279" s="134"/>
      <c r="O279" s="134"/>
      <c r="P279" s="134">
        <f>'DUVAR KELEPÇE'!G7</f>
        <v>1.5964</v>
      </c>
      <c r="Q279" s="134"/>
      <c r="R279" s="109">
        <f>F279*H279*D279+I279+J279+K279+L279+M279+N279+O279+P279+Q279</f>
        <v>1.5964</v>
      </c>
      <c r="S279" s="135">
        <v>1</v>
      </c>
      <c r="T279" s="135">
        <v>0</v>
      </c>
      <c r="U279" s="135">
        <v>0</v>
      </c>
      <c r="V279" s="111">
        <f t="shared" si="40"/>
        <v>3.1928000000000001</v>
      </c>
      <c r="W279" s="111">
        <f t="shared" si="37"/>
        <v>3.4801520000000004</v>
      </c>
      <c r="X279" s="112">
        <v>1.377</v>
      </c>
      <c r="Y279" s="111">
        <f t="shared" si="38"/>
        <v>8.2723213040000001</v>
      </c>
      <c r="Z279" s="113">
        <v>0.5</v>
      </c>
      <c r="AA279" s="114">
        <f t="shared" si="35"/>
        <v>4.136160652</v>
      </c>
    </row>
    <row r="280" spans="1:28" s="20" customFormat="1" ht="12.75" customHeight="1" x14ac:dyDescent="0.35">
      <c r="A280" s="103" t="s">
        <v>2666</v>
      </c>
      <c r="B280" s="223" t="s">
        <v>4147</v>
      </c>
      <c r="C280" s="123" t="s">
        <v>151</v>
      </c>
      <c r="D280" s="124"/>
      <c r="E280" s="125"/>
      <c r="F280" s="132">
        <v>1</v>
      </c>
      <c r="G280" s="117" t="s">
        <v>39</v>
      </c>
      <c r="H280" s="133"/>
      <c r="I280" s="133"/>
      <c r="J280" s="134"/>
      <c r="K280" s="134"/>
      <c r="L280" s="134"/>
      <c r="M280" s="134"/>
      <c r="N280" s="134">
        <f>'genel hesap'!Y43</f>
        <v>0.51616438356164385</v>
      </c>
      <c r="O280" s="134"/>
      <c r="P280" s="134"/>
      <c r="Q280" s="134"/>
      <c r="R280" s="109">
        <f>F280*H280*D280+I280+J280+K280+L280+M280+N280+O280+P280+Q280</f>
        <v>0.51616438356164385</v>
      </c>
      <c r="S280" s="135">
        <v>1</v>
      </c>
      <c r="T280" s="135">
        <v>0</v>
      </c>
      <c r="U280" s="135">
        <v>0</v>
      </c>
      <c r="V280" s="111">
        <f t="shared" si="40"/>
        <v>1.0323287671232877</v>
      </c>
      <c r="W280" s="111">
        <f t="shared" si="37"/>
        <v>1.1252383561643837</v>
      </c>
      <c r="X280" s="112">
        <v>1.377</v>
      </c>
      <c r="Y280" s="111">
        <f t="shared" si="38"/>
        <v>2.67469157260274</v>
      </c>
      <c r="Z280" s="113">
        <v>0.5</v>
      </c>
      <c r="AA280" s="114">
        <f t="shared" si="35"/>
        <v>1.33734578630137</v>
      </c>
    </row>
    <row r="281" spans="1:28" s="20" customFormat="1" ht="12.75" customHeight="1" x14ac:dyDescent="0.35">
      <c r="A281" s="103" t="s">
        <v>2666</v>
      </c>
      <c r="B281" s="223" t="s">
        <v>4148</v>
      </c>
      <c r="C281" s="123" t="s">
        <v>710</v>
      </c>
      <c r="D281" s="136">
        <v>0.2</v>
      </c>
      <c r="E281" s="105">
        <v>0.4</v>
      </c>
      <c r="F281" s="106">
        <f>VLOOKUP(CONCATENATE(A281,"-",E281),AĞIRLIK!$A$3:$C$171,3,FALSE)</f>
        <v>2.0096000000000003</v>
      </c>
      <c r="G281" s="107" t="s">
        <v>39</v>
      </c>
      <c r="H281" s="108">
        <f>Sayfa2!$C$2</f>
        <v>6.5</v>
      </c>
      <c r="I281" s="108"/>
      <c r="J281" s="109"/>
      <c r="K281" s="109">
        <f>'genel hesap'!$D$2</f>
        <v>0.5</v>
      </c>
      <c r="L281" s="109"/>
      <c r="M281" s="109"/>
      <c r="N281" s="109"/>
      <c r="O281" s="118">
        <f>SIVAMA!D8</f>
        <v>1.48</v>
      </c>
      <c r="P281" s="109"/>
      <c r="Q281" s="109"/>
      <c r="R281" s="109">
        <f>R267+O281+K281</f>
        <v>18.308</v>
      </c>
      <c r="S281" s="110">
        <v>0.2</v>
      </c>
      <c r="T281" s="110">
        <v>0.3</v>
      </c>
      <c r="U281" s="110">
        <v>0.1</v>
      </c>
      <c r="V281" s="111">
        <f t="shared" si="40"/>
        <v>31.416528000000003</v>
      </c>
      <c r="W281" s="111">
        <f t="shared" si="37"/>
        <v>34.244015520000005</v>
      </c>
      <c r="X281" s="112">
        <v>1.377</v>
      </c>
      <c r="Y281" s="111">
        <f t="shared" si="38"/>
        <v>81.398024891040009</v>
      </c>
      <c r="Z281" s="113">
        <v>0.5</v>
      </c>
      <c r="AA281" s="114">
        <f t="shared" si="35"/>
        <v>40.699012445520005</v>
      </c>
    </row>
    <row r="282" spans="1:28" s="20" customFormat="1" ht="12.75" customHeight="1" x14ac:dyDescent="0.35">
      <c r="A282" s="103" t="s">
        <v>2666</v>
      </c>
      <c r="B282" s="223" t="s">
        <v>4149</v>
      </c>
      <c r="C282" s="123" t="s">
        <v>3502</v>
      </c>
      <c r="D282" s="136">
        <v>0.2</v>
      </c>
      <c r="E282" s="125">
        <v>0.4</v>
      </c>
      <c r="F282" s="106">
        <f>VLOOKUP(CONCATENATE(A282,"-",E282),AĞIRLIK!$A$3:$C$171,3,FALSE)</f>
        <v>2.0096000000000003</v>
      </c>
      <c r="G282" s="117" t="s">
        <v>39</v>
      </c>
      <c r="H282" s="108">
        <f>Sayfa2!$C$2</f>
        <v>6.5</v>
      </c>
      <c r="I282" s="108">
        <f>'genel hesap'!K44*D282</f>
        <v>0.46098340000000004</v>
      </c>
      <c r="J282" s="118">
        <f>'genel hesap'!R43*D282</f>
        <v>1.9300198400000004</v>
      </c>
      <c r="K282" s="118">
        <f>'genel hesap'!$D$2</f>
        <v>0.5</v>
      </c>
      <c r="L282" s="118"/>
      <c r="M282" s="118"/>
      <c r="N282" s="118"/>
      <c r="O282" s="118">
        <f>SIVAMA!D8</f>
        <v>1.48</v>
      </c>
      <c r="P282" s="118"/>
      <c r="Q282" s="118"/>
      <c r="R282" s="109">
        <f>F282*H282*D282+I282+J282+K282+L282+M282+N282+O282+P282+Q282+R268</f>
        <v>35.136032440000008</v>
      </c>
      <c r="S282" s="119">
        <v>0.2</v>
      </c>
      <c r="T282" s="119">
        <v>0.3</v>
      </c>
      <c r="U282" s="119">
        <v>0.1</v>
      </c>
      <c r="V282" s="111">
        <f t="shared" si="40"/>
        <v>60.293431667040011</v>
      </c>
      <c r="W282" s="111">
        <f t="shared" si="37"/>
        <v>65.719840517073621</v>
      </c>
      <c r="X282" s="112">
        <v>1.377</v>
      </c>
      <c r="Y282" s="111">
        <f t="shared" si="38"/>
        <v>156.21606090908398</v>
      </c>
      <c r="Z282" s="113">
        <v>0.5</v>
      </c>
      <c r="AA282" s="114">
        <f t="shared" si="35"/>
        <v>78.108030454541989</v>
      </c>
    </row>
    <row r="283" spans="1:28" s="20" customFormat="1" ht="12.75" customHeight="1" x14ac:dyDescent="0.35">
      <c r="A283" s="103" t="s">
        <v>2666</v>
      </c>
      <c r="B283" s="223" t="s">
        <v>4150</v>
      </c>
      <c r="C283" s="123" t="s">
        <v>3704</v>
      </c>
      <c r="D283" s="136">
        <v>0.2</v>
      </c>
      <c r="E283" s="125">
        <v>0.4</v>
      </c>
      <c r="F283" s="106">
        <f>VLOOKUP(CONCATENATE(A283,"-",E283),AĞIRLIK!$A$3:$C$171,3,FALSE)</f>
        <v>2.0096000000000003</v>
      </c>
      <c r="G283" s="117" t="s">
        <v>39</v>
      </c>
      <c r="H283" s="108">
        <f>Sayfa2!$C$2</f>
        <v>6.5</v>
      </c>
      <c r="I283" s="108">
        <f>'genel hesap'!$K$75*D283</f>
        <v>0.62548799999999993</v>
      </c>
      <c r="J283" s="118">
        <f>D283*'genel hesap'!$R$75</f>
        <v>2.1368076800000004</v>
      </c>
      <c r="K283" s="118">
        <f>'genel hesap'!$D$2</f>
        <v>0.5</v>
      </c>
      <c r="L283" s="118"/>
      <c r="M283" s="118"/>
      <c r="N283" s="118"/>
      <c r="O283" s="118">
        <f>SIVAMA!D8</f>
        <v>1.48</v>
      </c>
      <c r="P283" s="118"/>
      <c r="Q283" s="118"/>
      <c r="R283" s="109">
        <f>F283*H283*D283+I283+J283+K283+L283+M283+N283+O283+P283+Q283+R269</f>
        <v>37.494254080000005</v>
      </c>
      <c r="S283" s="119">
        <v>0.2</v>
      </c>
      <c r="T283" s="119">
        <v>0.3</v>
      </c>
      <c r="U283" s="119">
        <v>0.1</v>
      </c>
      <c r="V283" s="111">
        <f>R283*(1+S283)*(T283+1)*(U283+1)</f>
        <v>64.34014000128002</v>
      </c>
      <c r="W283" s="111">
        <f t="shared" si="37"/>
        <v>70.13075260139523</v>
      </c>
      <c r="X283" s="112">
        <v>1.377</v>
      </c>
      <c r="Y283" s="111">
        <f t="shared" si="38"/>
        <v>166.70079893351644</v>
      </c>
      <c r="Z283" s="113">
        <v>0.5</v>
      </c>
      <c r="AA283" s="114">
        <f t="shared" si="35"/>
        <v>83.350399466758219</v>
      </c>
    </row>
    <row r="284" spans="1:28" s="20" customFormat="1" ht="12.75" customHeight="1" x14ac:dyDescent="0.35">
      <c r="A284" s="103" t="s">
        <v>2666</v>
      </c>
      <c r="B284" s="223" t="s">
        <v>4151</v>
      </c>
      <c r="C284" s="123" t="s">
        <v>2641</v>
      </c>
      <c r="D284" s="124">
        <v>1</v>
      </c>
      <c r="E284" s="125">
        <v>0.5</v>
      </c>
      <c r="F284" s="106">
        <f>VLOOKUP(CONCATENATE(A284,"-",E284),AĞIRLIK!$A$3:$C$171,3,FALSE)</f>
        <v>2.512</v>
      </c>
      <c r="G284" s="117" t="s">
        <v>39</v>
      </c>
      <c r="H284" s="108">
        <f>Sayfa2!$C$2</f>
        <v>6.5</v>
      </c>
      <c r="I284" s="108"/>
      <c r="J284" s="118"/>
      <c r="K284" s="118"/>
      <c r="L284" s="118"/>
      <c r="M284" s="118"/>
      <c r="N284" s="118"/>
      <c r="O284" s="118"/>
      <c r="P284" s="118"/>
      <c r="Q284" s="118"/>
      <c r="R284" s="109">
        <f>R267*1.5</f>
        <v>24.491999999999997</v>
      </c>
      <c r="S284" s="119">
        <v>0.1</v>
      </c>
      <c r="T284" s="119">
        <v>0.3</v>
      </c>
      <c r="U284" s="119">
        <v>0.1</v>
      </c>
      <c r="V284" s="111">
        <v>20.377500000000001</v>
      </c>
      <c r="W284" s="111">
        <f t="shared" si="37"/>
        <v>22.211475000000004</v>
      </c>
      <c r="X284" s="112">
        <v>1.377</v>
      </c>
      <c r="Y284" s="111">
        <f t="shared" si="38"/>
        <v>52.796676075000001</v>
      </c>
      <c r="Z284" s="113">
        <v>0.5</v>
      </c>
      <c r="AA284" s="114">
        <f t="shared" si="35"/>
        <v>26.3983380375</v>
      </c>
    </row>
    <row r="285" spans="1:28" s="20" customFormat="1" ht="12.75" customHeight="1" x14ac:dyDescent="0.35">
      <c r="A285" s="103" t="s">
        <v>2666</v>
      </c>
      <c r="B285" s="223" t="s">
        <v>4152</v>
      </c>
      <c r="C285" s="123" t="s">
        <v>3531</v>
      </c>
      <c r="D285" s="124">
        <v>1</v>
      </c>
      <c r="E285" s="125">
        <v>0.5</v>
      </c>
      <c r="F285" s="106">
        <f>VLOOKUP(CONCATENATE(A285,"-",E285),AĞIRLIK!$A$3:$C$171,3,FALSE)</f>
        <v>2.512</v>
      </c>
      <c r="G285" s="117" t="s">
        <v>39</v>
      </c>
      <c r="H285" s="108">
        <f>Sayfa2!$C$2</f>
        <v>6.5</v>
      </c>
      <c r="I285" s="108">
        <f>D285*İZOLASYON!$G$7</f>
        <v>2.1744500000000002</v>
      </c>
      <c r="J285" s="118">
        <f>D285*İZOLASYON!$O$7</f>
        <v>9.6500992000000014</v>
      </c>
      <c r="K285" s="118"/>
      <c r="L285" s="118"/>
      <c r="M285" s="118"/>
      <c r="N285" s="118">
        <f>CONTA!E187</f>
        <v>0</v>
      </c>
      <c r="O285" s="118"/>
      <c r="P285" s="118"/>
      <c r="Q285" s="118"/>
      <c r="R285" s="109">
        <f>R268*1.5</f>
        <v>42.228823800000001</v>
      </c>
      <c r="S285" s="119">
        <v>0.2</v>
      </c>
      <c r="T285" s="119">
        <v>0.3</v>
      </c>
      <c r="U285" s="119">
        <v>0.1</v>
      </c>
      <c r="V285" s="111">
        <v>41.655000000000001</v>
      </c>
      <c r="W285" s="111">
        <f t="shared" si="37"/>
        <v>45.403950000000002</v>
      </c>
      <c r="X285" s="112">
        <v>1.377</v>
      </c>
      <c r="Y285" s="111">
        <f t="shared" si="38"/>
        <v>107.92518914999999</v>
      </c>
      <c r="Z285" s="113">
        <v>0.5</v>
      </c>
      <c r="AA285" s="114">
        <f t="shared" si="35"/>
        <v>53.962594574999997</v>
      </c>
    </row>
    <row r="286" spans="1:28" s="20" customFormat="1" ht="12.75" customHeight="1" x14ac:dyDescent="0.35">
      <c r="A286" s="103" t="s">
        <v>2666</v>
      </c>
      <c r="B286" s="223" t="s">
        <v>4153</v>
      </c>
      <c r="C286" s="123" t="s">
        <v>3705</v>
      </c>
      <c r="D286" s="124">
        <v>1</v>
      </c>
      <c r="E286" s="125">
        <v>0.5</v>
      </c>
      <c r="F286" s="106">
        <f>VLOOKUP(CONCATENATE(A286,"-",E286),AĞIRLIK!$A$3:$C$171,3,FALSE)</f>
        <v>2.512</v>
      </c>
      <c r="G286" s="117" t="s">
        <v>39</v>
      </c>
      <c r="H286" s="108">
        <f>Sayfa2!$C$2</f>
        <v>6.5</v>
      </c>
      <c r="I286" s="108">
        <f>'genel hesap'!$K$75*D286</f>
        <v>3.1274399999999996</v>
      </c>
      <c r="J286" s="118">
        <f>D286*'genel hesap'!$R$75</f>
        <v>10.684038400000002</v>
      </c>
      <c r="K286" s="118"/>
      <c r="L286" s="118"/>
      <c r="M286" s="118"/>
      <c r="N286" s="118">
        <f>CONTA!E7</f>
        <v>0.51616438356164385</v>
      </c>
      <c r="O286" s="118"/>
      <c r="P286" s="118"/>
      <c r="Q286" s="118"/>
      <c r="R286" s="109">
        <f>R269*1.5</f>
        <v>45.209217600000002</v>
      </c>
      <c r="S286" s="119">
        <v>0.2</v>
      </c>
      <c r="T286" s="119">
        <v>0.3</v>
      </c>
      <c r="U286" s="119">
        <v>0.1</v>
      </c>
      <c r="V286" s="111">
        <v>44.849999999999994</v>
      </c>
      <c r="W286" s="111">
        <f t="shared" si="37"/>
        <v>48.886499999999998</v>
      </c>
      <c r="X286" s="112">
        <v>1.377</v>
      </c>
      <c r="Y286" s="111">
        <f t="shared" si="38"/>
        <v>116.20321049999998</v>
      </c>
      <c r="Z286" s="113">
        <v>0.5</v>
      </c>
      <c r="AA286" s="114">
        <f t="shared" si="35"/>
        <v>58.101605249999992</v>
      </c>
    </row>
    <row r="287" spans="1:28" s="20" customFormat="1" ht="12.75" customHeight="1" x14ac:dyDescent="0.35">
      <c r="A287" s="103" t="s">
        <v>2667</v>
      </c>
      <c r="B287" s="223" t="s">
        <v>1627</v>
      </c>
      <c r="C287" s="123" t="s">
        <v>152</v>
      </c>
      <c r="D287" s="124">
        <v>1</v>
      </c>
      <c r="E287" s="125">
        <v>0.4</v>
      </c>
      <c r="F287" s="106">
        <f>VLOOKUP(CONCATENATE(A287,"-",E287),AĞIRLIK!$A$3:$C$171,3,FALSE)</f>
        <v>2.2608000000000006</v>
      </c>
      <c r="G287" s="117" t="s">
        <v>39</v>
      </c>
      <c r="H287" s="108">
        <f>Sayfa2!$C$2</f>
        <v>6.5</v>
      </c>
      <c r="I287" s="108"/>
      <c r="J287" s="118"/>
      <c r="K287" s="118"/>
      <c r="L287" s="118"/>
      <c r="M287" s="118"/>
      <c r="N287" s="118"/>
      <c r="O287" s="118"/>
      <c r="P287" s="118"/>
      <c r="Q287" s="118"/>
      <c r="R287" s="109">
        <f t="shared" ref="R287:R320" si="41">F287*H287*D287+I287+J287+K287+L287+M287+N287+O287+P287+Q287</f>
        <v>14.695200000000003</v>
      </c>
      <c r="S287" s="119">
        <v>0.1</v>
      </c>
      <c r="T287" s="119">
        <v>0.3</v>
      </c>
      <c r="U287" s="119">
        <v>0.1</v>
      </c>
      <c r="V287" s="111">
        <v>15.29</v>
      </c>
      <c r="W287" s="111">
        <f t="shared" si="37"/>
        <v>16.6661</v>
      </c>
      <c r="X287" s="112">
        <v>1.377</v>
      </c>
      <c r="Y287" s="111">
        <f t="shared" si="38"/>
        <v>39.615319699999993</v>
      </c>
      <c r="Z287" s="113">
        <v>0.5</v>
      </c>
      <c r="AA287" s="114">
        <f t="shared" si="35"/>
        <v>19.807659849999997</v>
      </c>
    </row>
    <row r="288" spans="1:28" s="20" customFormat="1" ht="12.75" customHeight="1" x14ac:dyDescent="0.35">
      <c r="A288" s="103" t="s">
        <v>2667</v>
      </c>
      <c r="B288" s="223" t="s">
        <v>1628</v>
      </c>
      <c r="C288" s="123" t="s">
        <v>3182</v>
      </c>
      <c r="D288" s="124">
        <v>1</v>
      </c>
      <c r="E288" s="125">
        <v>0.4</v>
      </c>
      <c r="F288" s="106">
        <f>VLOOKUP(CONCATENATE(A288,"-",E288),AĞIRLIK!$A$3:$C$171,3,FALSE)</f>
        <v>2.2608000000000006</v>
      </c>
      <c r="G288" s="117" t="s">
        <v>39</v>
      </c>
      <c r="H288" s="108">
        <f>Sayfa2!$C$2</f>
        <v>6.5</v>
      </c>
      <c r="I288" s="108">
        <f>D288*İZOLASYON!$G$8</f>
        <v>2.3918950000000003</v>
      </c>
      <c r="J288" s="118">
        <f>D288*İZOLASYON!$O$8</f>
        <v>10.511715200000003</v>
      </c>
      <c r="K288" s="118"/>
      <c r="L288" s="118"/>
      <c r="M288" s="118"/>
      <c r="N288" s="118"/>
      <c r="O288" s="118"/>
      <c r="P288" s="118"/>
      <c r="Q288" s="118"/>
      <c r="R288" s="109">
        <f t="shared" si="41"/>
        <v>27.59881020000001</v>
      </c>
      <c r="S288" s="119">
        <v>0.1</v>
      </c>
      <c r="T288" s="119">
        <v>0.3</v>
      </c>
      <c r="U288" s="119">
        <v>0.1</v>
      </c>
      <c r="V288" s="111">
        <v>30.77</v>
      </c>
      <c r="W288" s="111">
        <f t="shared" si="37"/>
        <v>33.539300000000004</v>
      </c>
      <c r="X288" s="112">
        <v>1.377</v>
      </c>
      <c r="Y288" s="111">
        <f t="shared" si="38"/>
        <v>79.722916100000006</v>
      </c>
      <c r="Z288" s="113">
        <v>0.5</v>
      </c>
      <c r="AA288" s="114">
        <f t="shared" si="35"/>
        <v>39.861458050000003</v>
      </c>
    </row>
    <row r="289" spans="1:27" s="20" customFormat="1" ht="12.75" customHeight="1" x14ac:dyDescent="0.35">
      <c r="A289" s="103" t="s">
        <v>2667</v>
      </c>
      <c r="B289" s="223" t="s">
        <v>1629</v>
      </c>
      <c r="C289" s="123" t="s">
        <v>3706</v>
      </c>
      <c r="D289" s="124">
        <v>1</v>
      </c>
      <c r="E289" s="125">
        <v>0.4</v>
      </c>
      <c r="F289" s="106">
        <f>VLOOKUP(CONCATENATE(A289,"-",E289),AĞIRLIK!$A$3:$C$171,3,FALSE)</f>
        <v>2.2608000000000006</v>
      </c>
      <c r="G289" s="117" t="s">
        <v>39</v>
      </c>
      <c r="H289" s="108">
        <f>Sayfa2!$C$2</f>
        <v>6.5</v>
      </c>
      <c r="I289" s="108">
        <f>D289*'genel hesap'!$K$76</f>
        <v>3.3880599999999998</v>
      </c>
      <c r="J289" s="108">
        <f>D289*'genel hesap'!$R$76</f>
        <v>11.545654400000004</v>
      </c>
      <c r="K289" s="118"/>
      <c r="L289" s="118"/>
      <c r="M289" s="118"/>
      <c r="N289" s="118"/>
      <c r="O289" s="118"/>
      <c r="P289" s="118"/>
      <c r="Q289" s="118"/>
      <c r="R289" s="109">
        <f t="shared" si="41"/>
        <v>29.628914400000006</v>
      </c>
      <c r="S289" s="119">
        <v>0.1</v>
      </c>
      <c r="T289" s="119">
        <v>0.3</v>
      </c>
      <c r="U289" s="119">
        <v>0.1</v>
      </c>
      <c r="V289" s="111">
        <v>33</v>
      </c>
      <c r="W289" s="111">
        <f t="shared" si="37"/>
        <v>35.970000000000006</v>
      </c>
      <c r="X289" s="112">
        <v>1.377</v>
      </c>
      <c r="Y289" s="111">
        <f t="shared" si="38"/>
        <v>85.500690000000006</v>
      </c>
      <c r="Z289" s="113">
        <v>0.5</v>
      </c>
      <c r="AA289" s="114">
        <f t="shared" si="35"/>
        <v>42.750345000000003</v>
      </c>
    </row>
    <row r="290" spans="1:27" ht="12.75" customHeight="1" x14ac:dyDescent="0.35">
      <c r="A290" s="103" t="s">
        <v>2667</v>
      </c>
      <c r="B290" s="223" t="s">
        <v>1630</v>
      </c>
      <c r="C290" s="123" t="s">
        <v>154</v>
      </c>
      <c r="D290" s="124">
        <v>0.5</v>
      </c>
      <c r="E290" s="125">
        <v>0.4</v>
      </c>
      <c r="F290" s="106">
        <f>VLOOKUP(CONCATENATE(A290,"-",E290),AĞIRLIK!$A$3:$C$171,3,FALSE)</f>
        <v>2.2608000000000006</v>
      </c>
      <c r="G290" s="117" t="s">
        <v>39</v>
      </c>
      <c r="H290" s="108">
        <f>Sayfa2!$C$2</f>
        <v>6.5</v>
      </c>
      <c r="I290" s="120"/>
      <c r="J290" s="118"/>
      <c r="K290" s="118"/>
      <c r="L290" s="118"/>
      <c r="M290" s="118"/>
      <c r="N290" s="118"/>
      <c r="O290" s="118"/>
      <c r="P290" s="118"/>
      <c r="Q290" s="118"/>
      <c r="R290" s="109">
        <f t="shared" si="41"/>
        <v>7.3476000000000017</v>
      </c>
      <c r="S290" s="119">
        <v>0.2</v>
      </c>
      <c r="T290" s="119">
        <v>0.3</v>
      </c>
      <c r="U290" s="119">
        <v>0.1</v>
      </c>
      <c r="V290" s="111">
        <f>V287*0.5</f>
        <v>7.6449999999999996</v>
      </c>
      <c r="W290" s="111">
        <f t="shared" si="37"/>
        <v>8.3330500000000001</v>
      </c>
      <c r="X290" s="112">
        <v>1.377</v>
      </c>
      <c r="Y290" s="111">
        <f t="shared" si="38"/>
        <v>19.807659849999997</v>
      </c>
      <c r="Z290" s="113">
        <v>0.5</v>
      </c>
      <c r="AA290" s="114">
        <f t="shared" si="35"/>
        <v>9.9038299249999984</v>
      </c>
    </row>
    <row r="291" spans="1:27" ht="12.75" customHeight="1" x14ac:dyDescent="0.35">
      <c r="A291" s="103" t="s">
        <v>2667</v>
      </c>
      <c r="B291" s="223" t="s">
        <v>1631</v>
      </c>
      <c r="C291" s="123" t="s">
        <v>3124</v>
      </c>
      <c r="D291" s="124">
        <v>0.5</v>
      </c>
      <c r="E291" s="125">
        <v>0.4</v>
      </c>
      <c r="F291" s="106">
        <f>VLOOKUP(CONCATENATE(A291,"-",E291),AĞIRLIK!$A$3:$C$171,3,FALSE)</f>
        <v>2.2608000000000006</v>
      </c>
      <c r="G291" s="117" t="s">
        <v>39</v>
      </c>
      <c r="H291" s="108">
        <f>Sayfa2!$C$2</f>
        <v>6.5</v>
      </c>
      <c r="I291" s="108">
        <f>D291*İZOLASYON!$G$8</f>
        <v>1.1959475000000002</v>
      </c>
      <c r="J291" s="118">
        <f>D291*İZOLASYON!$O$8</f>
        <v>5.2558576000000015</v>
      </c>
      <c r="K291" s="118"/>
      <c r="L291" s="118"/>
      <c r="M291" s="118"/>
      <c r="N291" s="118"/>
      <c r="O291" s="118"/>
      <c r="P291" s="118"/>
      <c r="Q291" s="118"/>
      <c r="R291" s="109">
        <f t="shared" si="41"/>
        <v>13.799405100000005</v>
      </c>
      <c r="S291" s="119">
        <v>0.2</v>
      </c>
      <c r="T291" s="119">
        <v>0.3</v>
      </c>
      <c r="U291" s="119">
        <v>0.1</v>
      </c>
      <c r="V291" s="111">
        <f t="shared" ref="V291:V295" si="42">V288*0.5</f>
        <v>15.385</v>
      </c>
      <c r="W291" s="111">
        <f t="shared" si="37"/>
        <v>16.769650000000002</v>
      </c>
      <c r="X291" s="112">
        <v>1.377</v>
      </c>
      <c r="Y291" s="111">
        <f t="shared" si="38"/>
        <v>39.861458050000003</v>
      </c>
      <c r="Z291" s="113">
        <v>0.5</v>
      </c>
      <c r="AA291" s="114">
        <f t="shared" si="35"/>
        <v>19.930729025000002</v>
      </c>
    </row>
    <row r="292" spans="1:27" ht="12.75" customHeight="1" x14ac:dyDescent="0.35">
      <c r="A292" s="103" t="s">
        <v>2667</v>
      </c>
      <c r="B292" s="223" t="s">
        <v>1632</v>
      </c>
      <c r="C292" s="123" t="s">
        <v>3707</v>
      </c>
      <c r="D292" s="124">
        <v>0.5</v>
      </c>
      <c r="E292" s="125">
        <v>0.4</v>
      </c>
      <c r="F292" s="106">
        <f>VLOOKUP(CONCATENATE(A292,"-",E292),AĞIRLIK!$A$3:$C$171,3,FALSE)</f>
        <v>2.2608000000000006</v>
      </c>
      <c r="G292" s="117" t="s">
        <v>39</v>
      </c>
      <c r="H292" s="108">
        <f>Sayfa2!$C$2</f>
        <v>6.5</v>
      </c>
      <c r="I292" s="108">
        <f>D292*'genel hesap'!$K$76</f>
        <v>1.6940299999999999</v>
      </c>
      <c r="J292" s="108">
        <f>D292*'genel hesap'!$R$76</f>
        <v>5.7728272000000018</v>
      </c>
      <c r="K292" s="118"/>
      <c r="L292" s="118"/>
      <c r="M292" s="118"/>
      <c r="N292" s="118"/>
      <c r="O292" s="118"/>
      <c r="P292" s="118"/>
      <c r="Q292" s="118"/>
      <c r="R292" s="109">
        <f>F292*H292*D292+I292+J292+K292+L292+M292+N292+O292+P292+Q292</f>
        <v>14.814457200000003</v>
      </c>
      <c r="S292" s="119">
        <v>0.2</v>
      </c>
      <c r="T292" s="119">
        <v>0.3</v>
      </c>
      <c r="U292" s="119">
        <v>0.1</v>
      </c>
      <c r="V292" s="111">
        <f t="shared" si="42"/>
        <v>16.5</v>
      </c>
      <c r="W292" s="111">
        <f t="shared" si="37"/>
        <v>17.985000000000003</v>
      </c>
      <c r="X292" s="112">
        <v>1.377</v>
      </c>
      <c r="Y292" s="111">
        <f t="shared" si="38"/>
        <v>42.750345000000003</v>
      </c>
      <c r="Z292" s="113">
        <v>0.5</v>
      </c>
      <c r="AA292" s="114">
        <f t="shared" si="35"/>
        <v>21.375172500000001</v>
      </c>
    </row>
    <row r="293" spans="1:27" ht="12.75" customHeight="1" x14ac:dyDescent="0.35">
      <c r="A293" s="103" t="s">
        <v>2667</v>
      </c>
      <c r="B293" s="223" t="s">
        <v>1633</v>
      </c>
      <c r="C293" s="123" t="s">
        <v>156</v>
      </c>
      <c r="D293" s="116">
        <v>0.25</v>
      </c>
      <c r="E293" s="125">
        <v>0.4</v>
      </c>
      <c r="F293" s="106">
        <f>VLOOKUP(CONCATENATE(A293,"-",E293),AĞIRLIK!$A$3:$C$171,3,FALSE)</f>
        <v>2.2608000000000006</v>
      </c>
      <c r="G293" s="117" t="s">
        <v>39</v>
      </c>
      <c r="H293" s="108">
        <f>Sayfa2!$C$2</f>
        <v>6.5</v>
      </c>
      <c r="I293" s="120"/>
      <c r="J293" s="118"/>
      <c r="K293" s="118"/>
      <c r="L293" s="118"/>
      <c r="M293" s="118"/>
      <c r="N293" s="118"/>
      <c r="O293" s="118"/>
      <c r="P293" s="118"/>
      <c r="Q293" s="118"/>
      <c r="R293" s="109">
        <f t="shared" si="41"/>
        <v>3.6738000000000008</v>
      </c>
      <c r="S293" s="119">
        <v>0.2</v>
      </c>
      <c r="T293" s="119">
        <v>0.3</v>
      </c>
      <c r="U293" s="119">
        <v>0.1</v>
      </c>
      <c r="V293" s="111">
        <f t="shared" si="42"/>
        <v>3.8224999999999998</v>
      </c>
      <c r="W293" s="111">
        <f t="shared" si="37"/>
        <v>4.166525</v>
      </c>
      <c r="X293" s="112">
        <v>1.377</v>
      </c>
      <c r="Y293" s="111">
        <f t="shared" si="38"/>
        <v>9.9038299249999984</v>
      </c>
      <c r="Z293" s="113">
        <v>0.5</v>
      </c>
      <c r="AA293" s="114">
        <f t="shared" si="35"/>
        <v>4.9519149624999992</v>
      </c>
    </row>
    <row r="294" spans="1:27" ht="12.75" customHeight="1" x14ac:dyDescent="0.35">
      <c r="A294" s="103" t="s">
        <v>2667</v>
      </c>
      <c r="B294" s="223" t="s">
        <v>1634</v>
      </c>
      <c r="C294" s="123" t="s">
        <v>3153</v>
      </c>
      <c r="D294" s="116">
        <v>0.25</v>
      </c>
      <c r="E294" s="125">
        <v>0.4</v>
      </c>
      <c r="F294" s="106">
        <f>VLOOKUP(CONCATENATE(A294,"-",E294),AĞIRLIK!$A$3:$C$171,3,FALSE)</f>
        <v>2.2608000000000006</v>
      </c>
      <c r="G294" s="117" t="s">
        <v>39</v>
      </c>
      <c r="H294" s="108">
        <f>Sayfa2!$C$2</f>
        <v>6.5</v>
      </c>
      <c r="I294" s="108">
        <f>D294*İZOLASYON!$G$8</f>
        <v>0.59797375000000008</v>
      </c>
      <c r="J294" s="118">
        <f>D294*İZOLASYON!$O$8</f>
        <v>2.6279288000000007</v>
      </c>
      <c r="K294" s="118"/>
      <c r="L294" s="118"/>
      <c r="M294" s="118"/>
      <c r="N294" s="118"/>
      <c r="O294" s="118"/>
      <c r="P294" s="118"/>
      <c r="Q294" s="118"/>
      <c r="R294" s="109">
        <f t="shared" si="41"/>
        <v>6.8997025500000024</v>
      </c>
      <c r="S294" s="119">
        <v>0.2</v>
      </c>
      <c r="T294" s="119">
        <v>0.3</v>
      </c>
      <c r="U294" s="119">
        <v>0.1</v>
      </c>
      <c r="V294" s="111">
        <f t="shared" si="42"/>
        <v>7.6924999999999999</v>
      </c>
      <c r="W294" s="111">
        <f t="shared" si="37"/>
        <v>8.3848250000000011</v>
      </c>
      <c r="X294" s="112">
        <v>1.377</v>
      </c>
      <c r="Y294" s="111">
        <f t="shared" si="38"/>
        <v>19.930729025000002</v>
      </c>
      <c r="Z294" s="113">
        <v>0.5</v>
      </c>
      <c r="AA294" s="114">
        <f t="shared" si="35"/>
        <v>9.9653645125000008</v>
      </c>
    </row>
    <row r="295" spans="1:27" ht="12.75" customHeight="1" x14ac:dyDescent="0.35">
      <c r="A295" s="103" t="s">
        <v>2667</v>
      </c>
      <c r="B295" s="223" t="s">
        <v>1635</v>
      </c>
      <c r="C295" s="123" t="s">
        <v>3708</v>
      </c>
      <c r="D295" s="116">
        <v>0.25</v>
      </c>
      <c r="E295" s="125">
        <v>0.4</v>
      </c>
      <c r="F295" s="106">
        <f>VLOOKUP(CONCATENATE(A295,"-",E295),AĞIRLIK!$A$3:$C$171,3,FALSE)</f>
        <v>2.2608000000000006</v>
      </c>
      <c r="G295" s="117" t="s">
        <v>39</v>
      </c>
      <c r="H295" s="108">
        <f>Sayfa2!$C$2</f>
        <v>6.5</v>
      </c>
      <c r="I295" s="108">
        <f>D295*'genel hesap'!$K$76</f>
        <v>0.84701499999999996</v>
      </c>
      <c r="J295" s="108">
        <f>D295*'genel hesap'!$R$76</f>
        <v>2.8864136000000009</v>
      </c>
      <c r="K295" s="118"/>
      <c r="L295" s="118"/>
      <c r="M295" s="118"/>
      <c r="N295" s="118"/>
      <c r="O295" s="118"/>
      <c r="P295" s="118"/>
      <c r="Q295" s="118"/>
      <c r="R295" s="109">
        <f>F295*H295*D295+I295+J295+K295+L295+M295+N295+O295+P295+Q295</f>
        <v>7.4072286000000016</v>
      </c>
      <c r="S295" s="119">
        <v>0.2</v>
      </c>
      <c r="T295" s="119">
        <v>0.3</v>
      </c>
      <c r="U295" s="119">
        <v>0.1</v>
      </c>
      <c r="V295" s="111">
        <f t="shared" si="42"/>
        <v>8.25</v>
      </c>
      <c r="W295" s="111">
        <f t="shared" si="37"/>
        <v>8.9925000000000015</v>
      </c>
      <c r="X295" s="112">
        <v>1.377</v>
      </c>
      <c r="Y295" s="111">
        <f t="shared" si="38"/>
        <v>21.375172500000001</v>
      </c>
      <c r="Z295" s="113">
        <v>0.5</v>
      </c>
      <c r="AA295" s="114">
        <f t="shared" si="35"/>
        <v>10.687586250000001</v>
      </c>
    </row>
    <row r="296" spans="1:27" ht="12.75" customHeight="1" x14ac:dyDescent="0.35">
      <c r="A296" s="103" t="s">
        <v>2667</v>
      </c>
      <c r="B296" s="223" t="s">
        <v>1636</v>
      </c>
      <c r="C296" s="123" t="s">
        <v>4589</v>
      </c>
      <c r="D296" s="124">
        <v>0.5</v>
      </c>
      <c r="E296" s="125">
        <v>0.4</v>
      </c>
      <c r="F296" s="106">
        <f>VLOOKUP(CONCATENATE(A296,"-",E296),AĞIRLIK!$A$3:$C$171,3,FALSE)</f>
        <v>2.2608000000000006</v>
      </c>
      <c r="G296" s="117" t="s">
        <v>39</v>
      </c>
      <c r="H296" s="108">
        <f>Sayfa2!$C$2</f>
        <v>6.5</v>
      </c>
      <c r="I296" s="108"/>
      <c r="J296" s="118"/>
      <c r="K296" s="118"/>
      <c r="L296" s="118">
        <v>1.39</v>
      </c>
      <c r="M296" s="118"/>
      <c r="N296" s="118"/>
      <c r="O296" s="118"/>
      <c r="P296" s="118"/>
      <c r="Q296" s="118"/>
      <c r="R296" s="109">
        <f t="shared" si="41"/>
        <v>8.7376000000000023</v>
      </c>
      <c r="S296" s="119">
        <v>0.2</v>
      </c>
      <c r="T296" s="119">
        <v>0.3</v>
      </c>
      <c r="U296" s="119">
        <v>0.1</v>
      </c>
      <c r="V296" s="111">
        <f>V290+L296</f>
        <v>9.0350000000000001</v>
      </c>
      <c r="W296" s="111">
        <f t="shared" si="37"/>
        <v>9.8481500000000004</v>
      </c>
      <c r="X296" s="112">
        <v>1.377</v>
      </c>
      <c r="Y296" s="111">
        <f t="shared" si="38"/>
        <v>23.409052549999998</v>
      </c>
      <c r="Z296" s="113">
        <v>0.5</v>
      </c>
      <c r="AA296" s="114">
        <f t="shared" si="35"/>
        <v>11.704526274999999</v>
      </c>
    </row>
    <row r="297" spans="1:27" ht="12.75" customHeight="1" x14ac:dyDescent="0.35">
      <c r="A297" s="103" t="s">
        <v>2667</v>
      </c>
      <c r="B297" s="223" t="s">
        <v>1637</v>
      </c>
      <c r="C297" s="123" t="s">
        <v>4618</v>
      </c>
      <c r="D297" s="124">
        <v>0.5</v>
      </c>
      <c r="E297" s="125">
        <v>0.4</v>
      </c>
      <c r="F297" s="106">
        <f>VLOOKUP(CONCATENATE(A297,"-",E297),AĞIRLIK!$A$3:$C$171,3,FALSE)</f>
        <v>2.2608000000000006</v>
      </c>
      <c r="G297" s="117" t="s">
        <v>39</v>
      </c>
      <c r="H297" s="108">
        <f>Sayfa2!$C$2</f>
        <v>6.5</v>
      </c>
      <c r="I297" s="108">
        <f>D297*İZOLASYON!$G$8</f>
        <v>1.1959475000000002</v>
      </c>
      <c r="J297" s="118">
        <f>D297*İZOLASYON!$O$8</f>
        <v>5.2558576000000015</v>
      </c>
      <c r="K297" s="118"/>
      <c r="L297" s="118">
        <v>1.39</v>
      </c>
      <c r="M297" s="118"/>
      <c r="N297" s="118"/>
      <c r="O297" s="118"/>
      <c r="P297" s="118"/>
      <c r="Q297" s="118"/>
      <c r="R297" s="109">
        <f t="shared" si="41"/>
        <v>15.189405100000005</v>
      </c>
      <c r="S297" s="119">
        <v>0.2</v>
      </c>
      <c r="T297" s="119">
        <v>0.3</v>
      </c>
      <c r="U297" s="119">
        <v>0.1</v>
      </c>
      <c r="V297" s="111">
        <f t="shared" ref="V297:V298" si="43">V291+L297</f>
        <v>16.774999999999999</v>
      </c>
      <c r="W297" s="111">
        <f t="shared" si="37"/>
        <v>18.284749999999999</v>
      </c>
      <c r="X297" s="112">
        <v>1.377</v>
      </c>
      <c r="Y297" s="111">
        <f t="shared" si="38"/>
        <v>43.462850749999994</v>
      </c>
      <c r="Z297" s="113">
        <v>0.5</v>
      </c>
      <c r="AA297" s="114">
        <f t="shared" si="35"/>
        <v>21.731425374999997</v>
      </c>
    </row>
    <row r="298" spans="1:27" ht="12.75" customHeight="1" x14ac:dyDescent="0.35">
      <c r="A298" s="103" t="s">
        <v>2667</v>
      </c>
      <c r="B298" s="223" t="s">
        <v>1638</v>
      </c>
      <c r="C298" s="123" t="s">
        <v>4647</v>
      </c>
      <c r="D298" s="124">
        <v>0.5</v>
      </c>
      <c r="E298" s="125">
        <v>0.4</v>
      </c>
      <c r="F298" s="106">
        <f>VLOOKUP(CONCATENATE(A298,"-",E298),AĞIRLIK!$A$3:$C$171,3,FALSE)</f>
        <v>2.2608000000000006</v>
      </c>
      <c r="G298" s="117" t="s">
        <v>39</v>
      </c>
      <c r="H298" s="108">
        <f>Sayfa2!$C$2</f>
        <v>6.5</v>
      </c>
      <c r="I298" s="108">
        <f>D298*'genel hesap'!$K$76</f>
        <v>1.6940299999999999</v>
      </c>
      <c r="J298" s="108">
        <f>D298*'genel hesap'!$R$76</f>
        <v>5.7728272000000018</v>
      </c>
      <c r="K298" s="118"/>
      <c r="L298" s="118">
        <v>1.39</v>
      </c>
      <c r="M298" s="118"/>
      <c r="N298" s="118"/>
      <c r="O298" s="118"/>
      <c r="P298" s="118"/>
      <c r="Q298" s="118"/>
      <c r="R298" s="109">
        <f>F298*H298*D298+I298+J298+K298+L298+M298+N298+O298+P298+Q298</f>
        <v>16.204457200000004</v>
      </c>
      <c r="S298" s="119">
        <v>0.2</v>
      </c>
      <c r="T298" s="119">
        <v>0.3</v>
      </c>
      <c r="U298" s="119">
        <v>0.1</v>
      </c>
      <c r="V298" s="111">
        <f t="shared" si="43"/>
        <v>17.89</v>
      </c>
      <c r="W298" s="111">
        <f t="shared" si="37"/>
        <v>19.500100000000003</v>
      </c>
      <c r="X298" s="112">
        <v>1.377</v>
      </c>
      <c r="Y298" s="111">
        <f t="shared" si="38"/>
        <v>46.351737700000001</v>
      </c>
      <c r="Z298" s="113">
        <v>0.5</v>
      </c>
      <c r="AA298" s="114">
        <f t="shared" si="35"/>
        <v>23.175868850000001</v>
      </c>
    </row>
    <row r="299" spans="1:27" ht="12.75" customHeight="1" x14ac:dyDescent="0.35">
      <c r="A299" s="103" t="s">
        <v>2667</v>
      </c>
      <c r="B299" s="223" t="s">
        <v>1639</v>
      </c>
      <c r="C299" s="123" t="s">
        <v>1225</v>
      </c>
      <c r="D299" s="124"/>
      <c r="E299" s="105">
        <v>0.4</v>
      </c>
      <c r="F299" s="106">
        <f>VLOOKUP(CONCATENATE(A299,"-",E299),AĞIRLIK!$A$3:$C$171,3,FALSE)</f>
        <v>2.2608000000000006</v>
      </c>
      <c r="G299" s="117" t="s">
        <v>39</v>
      </c>
      <c r="H299" s="108"/>
      <c r="I299" s="108"/>
      <c r="J299" s="118"/>
      <c r="K299" s="118"/>
      <c r="L299" s="118"/>
      <c r="M299" s="118"/>
      <c r="N299" s="118"/>
      <c r="O299" s="118"/>
      <c r="P299" s="118"/>
      <c r="Q299" s="118"/>
      <c r="R299" s="109">
        <f>R296</f>
        <v>8.7376000000000023</v>
      </c>
      <c r="S299" s="119">
        <f>S297</f>
        <v>0.2</v>
      </c>
      <c r="T299" s="119">
        <f>T297</f>
        <v>0.3</v>
      </c>
      <c r="U299" s="119">
        <f>U297</f>
        <v>0.1</v>
      </c>
      <c r="V299" s="121">
        <f>V296</f>
        <v>9.0350000000000001</v>
      </c>
      <c r="W299" s="111">
        <f t="shared" si="37"/>
        <v>9.8481500000000004</v>
      </c>
      <c r="X299" s="112">
        <v>1.377</v>
      </c>
      <c r="Y299" s="111">
        <f t="shared" si="38"/>
        <v>23.409052549999998</v>
      </c>
      <c r="Z299" s="113">
        <v>0.5</v>
      </c>
      <c r="AA299" s="114">
        <f t="shared" si="35"/>
        <v>11.704526274999999</v>
      </c>
    </row>
    <row r="300" spans="1:27" ht="12.75" customHeight="1" x14ac:dyDescent="0.35">
      <c r="A300" s="103" t="s">
        <v>2667</v>
      </c>
      <c r="B300" s="223" t="s">
        <v>1640</v>
      </c>
      <c r="C300" s="123" t="s">
        <v>158</v>
      </c>
      <c r="D300" s="116">
        <v>1</v>
      </c>
      <c r="E300" s="125">
        <v>0.4</v>
      </c>
      <c r="F300" s="106">
        <f>VLOOKUP(CONCATENATE(A300,"-",E300),AĞIRLIK!$A$3:$C$171,3,FALSE)</f>
        <v>2.2608000000000006</v>
      </c>
      <c r="G300" s="117" t="s">
        <v>39</v>
      </c>
      <c r="H300" s="108">
        <f>Sayfa2!$C$2</f>
        <v>6.5</v>
      </c>
      <c r="I300" s="120"/>
      <c r="J300" s="118"/>
      <c r="K300" s="118"/>
      <c r="L300" s="118"/>
      <c r="M300" s="118"/>
      <c r="N300" s="118"/>
      <c r="O300" s="118"/>
      <c r="P300" s="118"/>
      <c r="Q300" s="118"/>
      <c r="R300" s="109">
        <f t="shared" si="41"/>
        <v>14.695200000000003</v>
      </c>
      <c r="S300" s="119">
        <v>0.1</v>
      </c>
      <c r="T300" s="119">
        <v>0.3</v>
      </c>
      <c r="U300" s="119">
        <v>0.1</v>
      </c>
      <c r="V300" s="111">
        <v>15.29</v>
      </c>
      <c r="W300" s="111">
        <f t="shared" si="37"/>
        <v>16.6661</v>
      </c>
      <c r="X300" s="112">
        <v>1.377</v>
      </c>
      <c r="Y300" s="111">
        <f t="shared" si="38"/>
        <v>39.615319699999993</v>
      </c>
      <c r="Z300" s="113">
        <v>0.5</v>
      </c>
      <c r="AA300" s="114">
        <f t="shared" si="35"/>
        <v>19.807659849999997</v>
      </c>
    </row>
    <row r="301" spans="1:27" ht="12.75" customHeight="1" x14ac:dyDescent="0.35">
      <c r="A301" s="103" t="s">
        <v>2667</v>
      </c>
      <c r="B301" s="223" t="s">
        <v>1641</v>
      </c>
      <c r="C301" s="123" t="s">
        <v>3250</v>
      </c>
      <c r="D301" s="116">
        <v>1</v>
      </c>
      <c r="E301" s="125">
        <v>0.4</v>
      </c>
      <c r="F301" s="106">
        <f>VLOOKUP(CONCATENATE(A301,"-",E301),AĞIRLIK!$A$3:$C$171,3,FALSE)</f>
        <v>2.2608000000000006</v>
      </c>
      <c r="G301" s="117" t="s">
        <v>39</v>
      </c>
      <c r="H301" s="108">
        <f>Sayfa2!$C$2</f>
        <v>6.5</v>
      </c>
      <c r="I301" s="108">
        <f>D301*İZOLASYON!$G$8</f>
        <v>2.3918950000000003</v>
      </c>
      <c r="J301" s="118">
        <f>D301*İZOLASYON!$O$8</f>
        <v>10.511715200000003</v>
      </c>
      <c r="K301" s="118"/>
      <c r="L301" s="118"/>
      <c r="M301" s="118"/>
      <c r="N301" s="118"/>
      <c r="O301" s="118"/>
      <c r="P301" s="118"/>
      <c r="Q301" s="118"/>
      <c r="R301" s="109">
        <f t="shared" si="41"/>
        <v>27.59881020000001</v>
      </c>
      <c r="S301" s="119">
        <v>0.1</v>
      </c>
      <c r="T301" s="119">
        <v>0.3</v>
      </c>
      <c r="U301" s="119">
        <v>0.1</v>
      </c>
      <c r="V301" s="111">
        <v>30.77</v>
      </c>
      <c r="W301" s="111">
        <f t="shared" si="37"/>
        <v>33.539300000000004</v>
      </c>
      <c r="X301" s="112">
        <v>1.377</v>
      </c>
      <c r="Y301" s="111">
        <f t="shared" si="38"/>
        <v>79.722916100000006</v>
      </c>
      <c r="Z301" s="113">
        <v>0.5</v>
      </c>
      <c r="AA301" s="114">
        <f t="shared" si="35"/>
        <v>39.861458050000003</v>
      </c>
    </row>
    <row r="302" spans="1:27" ht="12.75" customHeight="1" x14ac:dyDescent="0.35">
      <c r="A302" s="103" t="s">
        <v>2667</v>
      </c>
      <c r="B302" s="223" t="s">
        <v>1642</v>
      </c>
      <c r="C302" s="123" t="s">
        <v>3710</v>
      </c>
      <c r="D302" s="116">
        <v>1</v>
      </c>
      <c r="E302" s="125">
        <v>0.4</v>
      </c>
      <c r="F302" s="106">
        <f>VLOOKUP(CONCATENATE(A302,"-",E302),AĞIRLIK!$A$3:$C$171,3,FALSE)</f>
        <v>2.2608000000000006</v>
      </c>
      <c r="G302" s="117" t="s">
        <v>39</v>
      </c>
      <c r="H302" s="108">
        <f>Sayfa2!$C$2</f>
        <v>6.5</v>
      </c>
      <c r="I302" s="108">
        <f>D302*'genel hesap'!$K$76</f>
        <v>3.3880599999999998</v>
      </c>
      <c r="J302" s="108">
        <f>D302*'genel hesap'!$R$76</f>
        <v>11.545654400000004</v>
      </c>
      <c r="K302" s="118"/>
      <c r="L302" s="118"/>
      <c r="M302" s="118"/>
      <c r="N302" s="118"/>
      <c r="O302" s="118"/>
      <c r="P302" s="118"/>
      <c r="Q302" s="118"/>
      <c r="R302" s="109">
        <f>F302*H302*D302+I302+J302+K302+L302+M302+N302+O302+P302+Q302</f>
        <v>29.628914400000006</v>
      </c>
      <c r="S302" s="119">
        <v>0.1</v>
      </c>
      <c r="T302" s="119">
        <v>0.3</v>
      </c>
      <c r="U302" s="119">
        <v>0.1</v>
      </c>
      <c r="V302" s="111">
        <v>33</v>
      </c>
      <c r="W302" s="111">
        <f t="shared" si="37"/>
        <v>35.970000000000006</v>
      </c>
      <c r="X302" s="112">
        <v>1.377</v>
      </c>
      <c r="Y302" s="111">
        <f t="shared" si="38"/>
        <v>85.500690000000006</v>
      </c>
      <c r="Z302" s="113">
        <v>0.5</v>
      </c>
      <c r="AA302" s="114">
        <f t="shared" ref="AA302:AA365" si="44">Y302*(1-Z302)</f>
        <v>42.750345000000003</v>
      </c>
    </row>
    <row r="303" spans="1:27" ht="12.75" customHeight="1" x14ac:dyDescent="0.35">
      <c r="A303" s="103" t="s">
        <v>2667</v>
      </c>
      <c r="B303" s="223" t="s">
        <v>1643</v>
      </c>
      <c r="C303" s="123" t="s">
        <v>160</v>
      </c>
      <c r="D303" s="116">
        <v>1</v>
      </c>
      <c r="E303" s="125">
        <v>0.4</v>
      </c>
      <c r="F303" s="106">
        <f>VLOOKUP(CONCATENATE(A303,"-",E303),AĞIRLIK!$A$3:$C$171,3,FALSE)</f>
        <v>2.2608000000000006</v>
      </c>
      <c r="G303" s="117" t="s">
        <v>39</v>
      </c>
      <c r="H303" s="108">
        <f>Sayfa2!$C$2</f>
        <v>6.5</v>
      </c>
      <c r="I303" s="120"/>
      <c r="J303" s="118"/>
      <c r="K303" s="118"/>
      <c r="L303" s="118"/>
      <c r="M303" s="118"/>
      <c r="N303" s="118"/>
      <c r="O303" s="118"/>
      <c r="P303" s="118"/>
      <c r="Q303" s="118"/>
      <c r="R303" s="109">
        <f t="shared" si="41"/>
        <v>14.695200000000003</v>
      </c>
      <c r="S303" s="119">
        <v>0.1</v>
      </c>
      <c r="T303" s="119">
        <v>0.3</v>
      </c>
      <c r="U303" s="119">
        <v>0.1</v>
      </c>
      <c r="V303" s="111">
        <v>15.29</v>
      </c>
      <c r="W303" s="111">
        <f t="shared" si="37"/>
        <v>16.6661</v>
      </c>
      <c r="X303" s="112">
        <v>1.377</v>
      </c>
      <c r="Y303" s="111">
        <f t="shared" si="38"/>
        <v>39.615319699999993</v>
      </c>
      <c r="Z303" s="113">
        <v>0.5</v>
      </c>
      <c r="AA303" s="114">
        <f t="shared" si="44"/>
        <v>19.807659849999997</v>
      </c>
    </row>
    <row r="304" spans="1:27" ht="12.75" customHeight="1" x14ac:dyDescent="0.35">
      <c r="A304" s="103" t="s">
        <v>2667</v>
      </c>
      <c r="B304" s="223" t="s">
        <v>1644</v>
      </c>
      <c r="C304" s="123" t="s">
        <v>3279</v>
      </c>
      <c r="D304" s="116">
        <v>1</v>
      </c>
      <c r="E304" s="125">
        <v>0.4</v>
      </c>
      <c r="F304" s="106">
        <f>VLOOKUP(CONCATENATE(A304,"-",E304),AĞIRLIK!$A$3:$C$171,3,FALSE)</f>
        <v>2.2608000000000006</v>
      </c>
      <c r="G304" s="117" t="s">
        <v>39</v>
      </c>
      <c r="H304" s="108">
        <f>Sayfa2!$C$2</f>
        <v>6.5</v>
      </c>
      <c r="I304" s="108">
        <f>D304*İZOLASYON!$G$8</f>
        <v>2.3918950000000003</v>
      </c>
      <c r="J304" s="118">
        <f>D304*İZOLASYON!$O$8</f>
        <v>10.511715200000003</v>
      </c>
      <c r="K304" s="118"/>
      <c r="L304" s="118"/>
      <c r="M304" s="118"/>
      <c r="N304" s="118"/>
      <c r="O304" s="118"/>
      <c r="P304" s="118"/>
      <c r="Q304" s="118"/>
      <c r="R304" s="109">
        <f t="shared" si="41"/>
        <v>27.59881020000001</v>
      </c>
      <c r="S304" s="119">
        <v>0.1</v>
      </c>
      <c r="T304" s="119">
        <v>0.3</v>
      </c>
      <c r="U304" s="119">
        <v>0.1</v>
      </c>
      <c r="V304" s="111">
        <v>30.77</v>
      </c>
      <c r="W304" s="111">
        <f t="shared" si="37"/>
        <v>33.539300000000004</v>
      </c>
      <c r="X304" s="112">
        <v>1.377</v>
      </c>
      <c r="Y304" s="111">
        <f t="shared" si="38"/>
        <v>79.722916100000006</v>
      </c>
      <c r="Z304" s="113">
        <v>0.5</v>
      </c>
      <c r="AA304" s="114">
        <f t="shared" si="44"/>
        <v>39.861458050000003</v>
      </c>
    </row>
    <row r="305" spans="1:27" ht="12.75" customHeight="1" x14ac:dyDescent="0.35">
      <c r="A305" s="103" t="s">
        <v>2667</v>
      </c>
      <c r="B305" s="223" t="s">
        <v>1645</v>
      </c>
      <c r="C305" s="123" t="s">
        <v>3711</v>
      </c>
      <c r="D305" s="116">
        <v>1</v>
      </c>
      <c r="E305" s="125">
        <v>0.4</v>
      </c>
      <c r="F305" s="106">
        <f>VLOOKUP(CONCATENATE(A305,"-",E305),AĞIRLIK!$A$3:$C$171,3,FALSE)</f>
        <v>2.2608000000000006</v>
      </c>
      <c r="G305" s="117" t="s">
        <v>39</v>
      </c>
      <c r="H305" s="108">
        <f>Sayfa2!$C$2</f>
        <v>6.5</v>
      </c>
      <c r="I305" s="108">
        <f>D305*'genel hesap'!$K$76</f>
        <v>3.3880599999999998</v>
      </c>
      <c r="J305" s="108">
        <f>D305*'genel hesap'!$R$76</f>
        <v>11.545654400000004</v>
      </c>
      <c r="K305" s="118"/>
      <c r="L305" s="118"/>
      <c r="M305" s="118"/>
      <c r="N305" s="118"/>
      <c r="O305" s="118"/>
      <c r="P305" s="118"/>
      <c r="Q305" s="118"/>
      <c r="R305" s="109">
        <f>F305*H305*D305+I305+J305+K305+L305+M305+N305+O305+P305+Q305</f>
        <v>29.628914400000006</v>
      </c>
      <c r="S305" s="119">
        <v>0.1</v>
      </c>
      <c r="T305" s="119">
        <v>0.3</v>
      </c>
      <c r="U305" s="119">
        <v>0.1</v>
      </c>
      <c r="V305" s="111">
        <v>33</v>
      </c>
      <c r="W305" s="111">
        <f t="shared" si="37"/>
        <v>35.970000000000006</v>
      </c>
      <c r="X305" s="112">
        <v>1.377</v>
      </c>
      <c r="Y305" s="111">
        <f t="shared" si="38"/>
        <v>85.500690000000006</v>
      </c>
      <c r="Z305" s="113">
        <v>0.5</v>
      </c>
      <c r="AA305" s="114">
        <f t="shared" si="44"/>
        <v>42.750345000000003</v>
      </c>
    </row>
    <row r="306" spans="1:27" ht="12.75" customHeight="1" x14ac:dyDescent="0.35">
      <c r="A306" s="103" t="s">
        <v>2667</v>
      </c>
      <c r="B306" s="223" t="s">
        <v>1646</v>
      </c>
      <c r="C306" s="123" t="s">
        <v>162</v>
      </c>
      <c r="D306" s="116">
        <v>1</v>
      </c>
      <c r="E306" s="125">
        <v>0.4</v>
      </c>
      <c r="F306" s="106">
        <f>VLOOKUP(CONCATENATE(A306,"-",E306),AĞIRLIK!$A$3:$C$171,3,FALSE)</f>
        <v>2.2608000000000006</v>
      </c>
      <c r="G306" s="117" t="s">
        <v>39</v>
      </c>
      <c r="H306" s="108">
        <f>Sayfa2!$C$2</f>
        <v>6.5</v>
      </c>
      <c r="I306" s="120"/>
      <c r="J306" s="118"/>
      <c r="K306" s="118"/>
      <c r="L306" s="118"/>
      <c r="M306" s="118"/>
      <c r="N306" s="118"/>
      <c r="O306" s="118"/>
      <c r="P306" s="118"/>
      <c r="Q306" s="118"/>
      <c r="R306" s="109">
        <f t="shared" si="41"/>
        <v>14.695200000000003</v>
      </c>
      <c r="S306" s="119">
        <v>0.1</v>
      </c>
      <c r="T306" s="119">
        <v>0.3</v>
      </c>
      <c r="U306" s="119">
        <v>0.1</v>
      </c>
      <c r="V306" s="111">
        <v>15.29</v>
      </c>
      <c r="W306" s="111">
        <f t="shared" si="37"/>
        <v>16.6661</v>
      </c>
      <c r="X306" s="112">
        <v>1.377</v>
      </c>
      <c r="Y306" s="111">
        <f t="shared" si="38"/>
        <v>39.615319699999993</v>
      </c>
      <c r="Z306" s="113">
        <v>0.5</v>
      </c>
      <c r="AA306" s="114">
        <f t="shared" si="44"/>
        <v>19.807659849999997</v>
      </c>
    </row>
    <row r="307" spans="1:27" ht="12.75" customHeight="1" x14ac:dyDescent="0.35">
      <c r="A307" s="103" t="s">
        <v>2667</v>
      </c>
      <c r="B307" s="223" t="s">
        <v>1647</v>
      </c>
      <c r="C307" s="123" t="s">
        <v>3308</v>
      </c>
      <c r="D307" s="116">
        <v>1</v>
      </c>
      <c r="E307" s="125">
        <v>0.4</v>
      </c>
      <c r="F307" s="106">
        <f>VLOOKUP(CONCATENATE(A307,"-",E307),AĞIRLIK!$A$3:$C$171,3,FALSE)</f>
        <v>2.2608000000000006</v>
      </c>
      <c r="G307" s="117" t="s">
        <v>39</v>
      </c>
      <c r="H307" s="108">
        <f>Sayfa2!$C$2</f>
        <v>6.5</v>
      </c>
      <c r="I307" s="108">
        <f>D307*İZOLASYON!$G$8</f>
        <v>2.3918950000000003</v>
      </c>
      <c r="J307" s="118">
        <f>D307*İZOLASYON!$O$8</f>
        <v>10.511715200000003</v>
      </c>
      <c r="K307" s="118"/>
      <c r="L307" s="118"/>
      <c r="M307" s="118"/>
      <c r="N307" s="118"/>
      <c r="O307" s="118"/>
      <c r="P307" s="118"/>
      <c r="Q307" s="118"/>
      <c r="R307" s="109">
        <f t="shared" si="41"/>
        <v>27.59881020000001</v>
      </c>
      <c r="S307" s="119">
        <v>0.1</v>
      </c>
      <c r="T307" s="119">
        <v>0.3</v>
      </c>
      <c r="U307" s="119">
        <v>0.1</v>
      </c>
      <c r="V307" s="111">
        <v>30.77</v>
      </c>
      <c r="W307" s="111">
        <f t="shared" si="37"/>
        <v>33.539300000000004</v>
      </c>
      <c r="X307" s="112">
        <v>1.377</v>
      </c>
      <c r="Y307" s="111">
        <f t="shared" si="38"/>
        <v>79.722916100000006</v>
      </c>
      <c r="Z307" s="113">
        <v>0.5</v>
      </c>
      <c r="AA307" s="114">
        <f t="shared" si="44"/>
        <v>39.861458050000003</v>
      </c>
    </row>
    <row r="308" spans="1:27" ht="12.75" customHeight="1" x14ac:dyDescent="0.35">
      <c r="A308" s="103" t="s">
        <v>2667</v>
      </c>
      <c r="B308" s="223" t="s">
        <v>1648</v>
      </c>
      <c r="C308" s="123" t="s">
        <v>3712</v>
      </c>
      <c r="D308" s="116">
        <v>1</v>
      </c>
      <c r="E308" s="125">
        <v>0.4</v>
      </c>
      <c r="F308" s="106">
        <f>VLOOKUP(CONCATENATE(A308,"-",E308),AĞIRLIK!$A$3:$C$171,3,FALSE)</f>
        <v>2.2608000000000006</v>
      </c>
      <c r="G308" s="117" t="s">
        <v>39</v>
      </c>
      <c r="H308" s="108">
        <f>Sayfa2!$C$2</f>
        <v>6.5</v>
      </c>
      <c r="I308" s="108">
        <f>D308*'genel hesap'!$K$76</f>
        <v>3.3880599999999998</v>
      </c>
      <c r="J308" s="108">
        <f>D308*'genel hesap'!$R$76</f>
        <v>11.545654400000004</v>
      </c>
      <c r="K308" s="118"/>
      <c r="L308" s="118"/>
      <c r="M308" s="118"/>
      <c r="N308" s="118"/>
      <c r="O308" s="118"/>
      <c r="P308" s="118"/>
      <c r="Q308" s="118"/>
      <c r="R308" s="109">
        <f>F308*H308*D308+I308+J308+K308+L308+M308+N308+O308+P308+Q308</f>
        <v>29.628914400000006</v>
      </c>
      <c r="S308" s="119">
        <v>0.1</v>
      </c>
      <c r="T308" s="119">
        <v>0.3</v>
      </c>
      <c r="U308" s="119">
        <v>0.1</v>
      </c>
      <c r="V308" s="111">
        <v>33</v>
      </c>
      <c r="W308" s="111">
        <f t="shared" ref="W308:W371" si="45">V308*$W$1</f>
        <v>35.970000000000006</v>
      </c>
      <c r="X308" s="112">
        <v>1.377</v>
      </c>
      <c r="Y308" s="111">
        <f t="shared" ref="Y308:Y371" si="46">W308*(1+X308)</f>
        <v>85.500690000000006</v>
      </c>
      <c r="Z308" s="113">
        <v>0.5</v>
      </c>
      <c r="AA308" s="114">
        <f t="shared" si="44"/>
        <v>42.750345000000003</v>
      </c>
    </row>
    <row r="309" spans="1:27" ht="12.75" customHeight="1" x14ac:dyDescent="0.35">
      <c r="A309" s="103" t="s">
        <v>2667</v>
      </c>
      <c r="B309" s="223" t="s">
        <v>1649</v>
      </c>
      <c r="C309" s="123" t="s">
        <v>164</v>
      </c>
      <c r="D309" s="116">
        <v>1</v>
      </c>
      <c r="E309" s="125">
        <v>0.4</v>
      </c>
      <c r="F309" s="106">
        <f>VLOOKUP(CONCATENATE(A309,"-",E309),AĞIRLIK!$A$3:$C$171,3,FALSE)</f>
        <v>2.2608000000000006</v>
      </c>
      <c r="G309" s="117" t="s">
        <v>39</v>
      </c>
      <c r="H309" s="108">
        <f>Sayfa2!$C$2</f>
        <v>6.5</v>
      </c>
      <c r="I309" s="108"/>
      <c r="J309" s="118"/>
      <c r="K309" s="118"/>
      <c r="L309" s="118"/>
      <c r="M309" s="118"/>
      <c r="N309" s="118"/>
      <c r="O309" s="118"/>
      <c r="P309" s="118"/>
      <c r="Q309" s="118"/>
      <c r="R309" s="109">
        <f t="shared" si="41"/>
        <v>14.695200000000003</v>
      </c>
      <c r="S309" s="119">
        <v>0.1</v>
      </c>
      <c r="T309" s="119">
        <v>0.3</v>
      </c>
      <c r="U309" s="119">
        <v>0.1</v>
      </c>
      <c r="V309" s="111">
        <v>15.29</v>
      </c>
      <c r="W309" s="111">
        <f t="shared" si="45"/>
        <v>16.6661</v>
      </c>
      <c r="X309" s="112">
        <v>1.377</v>
      </c>
      <c r="Y309" s="111">
        <f t="shared" si="46"/>
        <v>39.615319699999993</v>
      </c>
      <c r="Z309" s="113">
        <v>0.5</v>
      </c>
      <c r="AA309" s="114">
        <f t="shared" si="44"/>
        <v>19.807659849999997</v>
      </c>
    </row>
    <row r="310" spans="1:27" ht="12.75" customHeight="1" x14ac:dyDescent="0.35">
      <c r="A310" s="103" t="s">
        <v>2667</v>
      </c>
      <c r="B310" s="223" t="s">
        <v>1650</v>
      </c>
      <c r="C310" s="123" t="s">
        <v>3337</v>
      </c>
      <c r="D310" s="116">
        <v>1</v>
      </c>
      <c r="E310" s="125">
        <v>0.4</v>
      </c>
      <c r="F310" s="106">
        <f>VLOOKUP(CONCATENATE(A310,"-",E310),AĞIRLIK!$A$3:$C$171,3,FALSE)</f>
        <v>2.2608000000000006</v>
      </c>
      <c r="G310" s="117" t="s">
        <v>39</v>
      </c>
      <c r="H310" s="108">
        <f>Sayfa2!$C$2</f>
        <v>6.5</v>
      </c>
      <c r="I310" s="108">
        <f>D310*İZOLASYON!$G$8</f>
        <v>2.3918950000000003</v>
      </c>
      <c r="J310" s="118">
        <f>D310*İZOLASYON!$O$8</f>
        <v>10.511715200000003</v>
      </c>
      <c r="K310" s="118"/>
      <c r="L310" s="118"/>
      <c r="M310" s="118"/>
      <c r="N310" s="118"/>
      <c r="O310" s="118"/>
      <c r="P310" s="118"/>
      <c r="Q310" s="118"/>
      <c r="R310" s="109">
        <f t="shared" si="41"/>
        <v>27.59881020000001</v>
      </c>
      <c r="S310" s="119">
        <v>0.1</v>
      </c>
      <c r="T310" s="119">
        <v>0.3</v>
      </c>
      <c r="U310" s="119">
        <v>0.1</v>
      </c>
      <c r="V310" s="111">
        <v>30.77</v>
      </c>
      <c r="W310" s="111">
        <f t="shared" si="45"/>
        <v>33.539300000000004</v>
      </c>
      <c r="X310" s="112">
        <v>1.377</v>
      </c>
      <c r="Y310" s="111">
        <f t="shared" si="46"/>
        <v>79.722916100000006</v>
      </c>
      <c r="Z310" s="113">
        <v>0.5</v>
      </c>
      <c r="AA310" s="114">
        <f t="shared" si="44"/>
        <v>39.861458050000003</v>
      </c>
    </row>
    <row r="311" spans="1:27" ht="12.75" customHeight="1" x14ac:dyDescent="0.35">
      <c r="A311" s="103" t="s">
        <v>2667</v>
      </c>
      <c r="B311" s="223" t="s">
        <v>1651</v>
      </c>
      <c r="C311" s="123" t="s">
        <v>3713</v>
      </c>
      <c r="D311" s="116">
        <v>1</v>
      </c>
      <c r="E311" s="125">
        <v>0.4</v>
      </c>
      <c r="F311" s="106">
        <f>VLOOKUP(CONCATENATE(A311,"-",E311),AĞIRLIK!$A$3:$C$171,3,FALSE)</f>
        <v>2.2608000000000006</v>
      </c>
      <c r="G311" s="117" t="s">
        <v>39</v>
      </c>
      <c r="H311" s="108">
        <f>Sayfa2!$C$2</f>
        <v>6.5</v>
      </c>
      <c r="I311" s="108">
        <f>D311*'genel hesap'!$K$76</f>
        <v>3.3880599999999998</v>
      </c>
      <c r="J311" s="108">
        <f>D311*'genel hesap'!$R$76</f>
        <v>11.545654400000004</v>
      </c>
      <c r="K311" s="118"/>
      <c r="L311" s="118"/>
      <c r="M311" s="118"/>
      <c r="N311" s="118"/>
      <c r="O311" s="118"/>
      <c r="P311" s="118"/>
      <c r="Q311" s="118"/>
      <c r="R311" s="109">
        <f>F311*H311*D311+I311+J311+K311+L311+M311+N311+O311+P311+Q311</f>
        <v>29.628914400000006</v>
      </c>
      <c r="S311" s="119">
        <v>0.1</v>
      </c>
      <c r="T311" s="119">
        <v>0.3</v>
      </c>
      <c r="U311" s="119">
        <v>0.1</v>
      </c>
      <c r="V311" s="111">
        <v>33</v>
      </c>
      <c r="W311" s="111">
        <f t="shared" si="45"/>
        <v>35.970000000000006</v>
      </c>
      <c r="X311" s="112">
        <v>1.377</v>
      </c>
      <c r="Y311" s="111">
        <f t="shared" si="46"/>
        <v>85.500690000000006</v>
      </c>
      <c r="Z311" s="113">
        <v>0.5</v>
      </c>
      <c r="AA311" s="114">
        <f t="shared" si="44"/>
        <v>42.750345000000003</v>
      </c>
    </row>
    <row r="312" spans="1:27" ht="12.75" customHeight="1" x14ac:dyDescent="0.35">
      <c r="A312" s="103" t="s">
        <v>2667</v>
      </c>
      <c r="B312" s="223" t="s">
        <v>1652</v>
      </c>
      <c r="C312" s="123" t="s">
        <v>166</v>
      </c>
      <c r="D312" s="116">
        <v>1</v>
      </c>
      <c r="E312" s="125">
        <v>0.4</v>
      </c>
      <c r="F312" s="106">
        <f>VLOOKUP(CONCATENATE(A312,"-",E312),AĞIRLIK!$A$3:$C$171,3,FALSE)</f>
        <v>2.2608000000000006</v>
      </c>
      <c r="G312" s="117" t="s">
        <v>39</v>
      </c>
      <c r="H312" s="108">
        <f>Sayfa2!$C$2</f>
        <v>6.5</v>
      </c>
      <c r="I312" s="108"/>
      <c r="J312" s="118"/>
      <c r="K312" s="118"/>
      <c r="L312" s="118"/>
      <c r="M312" s="118"/>
      <c r="N312" s="118"/>
      <c r="O312" s="118"/>
      <c r="P312" s="118"/>
      <c r="Q312" s="118"/>
      <c r="R312" s="109">
        <f t="shared" si="41"/>
        <v>14.695200000000003</v>
      </c>
      <c r="S312" s="119">
        <v>0.1</v>
      </c>
      <c r="T312" s="119">
        <v>0.3</v>
      </c>
      <c r="U312" s="119">
        <v>0.1</v>
      </c>
      <c r="V312" s="111">
        <v>15.29</v>
      </c>
      <c r="W312" s="111">
        <f t="shared" si="45"/>
        <v>16.6661</v>
      </c>
      <c r="X312" s="112">
        <v>1.377</v>
      </c>
      <c r="Y312" s="111">
        <f t="shared" si="46"/>
        <v>39.615319699999993</v>
      </c>
      <c r="Z312" s="113">
        <v>0.5</v>
      </c>
      <c r="AA312" s="114">
        <f t="shared" si="44"/>
        <v>19.807659849999997</v>
      </c>
    </row>
    <row r="313" spans="1:27" ht="12.75" customHeight="1" x14ac:dyDescent="0.35">
      <c r="A313" s="103" t="s">
        <v>2667</v>
      </c>
      <c r="B313" s="223" t="s">
        <v>1653</v>
      </c>
      <c r="C313" s="123" t="s">
        <v>3366</v>
      </c>
      <c r="D313" s="116">
        <v>1</v>
      </c>
      <c r="E313" s="125">
        <v>0.4</v>
      </c>
      <c r="F313" s="106">
        <f>VLOOKUP(CONCATENATE(A313,"-",E313),AĞIRLIK!$A$3:$C$171,3,FALSE)</f>
        <v>2.2608000000000006</v>
      </c>
      <c r="G313" s="117" t="s">
        <v>39</v>
      </c>
      <c r="H313" s="108">
        <f>Sayfa2!$C$2</f>
        <v>6.5</v>
      </c>
      <c r="I313" s="108">
        <f>D313*İZOLASYON!$G$8</f>
        <v>2.3918950000000003</v>
      </c>
      <c r="J313" s="118">
        <f>D313*İZOLASYON!$O$8</f>
        <v>10.511715200000003</v>
      </c>
      <c r="K313" s="118"/>
      <c r="L313" s="118"/>
      <c r="M313" s="118"/>
      <c r="N313" s="118"/>
      <c r="O313" s="118"/>
      <c r="P313" s="118"/>
      <c r="Q313" s="118"/>
      <c r="R313" s="109">
        <f t="shared" si="41"/>
        <v>27.59881020000001</v>
      </c>
      <c r="S313" s="119">
        <v>0.1</v>
      </c>
      <c r="T313" s="119">
        <v>0.3</v>
      </c>
      <c r="U313" s="119">
        <v>0.1</v>
      </c>
      <c r="V313" s="111">
        <v>30.77</v>
      </c>
      <c r="W313" s="111">
        <f t="shared" si="45"/>
        <v>33.539300000000004</v>
      </c>
      <c r="X313" s="112">
        <v>1.377</v>
      </c>
      <c r="Y313" s="111">
        <f t="shared" si="46"/>
        <v>79.722916100000006</v>
      </c>
      <c r="Z313" s="113">
        <v>0.5</v>
      </c>
      <c r="AA313" s="114">
        <f t="shared" si="44"/>
        <v>39.861458050000003</v>
      </c>
    </row>
    <row r="314" spans="1:27" ht="12.75" customHeight="1" x14ac:dyDescent="0.35">
      <c r="A314" s="103" t="s">
        <v>2667</v>
      </c>
      <c r="B314" s="223" t="s">
        <v>1654</v>
      </c>
      <c r="C314" s="123" t="s">
        <v>3714</v>
      </c>
      <c r="D314" s="116">
        <v>1</v>
      </c>
      <c r="E314" s="125">
        <v>0.4</v>
      </c>
      <c r="F314" s="106">
        <f>VLOOKUP(CONCATENATE(A314,"-",E314),AĞIRLIK!$A$3:$C$171,3,FALSE)</f>
        <v>2.2608000000000006</v>
      </c>
      <c r="G314" s="117" t="s">
        <v>39</v>
      </c>
      <c r="H314" s="108">
        <f>Sayfa2!$C$2</f>
        <v>6.5</v>
      </c>
      <c r="I314" s="108">
        <f>D314*'genel hesap'!$K$76</f>
        <v>3.3880599999999998</v>
      </c>
      <c r="J314" s="108">
        <f>D314*'genel hesap'!$R$76</f>
        <v>11.545654400000004</v>
      </c>
      <c r="K314" s="118"/>
      <c r="L314" s="118"/>
      <c r="M314" s="118"/>
      <c r="N314" s="118"/>
      <c r="O314" s="118"/>
      <c r="P314" s="118"/>
      <c r="Q314" s="118"/>
      <c r="R314" s="109">
        <f>F314*H314*D314+I314+J314+K314+L314+M314+N314+O314+P314+Q314</f>
        <v>29.628914400000006</v>
      </c>
      <c r="S314" s="119">
        <v>0.1</v>
      </c>
      <c r="T314" s="119">
        <v>0.3</v>
      </c>
      <c r="U314" s="119">
        <v>0.1</v>
      </c>
      <c r="V314" s="111">
        <v>33</v>
      </c>
      <c r="W314" s="111">
        <f t="shared" si="45"/>
        <v>35.970000000000006</v>
      </c>
      <c r="X314" s="112">
        <v>1.377</v>
      </c>
      <c r="Y314" s="111">
        <f t="shared" si="46"/>
        <v>85.500690000000006</v>
      </c>
      <c r="Z314" s="113">
        <v>0.5</v>
      </c>
      <c r="AA314" s="114">
        <f t="shared" si="44"/>
        <v>42.750345000000003</v>
      </c>
    </row>
    <row r="315" spans="1:27" ht="12.75" customHeight="1" x14ac:dyDescent="0.35">
      <c r="A315" s="103" t="s">
        <v>2667</v>
      </c>
      <c r="B315" s="223" t="s">
        <v>1655</v>
      </c>
      <c r="C315" s="123" t="s">
        <v>3715</v>
      </c>
      <c r="D315" s="124">
        <v>1</v>
      </c>
      <c r="E315" s="125">
        <v>0.4</v>
      </c>
      <c r="F315" s="106">
        <f>VLOOKUP(CONCATENATE(A315,"-",E315),AĞIRLIK!$A$3:$C$171,3,FALSE)</f>
        <v>2.2608000000000006</v>
      </c>
      <c r="G315" s="117" t="s">
        <v>39</v>
      </c>
      <c r="H315" s="108">
        <f>Sayfa2!$C$2</f>
        <v>6.5</v>
      </c>
      <c r="I315" s="108">
        <f>D315*'genel hesap'!$K$76</f>
        <v>3.3880599999999998</v>
      </c>
      <c r="J315" s="108">
        <f>D315*'genel hesap'!$R$76</f>
        <v>11.545654400000004</v>
      </c>
      <c r="K315" s="118"/>
      <c r="L315" s="118"/>
      <c r="M315" s="118"/>
      <c r="N315" s="118"/>
      <c r="O315" s="118"/>
      <c r="P315" s="118"/>
      <c r="Q315" s="118"/>
      <c r="R315" s="109">
        <f>F315*H315*D315+I315+J315+K315+L315+M315+N315+O315+P315+Q315</f>
        <v>29.628914400000006</v>
      </c>
      <c r="S315" s="119">
        <v>0.2</v>
      </c>
      <c r="T315" s="119">
        <v>0.3</v>
      </c>
      <c r="U315" s="119">
        <v>0.1</v>
      </c>
      <c r="V315" s="111">
        <v>15.29</v>
      </c>
      <c r="W315" s="111">
        <f t="shared" si="45"/>
        <v>16.6661</v>
      </c>
      <c r="X315" s="112">
        <v>1.377</v>
      </c>
      <c r="Y315" s="111">
        <f t="shared" si="46"/>
        <v>39.615319699999993</v>
      </c>
      <c r="Z315" s="113">
        <v>0.5</v>
      </c>
      <c r="AA315" s="114">
        <f t="shared" si="44"/>
        <v>19.807659849999997</v>
      </c>
    </row>
    <row r="316" spans="1:27" ht="12.75" customHeight="1" x14ac:dyDescent="0.35">
      <c r="A316" s="103" t="s">
        <v>2667</v>
      </c>
      <c r="B316" s="223" t="s">
        <v>1656</v>
      </c>
      <c r="C316" s="123" t="s">
        <v>3391</v>
      </c>
      <c r="D316" s="124">
        <v>1</v>
      </c>
      <c r="E316" s="125">
        <v>0.4</v>
      </c>
      <c r="F316" s="106">
        <f>VLOOKUP(CONCATENATE(A316,"-",E316),AĞIRLIK!$A$3:$C$171,3,FALSE)</f>
        <v>2.2608000000000006</v>
      </c>
      <c r="G316" s="117" t="s">
        <v>39</v>
      </c>
      <c r="H316" s="108">
        <f>Sayfa2!$C$2</f>
        <v>6.5</v>
      </c>
      <c r="I316" s="108">
        <f>D316*İZOLASYON!$G$8</f>
        <v>2.3918950000000003</v>
      </c>
      <c r="J316" s="118">
        <f>D316*İZOLASYON!$O$8</f>
        <v>10.511715200000003</v>
      </c>
      <c r="K316" s="118"/>
      <c r="L316" s="118"/>
      <c r="M316" s="118"/>
      <c r="N316" s="118"/>
      <c r="O316" s="118"/>
      <c r="P316" s="118"/>
      <c r="Q316" s="118"/>
      <c r="R316" s="109">
        <f t="shared" si="41"/>
        <v>27.59881020000001</v>
      </c>
      <c r="S316" s="119">
        <v>0.2</v>
      </c>
      <c r="T316" s="119">
        <v>0.3</v>
      </c>
      <c r="U316" s="119">
        <v>0.1</v>
      </c>
      <c r="V316" s="111">
        <v>30.77</v>
      </c>
      <c r="W316" s="111">
        <f t="shared" si="45"/>
        <v>33.539300000000004</v>
      </c>
      <c r="X316" s="112">
        <v>1.377</v>
      </c>
      <c r="Y316" s="111">
        <f t="shared" si="46"/>
        <v>79.722916100000006</v>
      </c>
      <c r="Z316" s="113">
        <v>0.5</v>
      </c>
      <c r="AA316" s="114">
        <f t="shared" si="44"/>
        <v>39.861458050000003</v>
      </c>
    </row>
    <row r="317" spans="1:27" ht="12.75" customHeight="1" x14ac:dyDescent="0.35">
      <c r="A317" s="103" t="s">
        <v>2667</v>
      </c>
      <c r="B317" s="223" t="s">
        <v>1657</v>
      </c>
      <c r="C317" s="123" t="s">
        <v>446</v>
      </c>
      <c r="D317" s="124">
        <v>1</v>
      </c>
      <c r="E317" s="125">
        <v>0.4</v>
      </c>
      <c r="F317" s="106">
        <f>VLOOKUP(CONCATENATE(A317,"-",E317),AĞIRLIK!$A$3:$C$171,3,FALSE)</f>
        <v>2.2608000000000006</v>
      </c>
      <c r="G317" s="117" t="s">
        <v>39</v>
      </c>
      <c r="H317" s="108">
        <f>Sayfa2!$C$2</f>
        <v>6.5</v>
      </c>
      <c r="I317" s="108"/>
      <c r="J317" s="118"/>
      <c r="K317" s="118"/>
      <c r="L317" s="118"/>
      <c r="M317" s="118"/>
      <c r="N317" s="118"/>
      <c r="O317" s="118"/>
      <c r="P317" s="118"/>
      <c r="Q317" s="118"/>
      <c r="R317" s="109">
        <f t="shared" si="41"/>
        <v>14.695200000000003</v>
      </c>
      <c r="S317" s="119">
        <v>0.2</v>
      </c>
      <c r="T317" s="119">
        <v>0.3</v>
      </c>
      <c r="U317" s="119">
        <v>0.1</v>
      </c>
      <c r="V317" s="111">
        <v>33</v>
      </c>
      <c r="W317" s="111">
        <f t="shared" si="45"/>
        <v>35.970000000000006</v>
      </c>
      <c r="X317" s="112">
        <v>1.377</v>
      </c>
      <c r="Y317" s="111">
        <f t="shared" si="46"/>
        <v>85.500690000000006</v>
      </c>
      <c r="Z317" s="113">
        <v>0.5</v>
      </c>
      <c r="AA317" s="114">
        <f t="shared" si="44"/>
        <v>42.750345000000003</v>
      </c>
    </row>
    <row r="318" spans="1:27" ht="12.75" customHeight="1" x14ac:dyDescent="0.35">
      <c r="A318" s="103" t="s">
        <v>2667</v>
      </c>
      <c r="B318" s="223" t="s">
        <v>1658</v>
      </c>
      <c r="C318" s="123" t="s">
        <v>3716</v>
      </c>
      <c r="D318" s="124">
        <v>1</v>
      </c>
      <c r="E318" s="125">
        <v>0.4</v>
      </c>
      <c r="F318" s="106">
        <f>VLOOKUP(CONCATENATE(A318,"-",E318),AĞIRLIK!$A$3:$C$171,3,FALSE)</f>
        <v>2.2608000000000006</v>
      </c>
      <c r="G318" s="117" t="s">
        <v>39</v>
      </c>
      <c r="H318" s="108">
        <f>Sayfa2!$C$2</f>
        <v>6.5</v>
      </c>
      <c r="I318" s="108">
        <f>D318*'genel hesap'!$K$76</f>
        <v>3.3880599999999998</v>
      </c>
      <c r="J318" s="108">
        <f>D318*'genel hesap'!$R$76</f>
        <v>11.545654400000004</v>
      </c>
      <c r="K318" s="118"/>
      <c r="L318" s="118"/>
      <c r="M318" s="118"/>
      <c r="N318" s="118"/>
      <c r="O318" s="118"/>
      <c r="P318" s="118"/>
      <c r="Q318" s="118"/>
      <c r="R318" s="109">
        <f>F318*H318*D318+I318+J318+K318+L318+M318+N318+O318+P318+Q318</f>
        <v>29.628914400000006</v>
      </c>
      <c r="S318" s="119">
        <v>0.2</v>
      </c>
      <c r="T318" s="119">
        <v>0.3</v>
      </c>
      <c r="U318" s="119">
        <v>0.1</v>
      </c>
      <c r="V318" s="111">
        <f>V317</f>
        <v>33</v>
      </c>
      <c r="W318" s="111">
        <f t="shared" si="45"/>
        <v>35.970000000000006</v>
      </c>
      <c r="X318" s="112">
        <v>1.377</v>
      </c>
      <c r="Y318" s="111">
        <f t="shared" si="46"/>
        <v>85.500690000000006</v>
      </c>
      <c r="Z318" s="113">
        <v>0.5</v>
      </c>
      <c r="AA318" s="114">
        <f t="shared" si="44"/>
        <v>42.750345000000003</v>
      </c>
    </row>
    <row r="319" spans="1:27" ht="12.75" customHeight="1" x14ac:dyDescent="0.35">
      <c r="A319" s="103" t="s">
        <v>2667</v>
      </c>
      <c r="B319" s="223" t="s">
        <v>1659</v>
      </c>
      <c r="C319" s="123" t="s">
        <v>3418</v>
      </c>
      <c r="D319" s="124">
        <v>1</v>
      </c>
      <c r="E319" s="125">
        <v>0.4</v>
      </c>
      <c r="F319" s="106">
        <f>VLOOKUP(CONCATENATE(A319,"-",E319),AĞIRLIK!$A$3:$C$171,3,FALSE)</f>
        <v>2.2608000000000006</v>
      </c>
      <c r="G319" s="117" t="s">
        <v>39</v>
      </c>
      <c r="H319" s="108">
        <f>Sayfa2!$C$2</f>
        <v>6.5</v>
      </c>
      <c r="I319" s="108">
        <f>D319*İZOLASYON!$G$8</f>
        <v>2.3918950000000003</v>
      </c>
      <c r="J319" s="118">
        <f>D319*İZOLASYON!$O$8</f>
        <v>10.511715200000003</v>
      </c>
      <c r="K319" s="118"/>
      <c r="L319" s="118"/>
      <c r="M319" s="118"/>
      <c r="N319" s="118"/>
      <c r="O319" s="118"/>
      <c r="P319" s="118"/>
      <c r="Q319" s="118"/>
      <c r="R319" s="109">
        <f t="shared" si="41"/>
        <v>27.59881020000001</v>
      </c>
      <c r="S319" s="119">
        <v>0.2</v>
      </c>
      <c r="T319" s="119">
        <v>0.3</v>
      </c>
      <c r="U319" s="119">
        <v>0.1</v>
      </c>
      <c r="V319" s="111">
        <f>V316</f>
        <v>30.77</v>
      </c>
      <c r="W319" s="111">
        <f t="shared" si="45"/>
        <v>33.539300000000004</v>
      </c>
      <c r="X319" s="112">
        <v>1.377</v>
      </c>
      <c r="Y319" s="111">
        <f t="shared" si="46"/>
        <v>79.722916100000006</v>
      </c>
      <c r="Z319" s="113">
        <v>0.5</v>
      </c>
      <c r="AA319" s="114">
        <f t="shared" si="44"/>
        <v>39.861458050000003</v>
      </c>
    </row>
    <row r="320" spans="1:27" ht="12.75" customHeight="1" x14ac:dyDescent="0.35">
      <c r="A320" s="103" t="s">
        <v>2667</v>
      </c>
      <c r="B320" s="223" t="s">
        <v>1660</v>
      </c>
      <c r="C320" s="123" t="s">
        <v>169</v>
      </c>
      <c r="D320" s="124">
        <v>1</v>
      </c>
      <c r="E320" s="125">
        <v>0.4</v>
      </c>
      <c r="F320" s="106">
        <f>VLOOKUP(CONCATENATE(A320,"-",E320),AĞIRLIK!$A$3:$C$171,3,FALSE)</f>
        <v>2.2608000000000006</v>
      </c>
      <c r="G320" s="117" t="s">
        <v>39</v>
      </c>
      <c r="H320" s="108">
        <f>Sayfa2!$C$2</f>
        <v>6.5</v>
      </c>
      <c r="I320" s="108"/>
      <c r="J320" s="118"/>
      <c r="K320" s="118"/>
      <c r="L320" s="118"/>
      <c r="M320" s="118"/>
      <c r="N320" s="118"/>
      <c r="O320" s="118"/>
      <c r="P320" s="118"/>
      <c r="Q320" s="118"/>
      <c r="R320" s="109">
        <f t="shared" si="41"/>
        <v>14.695200000000003</v>
      </c>
      <c r="S320" s="119">
        <v>0.2</v>
      </c>
      <c r="T320" s="119">
        <v>0.3</v>
      </c>
      <c r="U320" s="119">
        <v>0.1</v>
      </c>
      <c r="V320" s="111">
        <f>V315</f>
        <v>15.29</v>
      </c>
      <c r="W320" s="111">
        <f t="shared" si="45"/>
        <v>16.6661</v>
      </c>
      <c r="X320" s="112">
        <v>1.377</v>
      </c>
      <c r="Y320" s="111">
        <f t="shared" si="46"/>
        <v>39.615319699999993</v>
      </c>
      <c r="Z320" s="113">
        <v>0.5</v>
      </c>
      <c r="AA320" s="114">
        <f t="shared" si="44"/>
        <v>19.807659849999997</v>
      </c>
    </row>
    <row r="321" spans="1:27" ht="12.75" customHeight="1" x14ac:dyDescent="0.35">
      <c r="A321" s="103" t="s">
        <v>2667</v>
      </c>
      <c r="B321" s="223" t="s">
        <v>1661</v>
      </c>
      <c r="C321" s="123" t="s">
        <v>482</v>
      </c>
      <c r="D321" s="124">
        <v>0.25</v>
      </c>
      <c r="E321" s="125">
        <v>0.4</v>
      </c>
      <c r="F321" s="106">
        <f>VLOOKUP(CONCATENATE(A321,"-",E321),AĞIRLIK!$A$3:$C$171,3,FALSE)</f>
        <v>2.2608000000000006</v>
      </c>
      <c r="G321" s="117" t="s">
        <v>39</v>
      </c>
      <c r="H321" s="120">
        <f>Sayfa2!$C$2*Sayfa2!I9</f>
        <v>1.2246000000000001</v>
      </c>
      <c r="I321" s="120"/>
      <c r="J321" s="118"/>
      <c r="K321" s="118"/>
      <c r="L321" s="118">
        <f>'genel hesap'!$C$2</f>
        <v>1.39</v>
      </c>
      <c r="M321" s="118"/>
      <c r="N321" s="118"/>
      <c r="O321" s="118">
        <f>SIVAMA!D9</f>
        <v>1.6400000000000001</v>
      </c>
      <c r="P321" s="118"/>
      <c r="Q321" s="118"/>
      <c r="R321" s="109">
        <f>R290</f>
        <v>7.3476000000000017</v>
      </c>
      <c r="S321" s="119">
        <v>0.2</v>
      </c>
      <c r="T321" s="119">
        <v>0.3</v>
      </c>
      <c r="U321" s="119">
        <v>0.1</v>
      </c>
      <c r="V321" s="111">
        <f>L321+V290</f>
        <v>9.0350000000000001</v>
      </c>
      <c r="W321" s="111">
        <f t="shared" si="45"/>
        <v>9.8481500000000004</v>
      </c>
      <c r="X321" s="112">
        <v>1.377</v>
      </c>
      <c r="Y321" s="111">
        <f t="shared" si="46"/>
        <v>23.409052549999998</v>
      </c>
      <c r="Z321" s="113">
        <v>0.5</v>
      </c>
      <c r="AA321" s="114">
        <f t="shared" si="44"/>
        <v>11.704526274999999</v>
      </c>
    </row>
    <row r="322" spans="1:27" ht="12.75" customHeight="1" x14ac:dyDescent="0.35">
      <c r="A322" s="103" t="s">
        <v>2667</v>
      </c>
      <c r="B322" s="223" t="s">
        <v>1662</v>
      </c>
      <c r="C322" s="123" t="s">
        <v>3446</v>
      </c>
      <c r="D322" s="124">
        <v>0.25</v>
      </c>
      <c r="E322" s="125">
        <v>0.4</v>
      </c>
      <c r="F322" s="106">
        <f>VLOOKUP(CONCATENATE(A322,"-",E322),AĞIRLIK!$A$3:$C$171,3,FALSE)</f>
        <v>2.2608000000000006</v>
      </c>
      <c r="G322" s="117" t="s">
        <v>39</v>
      </c>
      <c r="H322" s="120">
        <f>Sayfa2!$C$2*Sayfa2!I9</f>
        <v>1.2246000000000001</v>
      </c>
      <c r="I322" s="108">
        <f>D322*İZOLASYON!$G$8</f>
        <v>0.59797375000000008</v>
      </c>
      <c r="J322" s="118">
        <f>D322*İZOLASYON!$O$8</f>
        <v>2.6279288000000007</v>
      </c>
      <c r="K322" s="118"/>
      <c r="L322" s="118">
        <f>'genel hesap'!$C$2</f>
        <v>1.39</v>
      </c>
      <c r="M322" s="118"/>
      <c r="N322" s="118"/>
      <c r="O322" s="118">
        <f>SIVAMA!D9</f>
        <v>1.6400000000000001</v>
      </c>
      <c r="P322" s="118"/>
      <c r="Q322" s="118"/>
      <c r="R322" s="109">
        <f>R291</f>
        <v>13.799405100000005</v>
      </c>
      <c r="S322" s="119">
        <v>0.2</v>
      </c>
      <c r="T322" s="119">
        <v>0.3</v>
      </c>
      <c r="U322" s="119">
        <v>0.1</v>
      </c>
      <c r="V322" s="111">
        <f t="shared" ref="V322:V323" si="47">L322+V291</f>
        <v>16.774999999999999</v>
      </c>
      <c r="W322" s="111">
        <f t="shared" si="45"/>
        <v>18.284749999999999</v>
      </c>
      <c r="X322" s="112">
        <v>1.377</v>
      </c>
      <c r="Y322" s="111">
        <f t="shared" si="46"/>
        <v>43.462850749999994</v>
      </c>
      <c r="Z322" s="113">
        <v>0.5</v>
      </c>
      <c r="AA322" s="114">
        <f t="shared" si="44"/>
        <v>21.731425374999997</v>
      </c>
    </row>
    <row r="323" spans="1:27" ht="12.75" customHeight="1" x14ac:dyDescent="0.35">
      <c r="A323" s="103" t="s">
        <v>2667</v>
      </c>
      <c r="B323" s="223" t="s">
        <v>1663</v>
      </c>
      <c r="C323" s="123" t="s">
        <v>3717</v>
      </c>
      <c r="D323" s="124">
        <v>0.25</v>
      </c>
      <c r="E323" s="125">
        <v>0.4</v>
      </c>
      <c r="F323" s="106">
        <f>VLOOKUP(CONCATENATE(A323,"-",E323),AĞIRLIK!$A$3:$C$171,3,FALSE)</f>
        <v>2.2608000000000006</v>
      </c>
      <c r="G323" s="117" t="s">
        <v>39</v>
      </c>
      <c r="H323" s="108">
        <v>0.94200000000000006</v>
      </c>
      <c r="I323" s="108">
        <f>D323*'genel hesap'!$K$76</f>
        <v>0.84701499999999996</v>
      </c>
      <c r="J323" s="108">
        <f>D323*'genel hesap'!$R$76</f>
        <v>2.8864136000000009</v>
      </c>
      <c r="K323" s="118"/>
      <c r="L323" s="118">
        <f>'genel hesap'!$C$2</f>
        <v>1.39</v>
      </c>
      <c r="M323" s="118"/>
      <c r="N323" s="118"/>
      <c r="O323" s="118">
        <f>SIVAMA!D10</f>
        <v>1.6800000000000002</v>
      </c>
      <c r="P323" s="118"/>
      <c r="Q323" s="118"/>
      <c r="R323" s="109">
        <f>R292</f>
        <v>14.814457200000003</v>
      </c>
      <c r="S323" s="119">
        <v>0.1</v>
      </c>
      <c r="T323" s="119">
        <v>0.3</v>
      </c>
      <c r="U323" s="119">
        <v>0.1</v>
      </c>
      <c r="V323" s="111">
        <f t="shared" si="47"/>
        <v>17.89</v>
      </c>
      <c r="W323" s="111">
        <f t="shared" si="45"/>
        <v>19.500100000000003</v>
      </c>
      <c r="X323" s="112">
        <v>1.377</v>
      </c>
      <c r="Y323" s="111">
        <f t="shared" si="46"/>
        <v>46.351737700000001</v>
      </c>
      <c r="Z323" s="113">
        <v>0.5</v>
      </c>
      <c r="AA323" s="114">
        <f t="shared" si="44"/>
        <v>23.175868850000001</v>
      </c>
    </row>
    <row r="324" spans="1:27" ht="12.75" customHeight="1" x14ac:dyDescent="0.35">
      <c r="A324" s="103" t="s">
        <v>2667</v>
      </c>
      <c r="B324" s="223" t="s">
        <v>1664</v>
      </c>
      <c r="C324" s="123" t="s">
        <v>170</v>
      </c>
      <c r="D324" s="124">
        <v>1</v>
      </c>
      <c r="E324" s="125">
        <v>0.5</v>
      </c>
      <c r="F324" s="106">
        <f>VLOOKUP(CONCATENATE(A324,"-",E324),AĞIRLIK!$A$3:$C$171,3,FALSE)</f>
        <v>2.6375999999999999</v>
      </c>
      <c r="G324" s="117" t="s">
        <v>39</v>
      </c>
      <c r="H324" s="108">
        <f>Sayfa2!$C$2</f>
        <v>6.5</v>
      </c>
      <c r="I324" s="108"/>
      <c r="J324" s="118"/>
      <c r="K324" s="118"/>
      <c r="L324" s="118"/>
      <c r="M324" s="118"/>
      <c r="N324" s="118"/>
      <c r="O324" s="118"/>
      <c r="P324" s="118"/>
      <c r="Q324" s="118"/>
      <c r="R324" s="109">
        <f>F324*H324*D324+I324+J324+K324+L324+M324+N324+O324+P324+Q324</f>
        <v>17.144400000000001</v>
      </c>
      <c r="S324" s="119">
        <v>0.1</v>
      </c>
      <c r="T324" s="119">
        <v>0.3</v>
      </c>
      <c r="U324" s="119">
        <v>0.1</v>
      </c>
      <c r="V324" s="111">
        <f>V315*1.5</f>
        <v>22.934999999999999</v>
      </c>
      <c r="W324" s="111">
        <f t="shared" si="45"/>
        <v>24.99915</v>
      </c>
      <c r="X324" s="112">
        <v>1.377</v>
      </c>
      <c r="Y324" s="111">
        <f t="shared" si="46"/>
        <v>59.422979549999994</v>
      </c>
      <c r="Z324" s="113">
        <v>0.5</v>
      </c>
      <c r="AA324" s="114">
        <f t="shared" si="44"/>
        <v>29.711489774999997</v>
      </c>
    </row>
    <row r="325" spans="1:27" ht="12.75" customHeight="1" x14ac:dyDescent="0.35">
      <c r="A325" s="103" t="s">
        <v>2667</v>
      </c>
      <c r="B325" s="223" t="s">
        <v>1665</v>
      </c>
      <c r="C325" s="123" t="s">
        <v>3615</v>
      </c>
      <c r="D325" s="124">
        <v>1</v>
      </c>
      <c r="E325" s="125">
        <v>0.5</v>
      </c>
      <c r="F325" s="106">
        <f>VLOOKUP(CONCATENATE(A325,"-",E325),AĞIRLIK!$A$3:$C$171,3,FALSE)</f>
        <v>2.6375999999999999</v>
      </c>
      <c r="G325" s="117" t="s">
        <v>39</v>
      </c>
      <c r="H325" s="108">
        <f>Sayfa2!$C$2</f>
        <v>6.5</v>
      </c>
      <c r="I325" s="108">
        <f>D325*İZOLASYON!$G$8</f>
        <v>2.3918950000000003</v>
      </c>
      <c r="J325" s="118">
        <f>D325*İZOLASYON!$O$8</f>
        <v>10.511715200000003</v>
      </c>
      <c r="K325" s="118"/>
      <c r="L325" s="118"/>
      <c r="M325" s="118"/>
      <c r="N325" s="118"/>
      <c r="O325" s="118"/>
      <c r="P325" s="118"/>
      <c r="Q325" s="118"/>
      <c r="R325" s="109">
        <f>F325*H325*D325+I325+J325+K325+L325+M325+N325+O325+P325+Q325</f>
        <v>30.048010200000007</v>
      </c>
      <c r="S325" s="119">
        <v>0.1</v>
      </c>
      <c r="T325" s="119">
        <v>0.3</v>
      </c>
      <c r="U325" s="119">
        <v>0.1</v>
      </c>
      <c r="V325" s="111">
        <f t="shared" ref="V325:V326" si="48">V316*1.5</f>
        <v>46.155000000000001</v>
      </c>
      <c r="W325" s="111">
        <f t="shared" si="45"/>
        <v>50.308950000000003</v>
      </c>
      <c r="X325" s="112">
        <v>1.377</v>
      </c>
      <c r="Y325" s="111">
        <f t="shared" si="46"/>
        <v>119.58437415</v>
      </c>
      <c r="Z325" s="113">
        <v>0.5</v>
      </c>
      <c r="AA325" s="114">
        <f t="shared" si="44"/>
        <v>59.792187075000001</v>
      </c>
    </row>
    <row r="326" spans="1:27" ht="12.75" customHeight="1" x14ac:dyDescent="0.35">
      <c r="A326" s="103" t="s">
        <v>2667</v>
      </c>
      <c r="B326" s="223" t="s">
        <v>1666</v>
      </c>
      <c r="C326" s="123" t="s">
        <v>3718</v>
      </c>
      <c r="D326" s="124">
        <v>1</v>
      </c>
      <c r="E326" s="125">
        <v>0.5</v>
      </c>
      <c r="F326" s="106">
        <f>VLOOKUP(CONCATENATE(A326,"-",E326),AĞIRLIK!$A$3:$C$171,3,FALSE)</f>
        <v>2.6375999999999999</v>
      </c>
      <c r="G326" s="117" t="s">
        <v>39</v>
      </c>
      <c r="H326" s="108">
        <f>Sayfa2!$C$2</f>
        <v>6.5</v>
      </c>
      <c r="I326" s="108">
        <f>D326*'genel hesap'!$K$76</f>
        <v>3.3880599999999998</v>
      </c>
      <c r="J326" s="108">
        <f>D326*'genel hesap'!$R$76</f>
        <v>11.545654400000004</v>
      </c>
      <c r="K326" s="118"/>
      <c r="L326" s="118"/>
      <c r="M326" s="118"/>
      <c r="N326" s="118"/>
      <c r="O326" s="118"/>
      <c r="P326" s="118"/>
      <c r="Q326" s="118"/>
      <c r="R326" s="109">
        <f>F326*H326*D326+I326+J326+K326+L326+M326+N326+O326+P326+Q326</f>
        <v>32.078114400000004</v>
      </c>
      <c r="S326" s="119">
        <v>0.1</v>
      </c>
      <c r="T326" s="119">
        <v>0.3</v>
      </c>
      <c r="U326" s="119">
        <v>0.1</v>
      </c>
      <c r="V326" s="111">
        <f t="shared" si="48"/>
        <v>49.5</v>
      </c>
      <c r="W326" s="111">
        <f t="shared" si="45"/>
        <v>53.955000000000005</v>
      </c>
      <c r="X326" s="112">
        <v>1.377</v>
      </c>
      <c r="Y326" s="111">
        <f t="shared" si="46"/>
        <v>128.251035</v>
      </c>
      <c r="Z326" s="113">
        <v>0.5</v>
      </c>
      <c r="AA326" s="114">
        <f t="shared" si="44"/>
        <v>64.125517500000001</v>
      </c>
    </row>
    <row r="327" spans="1:27" ht="12.75" customHeight="1" x14ac:dyDescent="0.35">
      <c r="A327" s="103" t="s">
        <v>2667</v>
      </c>
      <c r="B327" s="223" t="s">
        <v>1667</v>
      </c>
      <c r="C327" s="123" t="s">
        <v>1226</v>
      </c>
      <c r="D327" s="124">
        <v>1</v>
      </c>
      <c r="E327" s="125">
        <v>0.4</v>
      </c>
      <c r="F327" s="106">
        <f>VLOOKUP(CONCATENATE(A327,"-",E327),AĞIRLIK!$A$3:$C$171,3,FALSE)</f>
        <v>2.2608000000000006</v>
      </c>
      <c r="G327" s="117" t="s">
        <v>39</v>
      </c>
      <c r="H327" s="108">
        <f>Sayfa2!$C$2</f>
        <v>6.5</v>
      </c>
      <c r="I327" s="108"/>
      <c r="J327" s="118"/>
      <c r="K327" s="118"/>
      <c r="L327" s="118"/>
      <c r="M327" s="118"/>
      <c r="N327" s="118"/>
      <c r="O327" s="118"/>
      <c r="P327" s="118"/>
      <c r="Q327" s="118"/>
      <c r="R327" s="109">
        <f>F327*H327*D327+I327+J327+K327+L327+M327+N327+O327+P327+Q327</f>
        <v>14.695200000000003</v>
      </c>
      <c r="S327" s="119">
        <v>0.2</v>
      </c>
      <c r="T327" s="119">
        <v>0.3</v>
      </c>
      <c r="U327" s="119">
        <v>0.1</v>
      </c>
      <c r="V327" s="111">
        <f>V320</f>
        <v>15.29</v>
      </c>
      <c r="W327" s="111">
        <f t="shared" si="45"/>
        <v>16.6661</v>
      </c>
      <c r="X327" s="112">
        <v>1.377</v>
      </c>
      <c r="Y327" s="111">
        <f t="shared" si="46"/>
        <v>39.615319699999993</v>
      </c>
      <c r="Z327" s="113">
        <v>0.5</v>
      </c>
      <c r="AA327" s="114">
        <f t="shared" si="44"/>
        <v>19.807659849999997</v>
      </c>
    </row>
    <row r="328" spans="1:27" ht="12.75" customHeight="1" x14ac:dyDescent="0.35">
      <c r="A328" s="103" t="s">
        <v>2667</v>
      </c>
      <c r="B328" s="223" t="s">
        <v>4154</v>
      </c>
      <c r="C328" s="123" t="s">
        <v>172</v>
      </c>
      <c r="D328" s="124">
        <v>1</v>
      </c>
      <c r="E328" s="125">
        <v>0.4</v>
      </c>
      <c r="F328" s="106">
        <f>VLOOKUP(CONCATENATE(A328,"-",E328),AĞIRLIK!$A$3:$C$171,3,FALSE)</f>
        <v>2.2608000000000006</v>
      </c>
      <c r="G328" s="117" t="s">
        <v>39</v>
      </c>
      <c r="H328" s="108">
        <f>Sayfa2!$C$2</f>
        <v>6.5</v>
      </c>
      <c r="I328" s="108"/>
      <c r="J328" s="118"/>
      <c r="K328" s="118"/>
      <c r="L328" s="118"/>
      <c r="M328" s="118"/>
      <c r="N328" s="118"/>
      <c r="O328" s="118"/>
      <c r="P328" s="118"/>
      <c r="Q328" s="118"/>
      <c r="R328" s="109">
        <f>F328*H328*D328+I328+J328+K328+L328+M328+N328+O328+P328+Q328</f>
        <v>14.695200000000003</v>
      </c>
      <c r="S328" s="119">
        <v>0.2</v>
      </c>
      <c r="T328" s="119">
        <v>0.3</v>
      </c>
      <c r="U328" s="119">
        <v>0.1</v>
      </c>
      <c r="V328" s="111">
        <v>15.29</v>
      </c>
      <c r="W328" s="111">
        <f t="shared" si="45"/>
        <v>16.6661</v>
      </c>
      <c r="X328" s="112">
        <v>1.377</v>
      </c>
      <c r="Y328" s="111">
        <f t="shared" si="46"/>
        <v>39.615319699999993</v>
      </c>
      <c r="Z328" s="113">
        <v>0.5</v>
      </c>
      <c r="AA328" s="114">
        <f t="shared" si="44"/>
        <v>19.807659849999997</v>
      </c>
    </row>
    <row r="329" spans="1:27" ht="12.75" customHeight="1" x14ac:dyDescent="0.35">
      <c r="A329" s="103" t="s">
        <v>2667</v>
      </c>
      <c r="B329" s="223" t="s">
        <v>4155</v>
      </c>
      <c r="C329" s="123" t="s">
        <v>1227</v>
      </c>
      <c r="D329" s="126">
        <v>1</v>
      </c>
      <c r="E329" s="131"/>
      <c r="F329" s="106">
        <v>3.8</v>
      </c>
      <c r="G329" s="137" t="s">
        <v>39</v>
      </c>
      <c r="H329" s="108">
        <v>1.62</v>
      </c>
      <c r="I329" s="108"/>
      <c r="J329" s="118"/>
      <c r="K329" s="118"/>
      <c r="L329" s="118"/>
      <c r="M329" s="118"/>
      <c r="N329" s="118"/>
      <c r="O329" s="118"/>
      <c r="P329" s="128"/>
      <c r="Q329" s="128"/>
      <c r="R329" s="109">
        <f>R331</f>
        <v>6.1559999999999997</v>
      </c>
      <c r="S329" s="129">
        <v>1.5</v>
      </c>
      <c r="T329" s="129">
        <v>0</v>
      </c>
      <c r="U329" s="129">
        <v>0</v>
      </c>
      <c r="V329" s="111">
        <v>15.29</v>
      </c>
      <c r="W329" s="111">
        <f t="shared" si="45"/>
        <v>16.6661</v>
      </c>
      <c r="X329" s="112">
        <v>1.377</v>
      </c>
      <c r="Y329" s="111">
        <f t="shared" si="46"/>
        <v>39.615319699999993</v>
      </c>
      <c r="Z329" s="113">
        <v>0.5</v>
      </c>
      <c r="AA329" s="114">
        <f t="shared" si="44"/>
        <v>19.807659849999997</v>
      </c>
    </row>
    <row r="330" spans="1:27" ht="12.75" customHeight="1" x14ac:dyDescent="0.35">
      <c r="A330" s="103" t="s">
        <v>2667</v>
      </c>
      <c r="B330" s="223" t="s">
        <v>4156</v>
      </c>
      <c r="C330" s="123" t="s">
        <v>1228</v>
      </c>
      <c r="D330" s="126"/>
      <c r="E330" s="131"/>
      <c r="F330" s="106">
        <v>3.8</v>
      </c>
      <c r="G330" s="137" t="s">
        <v>39</v>
      </c>
      <c r="H330" s="108">
        <v>1.62</v>
      </c>
      <c r="I330" s="108"/>
      <c r="J330" s="118"/>
      <c r="K330" s="118"/>
      <c r="L330" s="118"/>
      <c r="M330" s="118"/>
      <c r="N330" s="118"/>
      <c r="O330" s="118"/>
      <c r="P330" s="128"/>
      <c r="Q330" s="128"/>
      <c r="R330" s="109">
        <f>R331</f>
        <v>6.1559999999999997</v>
      </c>
      <c r="S330" s="129">
        <v>1</v>
      </c>
      <c r="T330" s="129">
        <v>0</v>
      </c>
      <c r="U330" s="129">
        <v>0</v>
      </c>
      <c r="V330" s="111">
        <v>15.29</v>
      </c>
      <c r="W330" s="111">
        <f t="shared" si="45"/>
        <v>16.6661</v>
      </c>
      <c r="X330" s="112">
        <v>1.377</v>
      </c>
      <c r="Y330" s="111">
        <f t="shared" si="46"/>
        <v>39.615319699999993</v>
      </c>
      <c r="Z330" s="113">
        <v>0.5</v>
      </c>
      <c r="AA330" s="114">
        <f t="shared" si="44"/>
        <v>19.807659849999997</v>
      </c>
    </row>
    <row r="331" spans="1:27" ht="12.75" customHeight="1" x14ac:dyDescent="0.35">
      <c r="A331" s="103" t="s">
        <v>2667</v>
      </c>
      <c r="B331" s="223" t="s">
        <v>4157</v>
      </c>
      <c r="C331" s="123" t="s">
        <v>173</v>
      </c>
      <c r="D331" s="126">
        <v>1</v>
      </c>
      <c r="E331" s="131"/>
      <c r="F331" s="132">
        <f>Sayfa2!CU8</f>
        <v>3.8</v>
      </c>
      <c r="G331" s="137" t="s">
        <v>39</v>
      </c>
      <c r="H331" s="108">
        <v>1.62</v>
      </c>
      <c r="I331" s="108"/>
      <c r="J331" s="118"/>
      <c r="K331" s="118"/>
      <c r="L331" s="118"/>
      <c r="M331" s="118"/>
      <c r="N331" s="118"/>
      <c r="O331" s="118"/>
      <c r="P331" s="128"/>
      <c r="Q331" s="128"/>
      <c r="R331" s="109">
        <f>F331*H331*D331+I331+J331+K331+L331+M331+N331+O331+P331+Q331</f>
        <v>6.1559999999999997</v>
      </c>
      <c r="S331" s="129">
        <v>1</v>
      </c>
      <c r="T331" s="129">
        <v>0</v>
      </c>
      <c r="U331" s="129">
        <v>0</v>
      </c>
      <c r="V331" s="111">
        <f t="shared" ref="V331:V339" si="49">R331*(1+S331)*(T331+1)*(U331+1)</f>
        <v>12.311999999999999</v>
      </c>
      <c r="W331" s="111">
        <f t="shared" si="45"/>
        <v>13.42008</v>
      </c>
      <c r="X331" s="112">
        <v>1.377</v>
      </c>
      <c r="Y331" s="111">
        <f t="shared" si="46"/>
        <v>31.899530159999998</v>
      </c>
      <c r="Z331" s="113">
        <v>0.5</v>
      </c>
      <c r="AA331" s="114">
        <f t="shared" si="44"/>
        <v>15.949765079999999</v>
      </c>
    </row>
    <row r="332" spans="1:27" ht="12.75" customHeight="1" x14ac:dyDescent="0.35">
      <c r="A332" s="103" t="s">
        <v>2667</v>
      </c>
      <c r="B332" s="223" t="s">
        <v>4158</v>
      </c>
      <c r="C332" s="123" t="s">
        <v>174</v>
      </c>
      <c r="D332" s="124">
        <v>1</v>
      </c>
      <c r="E332" s="125"/>
      <c r="F332" s="132">
        <v>1</v>
      </c>
      <c r="G332" s="117" t="s">
        <v>39</v>
      </c>
      <c r="H332" s="133"/>
      <c r="I332" s="138"/>
      <c r="J332" s="134"/>
      <c r="K332" s="134"/>
      <c r="L332" s="134"/>
      <c r="M332" s="134">
        <f>'BAĞLANTI KELEPÇESİ'!H8</f>
        <v>0.79096532467532477</v>
      </c>
      <c r="N332" s="134"/>
      <c r="O332" s="134"/>
      <c r="P332" s="134"/>
      <c r="Q332" s="134"/>
      <c r="R332" s="109">
        <f>F332*H332*D332+I332+J332+K332+L332+M332+N332+O332+P332+Q332</f>
        <v>0.79096532467532477</v>
      </c>
      <c r="S332" s="135">
        <v>1</v>
      </c>
      <c r="T332" s="135">
        <v>0</v>
      </c>
      <c r="U332" s="135">
        <v>0</v>
      </c>
      <c r="V332" s="111">
        <f t="shared" si="49"/>
        <v>1.5819306493506495</v>
      </c>
      <c r="W332" s="111">
        <f t="shared" si="45"/>
        <v>1.7243044077922081</v>
      </c>
      <c r="X332" s="112">
        <v>1.377</v>
      </c>
      <c r="Y332" s="111">
        <f t="shared" si="46"/>
        <v>4.0986715773220785</v>
      </c>
      <c r="Z332" s="113">
        <v>0.5</v>
      </c>
      <c r="AA332" s="114">
        <f t="shared" si="44"/>
        <v>2.0493357886610393</v>
      </c>
    </row>
    <row r="333" spans="1:27" ht="12.75" customHeight="1" x14ac:dyDescent="0.35">
      <c r="A333" s="103" t="s">
        <v>2667</v>
      </c>
      <c r="B333" s="223" t="s">
        <v>4159</v>
      </c>
      <c r="C333" s="123" t="s">
        <v>1229</v>
      </c>
      <c r="D333" s="124"/>
      <c r="E333" s="125"/>
      <c r="F333" s="132">
        <v>1</v>
      </c>
      <c r="G333" s="117" t="s">
        <v>39</v>
      </c>
      <c r="H333" s="133"/>
      <c r="I333" s="138"/>
      <c r="J333" s="118"/>
      <c r="K333" s="134"/>
      <c r="L333" s="134"/>
      <c r="M333" s="134"/>
      <c r="N333" s="134"/>
      <c r="O333" s="134"/>
      <c r="P333" s="134"/>
      <c r="Q333" s="134"/>
      <c r="R333" s="109">
        <f>R336</f>
        <v>1.6984500000000002</v>
      </c>
      <c r="S333" s="135">
        <v>1</v>
      </c>
      <c r="T333" s="135">
        <v>0</v>
      </c>
      <c r="U333" s="135">
        <v>0</v>
      </c>
      <c r="V333" s="111">
        <v>1.5819306493506495</v>
      </c>
      <c r="W333" s="111">
        <f t="shared" si="45"/>
        <v>1.7243044077922081</v>
      </c>
      <c r="X333" s="112">
        <v>1.377</v>
      </c>
      <c r="Y333" s="111">
        <f t="shared" si="46"/>
        <v>4.0986715773220785</v>
      </c>
      <c r="Z333" s="113">
        <v>0.5</v>
      </c>
      <c r="AA333" s="114">
        <f t="shared" si="44"/>
        <v>2.0493357886610393</v>
      </c>
    </row>
    <row r="334" spans="1:27" ht="12.75" customHeight="1" x14ac:dyDescent="0.35">
      <c r="A334" s="103" t="s">
        <v>2667</v>
      </c>
      <c r="B334" s="223" t="s">
        <v>4160</v>
      </c>
      <c r="C334" s="123" t="s">
        <v>3719</v>
      </c>
      <c r="D334" s="124"/>
      <c r="E334" s="125"/>
      <c r="F334" s="132">
        <v>1</v>
      </c>
      <c r="G334" s="117" t="s">
        <v>39</v>
      </c>
      <c r="H334" s="133"/>
      <c r="I334" s="138"/>
      <c r="J334" s="118"/>
      <c r="K334" s="134"/>
      <c r="L334" s="134"/>
      <c r="M334" s="134"/>
      <c r="N334" s="134"/>
      <c r="O334" s="134"/>
      <c r="P334" s="134">
        <f>'DUVAR KELEPÇE'!J9</f>
        <v>2.0045999999999999</v>
      </c>
      <c r="Q334" s="134"/>
      <c r="R334" s="109">
        <f>F334*H334*D334+I334+J334+K334+L334+M334+N334+O334+P334+Q334</f>
        <v>2.0045999999999999</v>
      </c>
      <c r="S334" s="135">
        <v>1</v>
      </c>
      <c r="T334" s="135">
        <v>0</v>
      </c>
      <c r="U334" s="135">
        <v>0</v>
      </c>
      <c r="V334" s="111">
        <f t="shared" si="49"/>
        <v>4.0091999999999999</v>
      </c>
      <c r="W334" s="111">
        <f t="shared" si="45"/>
        <v>4.3700280000000005</v>
      </c>
      <c r="X334" s="112">
        <v>1.377</v>
      </c>
      <c r="Y334" s="111">
        <f t="shared" si="46"/>
        <v>10.387556556</v>
      </c>
      <c r="Z334" s="113">
        <v>0.5</v>
      </c>
      <c r="AA334" s="114">
        <f t="shared" si="44"/>
        <v>5.1937782779999999</v>
      </c>
    </row>
    <row r="335" spans="1:27" ht="12.75" customHeight="1" x14ac:dyDescent="0.35">
      <c r="A335" s="103" t="s">
        <v>2667</v>
      </c>
      <c r="B335" s="223" t="s">
        <v>4161</v>
      </c>
      <c r="C335" s="123" t="s">
        <v>3475</v>
      </c>
      <c r="D335" s="124"/>
      <c r="E335" s="125"/>
      <c r="F335" s="132">
        <v>1</v>
      </c>
      <c r="G335" s="117" t="s">
        <v>39</v>
      </c>
      <c r="H335" s="133"/>
      <c r="I335" s="133"/>
      <c r="J335" s="118"/>
      <c r="K335" s="134"/>
      <c r="L335" s="134"/>
      <c r="M335" s="134"/>
      <c r="N335" s="134"/>
      <c r="O335" s="134"/>
      <c r="P335" s="134">
        <f>'DUVAR KELEPÇE'!J8</f>
        <v>1.92296</v>
      </c>
      <c r="Q335" s="134"/>
      <c r="R335" s="109">
        <f>F335*H335*D335+I335+J335+K335+L335+M335+N335+O335+P335+Q335</f>
        <v>1.92296</v>
      </c>
      <c r="S335" s="135">
        <v>1</v>
      </c>
      <c r="T335" s="135">
        <v>0</v>
      </c>
      <c r="U335" s="135">
        <v>0</v>
      </c>
      <c r="V335" s="111">
        <f t="shared" si="49"/>
        <v>3.84592</v>
      </c>
      <c r="W335" s="111">
        <f t="shared" si="45"/>
        <v>4.1920527999999999</v>
      </c>
      <c r="X335" s="112">
        <v>1.377</v>
      </c>
      <c r="Y335" s="111">
        <f t="shared" si="46"/>
        <v>9.9645095055999988</v>
      </c>
      <c r="Z335" s="113">
        <v>0.5</v>
      </c>
      <c r="AA335" s="114">
        <f t="shared" si="44"/>
        <v>4.9822547527999994</v>
      </c>
    </row>
    <row r="336" spans="1:27" ht="12.75" customHeight="1" x14ac:dyDescent="0.35">
      <c r="A336" s="103" t="s">
        <v>2667</v>
      </c>
      <c r="B336" s="223" t="s">
        <v>4162</v>
      </c>
      <c r="C336" s="123" t="s">
        <v>176</v>
      </c>
      <c r="D336" s="124"/>
      <c r="E336" s="125"/>
      <c r="F336" s="132">
        <v>1</v>
      </c>
      <c r="G336" s="117" t="s">
        <v>39</v>
      </c>
      <c r="H336" s="133"/>
      <c r="I336" s="108"/>
      <c r="J336" s="118"/>
      <c r="K336" s="134"/>
      <c r="L336" s="134"/>
      <c r="M336" s="134"/>
      <c r="N336" s="134"/>
      <c r="O336" s="134"/>
      <c r="P336" s="134">
        <f>'DUVAR KELEPÇE'!G8</f>
        <v>1.6984500000000002</v>
      </c>
      <c r="Q336" s="134"/>
      <c r="R336" s="109">
        <f>F336*H336*D336+I336+J336+K336+L336+M336+N336+O336+P336+Q336</f>
        <v>1.6984500000000002</v>
      </c>
      <c r="S336" s="135">
        <v>1</v>
      </c>
      <c r="T336" s="135">
        <v>0</v>
      </c>
      <c r="U336" s="135">
        <v>0</v>
      </c>
      <c r="V336" s="111">
        <f t="shared" si="49"/>
        <v>3.3969000000000005</v>
      </c>
      <c r="W336" s="111">
        <f t="shared" si="45"/>
        <v>3.7026210000000006</v>
      </c>
      <c r="X336" s="112">
        <v>1.377</v>
      </c>
      <c r="Y336" s="111">
        <f t="shared" si="46"/>
        <v>8.8011301170000014</v>
      </c>
      <c r="Z336" s="113">
        <v>0.5</v>
      </c>
      <c r="AA336" s="114">
        <f t="shared" si="44"/>
        <v>4.4005650585000007</v>
      </c>
    </row>
    <row r="337" spans="1:27" ht="12.75" customHeight="1" x14ac:dyDescent="0.35">
      <c r="A337" s="103" t="s">
        <v>2667</v>
      </c>
      <c r="B337" s="223" t="s">
        <v>4163</v>
      </c>
      <c r="C337" s="78" t="s">
        <v>4170</v>
      </c>
      <c r="D337" s="124"/>
      <c r="E337" s="125"/>
      <c r="F337" s="132">
        <v>1</v>
      </c>
      <c r="G337" s="117" t="s">
        <v>39</v>
      </c>
      <c r="H337" s="133"/>
      <c r="I337" s="133"/>
      <c r="J337" s="134"/>
      <c r="K337" s="134"/>
      <c r="L337" s="134"/>
      <c r="M337" s="134"/>
      <c r="N337" s="134">
        <f>'genel hesap'!Y44</f>
        <v>0.5806849315068493</v>
      </c>
      <c r="O337" s="134"/>
      <c r="P337" s="134"/>
      <c r="Q337" s="134"/>
      <c r="R337" s="109">
        <f>F337*H337*D337+I337+J337+K337+L337+M337+N337+O337+P337+Q337</f>
        <v>0.5806849315068493</v>
      </c>
      <c r="S337" s="135">
        <v>1</v>
      </c>
      <c r="T337" s="135">
        <v>0</v>
      </c>
      <c r="U337" s="135">
        <v>0</v>
      </c>
      <c r="V337" s="111">
        <f t="shared" si="49"/>
        <v>1.1613698630136986</v>
      </c>
      <c r="W337" s="111">
        <f t="shared" si="45"/>
        <v>1.2658931506849316</v>
      </c>
      <c r="X337" s="112">
        <v>1.377</v>
      </c>
      <c r="Y337" s="111">
        <f t="shared" si="46"/>
        <v>3.009028019178082</v>
      </c>
      <c r="Z337" s="113">
        <v>0.5</v>
      </c>
      <c r="AA337" s="114">
        <f t="shared" si="44"/>
        <v>1.504514009589041</v>
      </c>
    </row>
    <row r="338" spans="1:27" ht="12.75" customHeight="1" x14ac:dyDescent="0.35">
      <c r="A338" s="103" t="s">
        <v>2667</v>
      </c>
      <c r="B338" s="223" t="s">
        <v>4164</v>
      </c>
      <c r="C338" s="78" t="s">
        <v>3521</v>
      </c>
      <c r="D338" s="136">
        <v>0.2</v>
      </c>
      <c r="E338" s="105">
        <v>0.4</v>
      </c>
      <c r="F338" s="106">
        <f>VLOOKUP(CONCATENATE(A338,"-",E338),AĞIRLIK!$A$3:$C$171,3,FALSE)</f>
        <v>2.2608000000000006</v>
      </c>
      <c r="G338" s="107" t="s">
        <v>39</v>
      </c>
      <c r="H338" s="108">
        <f>Sayfa2!$C$2</f>
        <v>6.5</v>
      </c>
      <c r="I338" s="108"/>
      <c r="J338" s="109"/>
      <c r="K338" s="109">
        <f>'genel hesap'!$D$2</f>
        <v>0.5</v>
      </c>
      <c r="L338" s="109"/>
      <c r="M338" s="109"/>
      <c r="N338" s="109"/>
      <c r="O338" s="118">
        <f>SIVAMA!D9</f>
        <v>1.6400000000000001</v>
      </c>
      <c r="P338" s="109"/>
      <c r="Q338" s="109"/>
      <c r="R338" s="109">
        <f>R324+O338+K338</f>
        <v>19.284400000000002</v>
      </c>
      <c r="S338" s="110">
        <v>0.2</v>
      </c>
      <c r="T338" s="110">
        <v>0.3</v>
      </c>
      <c r="U338" s="110">
        <v>0.1</v>
      </c>
      <c r="V338" s="111">
        <f t="shared" si="49"/>
        <v>33.092030400000006</v>
      </c>
      <c r="W338" s="111">
        <f t="shared" si="45"/>
        <v>36.07031313600001</v>
      </c>
      <c r="X338" s="112">
        <v>1.377</v>
      </c>
      <c r="Y338" s="111">
        <f t="shared" si="46"/>
        <v>85.739134324272015</v>
      </c>
      <c r="Z338" s="113">
        <v>0.5</v>
      </c>
      <c r="AA338" s="114">
        <f t="shared" si="44"/>
        <v>42.869567162136008</v>
      </c>
    </row>
    <row r="339" spans="1:27" ht="12.75" customHeight="1" x14ac:dyDescent="0.35">
      <c r="A339" s="103" t="s">
        <v>2667</v>
      </c>
      <c r="B339" s="223" t="s">
        <v>4165</v>
      </c>
      <c r="C339" s="123" t="s">
        <v>3520</v>
      </c>
      <c r="D339" s="136">
        <v>0.2</v>
      </c>
      <c r="E339" s="125">
        <v>0.4</v>
      </c>
      <c r="F339" s="106">
        <f>VLOOKUP(CONCATENATE(A339,"-",E339),AĞIRLIK!$A$3:$C$171,3,FALSE)</f>
        <v>2.2608000000000006</v>
      </c>
      <c r="G339" s="117" t="s">
        <v>39</v>
      </c>
      <c r="H339" s="108">
        <f>Sayfa2!$C$2</f>
        <v>6.5</v>
      </c>
      <c r="I339" s="108">
        <f>'genel hesap'!K45*D339</f>
        <v>0.47837900000000011</v>
      </c>
      <c r="J339" s="118">
        <f>'genel hesap'!R44*D339</f>
        <v>2.2057369600000007</v>
      </c>
      <c r="K339" s="118">
        <f>'genel hesap'!$D$2</f>
        <v>0.5</v>
      </c>
      <c r="L339" s="118"/>
      <c r="M339" s="118"/>
      <c r="N339" s="118"/>
      <c r="O339" s="118">
        <f>SIVAMA!D9</f>
        <v>1.6400000000000001</v>
      </c>
      <c r="P339" s="118"/>
      <c r="Q339" s="118"/>
      <c r="R339" s="109">
        <f>F339*H339*D339+I339+J339+K339+L339+M339+N339+O339+P339+Q339+R325</f>
        <v>37.811166160000013</v>
      </c>
      <c r="S339" s="119">
        <v>0.2</v>
      </c>
      <c r="T339" s="119">
        <v>0.3</v>
      </c>
      <c r="U339" s="119">
        <v>0.1</v>
      </c>
      <c r="V339" s="111">
        <f t="shared" si="49"/>
        <v>64.883961130560039</v>
      </c>
      <c r="W339" s="111">
        <f t="shared" si="45"/>
        <v>70.723517632310447</v>
      </c>
      <c r="X339" s="112">
        <v>1.377</v>
      </c>
      <c r="Y339" s="111">
        <f t="shared" si="46"/>
        <v>168.10980141200193</v>
      </c>
      <c r="Z339" s="113">
        <v>0.5</v>
      </c>
      <c r="AA339" s="114">
        <f t="shared" si="44"/>
        <v>84.054900706000964</v>
      </c>
    </row>
    <row r="340" spans="1:27" ht="12.75" customHeight="1" x14ac:dyDescent="0.35">
      <c r="A340" s="103" t="s">
        <v>2667</v>
      </c>
      <c r="B340" s="223" t="s">
        <v>4166</v>
      </c>
      <c r="C340" s="123" t="s">
        <v>3720</v>
      </c>
      <c r="D340" s="136">
        <v>0.2</v>
      </c>
      <c r="E340" s="125">
        <v>0.4</v>
      </c>
      <c r="F340" s="106">
        <f>VLOOKUP(CONCATENATE(A340,"-",E340),AĞIRLIK!$A$3:$C$171,3,FALSE)</f>
        <v>2.2608000000000006</v>
      </c>
      <c r="G340" s="117" t="s">
        <v>39</v>
      </c>
      <c r="H340" s="108">
        <f>Sayfa2!$C$2</f>
        <v>6.5</v>
      </c>
      <c r="I340" s="108">
        <f>'genel hesap'!$K$76*D340</f>
        <v>0.67761199999999999</v>
      </c>
      <c r="J340" s="118">
        <f>D340*'genel hesap'!$R$76</f>
        <v>2.309130880000001</v>
      </c>
      <c r="K340" s="118">
        <f>'genel hesap'!$D$2</f>
        <v>0.5</v>
      </c>
      <c r="L340" s="118"/>
      <c r="M340" s="118"/>
      <c r="N340" s="118"/>
      <c r="O340" s="118">
        <f>SIVAMA!D9</f>
        <v>1.6400000000000001</v>
      </c>
      <c r="P340" s="118"/>
      <c r="Q340" s="118"/>
      <c r="R340" s="109">
        <f>F340*H340*D340+I340+J340+K340+L340+M340+N340+O340+P340+Q340+R326</f>
        <v>40.143897280000004</v>
      </c>
      <c r="S340" s="119">
        <v>0.2</v>
      </c>
      <c r="T340" s="119">
        <v>0.3</v>
      </c>
      <c r="U340" s="119">
        <v>0.1</v>
      </c>
      <c r="V340" s="111">
        <f>R340*(1+S340)*(T340+1)*(U340+1)</f>
        <v>68.886927732480018</v>
      </c>
      <c r="W340" s="111">
        <f t="shared" si="45"/>
        <v>75.08675122840323</v>
      </c>
      <c r="X340" s="112">
        <v>1.377</v>
      </c>
      <c r="Y340" s="111">
        <f t="shared" si="46"/>
        <v>178.48120766991445</v>
      </c>
      <c r="Z340" s="113">
        <v>0.5</v>
      </c>
      <c r="AA340" s="114">
        <f t="shared" si="44"/>
        <v>89.240603834957227</v>
      </c>
    </row>
    <row r="341" spans="1:27" ht="12.75" customHeight="1" x14ac:dyDescent="0.35">
      <c r="A341" s="103" t="s">
        <v>2667</v>
      </c>
      <c r="B341" s="223" t="s">
        <v>4167</v>
      </c>
      <c r="C341" s="78" t="s">
        <v>2642</v>
      </c>
      <c r="D341" s="124">
        <v>1</v>
      </c>
      <c r="E341" s="125">
        <v>0.5</v>
      </c>
      <c r="F341" s="106">
        <f>VLOOKUP(CONCATENATE(A341,"-",E341),AĞIRLIK!$A$3:$C$171,3,FALSE)</f>
        <v>2.6375999999999999</v>
      </c>
      <c r="G341" s="117" t="s">
        <v>39</v>
      </c>
      <c r="H341" s="108">
        <f>Sayfa2!$C$2</f>
        <v>6.5</v>
      </c>
      <c r="I341" s="108"/>
      <c r="J341" s="118"/>
      <c r="K341" s="118"/>
      <c r="L341" s="118"/>
      <c r="M341" s="118"/>
      <c r="N341" s="118"/>
      <c r="O341" s="118"/>
      <c r="P341" s="118"/>
      <c r="Q341" s="118"/>
      <c r="R341" s="109">
        <f>R324*1.5</f>
        <v>25.7166</v>
      </c>
      <c r="S341" s="119">
        <v>0.1</v>
      </c>
      <c r="T341" s="119">
        <v>0.3</v>
      </c>
      <c r="U341" s="119">
        <v>0.1</v>
      </c>
      <c r="V341" s="111">
        <v>22.934999999999999</v>
      </c>
      <c r="W341" s="111">
        <f t="shared" si="45"/>
        <v>24.99915</v>
      </c>
      <c r="X341" s="112">
        <v>1.377</v>
      </c>
      <c r="Y341" s="111">
        <f t="shared" si="46"/>
        <v>59.422979549999994</v>
      </c>
      <c r="Z341" s="113">
        <v>0.5</v>
      </c>
      <c r="AA341" s="114">
        <f t="shared" si="44"/>
        <v>29.711489774999997</v>
      </c>
    </row>
    <row r="342" spans="1:27" ht="12.75" customHeight="1" x14ac:dyDescent="0.35">
      <c r="A342" s="103" t="s">
        <v>2667</v>
      </c>
      <c r="B342" s="223" t="s">
        <v>4168</v>
      </c>
      <c r="C342" s="123" t="s">
        <v>3532</v>
      </c>
      <c r="D342" s="124">
        <v>1</v>
      </c>
      <c r="E342" s="125">
        <v>0.5</v>
      </c>
      <c r="F342" s="106">
        <f>VLOOKUP(CONCATENATE(A342,"-",E342),AĞIRLIK!$A$3:$C$171,3,FALSE)</f>
        <v>2.6375999999999999</v>
      </c>
      <c r="G342" s="117" t="s">
        <v>39</v>
      </c>
      <c r="H342" s="108">
        <f>Sayfa2!$C$2</f>
        <v>6.5</v>
      </c>
      <c r="I342" s="108">
        <f>D342*İZOLASYON!$G$8</f>
        <v>2.3918950000000003</v>
      </c>
      <c r="J342" s="118">
        <f>D342*İZOLASYON!$O$8</f>
        <v>10.511715200000003</v>
      </c>
      <c r="K342" s="118"/>
      <c r="L342" s="118"/>
      <c r="M342" s="118"/>
      <c r="N342" s="118">
        <f>CONTA!E224</f>
        <v>0</v>
      </c>
      <c r="O342" s="118"/>
      <c r="P342" s="118"/>
      <c r="Q342" s="118"/>
      <c r="R342" s="109">
        <f>R325*1.5</f>
        <v>45.072015300000011</v>
      </c>
      <c r="S342" s="119">
        <v>0.2</v>
      </c>
      <c r="T342" s="119">
        <v>0.3</v>
      </c>
      <c r="U342" s="119">
        <v>0.1</v>
      </c>
      <c r="V342" s="111">
        <v>46.155000000000001</v>
      </c>
      <c r="W342" s="111">
        <f t="shared" si="45"/>
        <v>50.308950000000003</v>
      </c>
      <c r="X342" s="112">
        <v>1.377</v>
      </c>
      <c r="Y342" s="111">
        <f t="shared" si="46"/>
        <v>119.58437415</v>
      </c>
      <c r="Z342" s="113">
        <v>0.5</v>
      </c>
      <c r="AA342" s="114">
        <f t="shared" si="44"/>
        <v>59.792187075000001</v>
      </c>
    </row>
    <row r="343" spans="1:27" ht="12.75" customHeight="1" x14ac:dyDescent="0.35">
      <c r="A343" s="103" t="s">
        <v>2667</v>
      </c>
      <c r="B343" s="223" t="s">
        <v>4169</v>
      </c>
      <c r="C343" s="123" t="s">
        <v>3721</v>
      </c>
      <c r="D343" s="124">
        <v>1</v>
      </c>
      <c r="E343" s="125">
        <v>0.4</v>
      </c>
      <c r="F343" s="106">
        <v>2.6</v>
      </c>
      <c r="G343" s="117" t="s">
        <v>39</v>
      </c>
      <c r="H343" s="108">
        <f>Sayfa2!$C$2</f>
        <v>6.5</v>
      </c>
      <c r="I343" s="108">
        <f>D343*'genel hesap'!$K$76</f>
        <v>3.3880599999999998</v>
      </c>
      <c r="J343" s="118">
        <f>D343*'genel hesap'!$R$76</f>
        <v>11.545654400000004</v>
      </c>
      <c r="K343" s="118"/>
      <c r="L343" s="118"/>
      <c r="M343" s="118"/>
      <c r="N343" s="118">
        <f>CONTA!E8</f>
        <v>0.5806849315068493</v>
      </c>
      <c r="O343" s="118"/>
      <c r="P343" s="118"/>
      <c r="Q343" s="118"/>
      <c r="R343" s="109">
        <f>R326*1.5</f>
        <v>48.117171600000006</v>
      </c>
      <c r="S343" s="119">
        <v>0.2</v>
      </c>
      <c r="T343" s="119">
        <v>0.3</v>
      </c>
      <c r="U343" s="119">
        <v>0.1</v>
      </c>
      <c r="V343" s="111">
        <v>49.5</v>
      </c>
      <c r="W343" s="111">
        <f t="shared" si="45"/>
        <v>53.955000000000005</v>
      </c>
      <c r="X343" s="112">
        <v>1.377</v>
      </c>
      <c r="Y343" s="111">
        <f t="shared" si="46"/>
        <v>128.251035</v>
      </c>
      <c r="Z343" s="113">
        <v>0.5</v>
      </c>
      <c r="AA343" s="114">
        <f t="shared" si="44"/>
        <v>64.125517500000001</v>
      </c>
    </row>
    <row r="344" spans="1:27" ht="12.75" customHeight="1" x14ac:dyDescent="0.35">
      <c r="A344" s="103" t="s">
        <v>2668</v>
      </c>
      <c r="B344" s="223" t="s">
        <v>1668</v>
      </c>
      <c r="C344" s="78" t="s">
        <v>919</v>
      </c>
      <c r="D344" s="124">
        <v>1</v>
      </c>
      <c r="E344" s="125">
        <v>0.4</v>
      </c>
      <c r="F344" s="106">
        <f>VLOOKUP(CONCATENATE(A344,"-",E344),AĞIRLIK!$A$3:$C$171,3,FALSE)</f>
        <v>2.512</v>
      </c>
      <c r="G344" s="117" t="s">
        <v>39</v>
      </c>
      <c r="H344" s="108">
        <f>Sayfa2!$C$2</f>
        <v>6.5</v>
      </c>
      <c r="I344" s="108"/>
      <c r="J344" s="118"/>
      <c r="K344" s="118"/>
      <c r="L344" s="118"/>
      <c r="M344" s="118"/>
      <c r="N344" s="118"/>
      <c r="O344" s="118"/>
      <c r="P344" s="118"/>
      <c r="Q344" s="118"/>
      <c r="R344" s="109">
        <f t="shared" ref="R344:R355" si="50">F344*H344*D344+I344+J344+K344+L344+M344+N344+O344+P344+Q344</f>
        <v>16.327999999999999</v>
      </c>
      <c r="S344" s="119">
        <v>0.1</v>
      </c>
      <c r="T344" s="119">
        <v>0.3</v>
      </c>
      <c r="U344" s="119">
        <v>0.1</v>
      </c>
      <c r="V344" s="111">
        <v>16.98</v>
      </c>
      <c r="W344" s="111">
        <f t="shared" si="45"/>
        <v>18.508200000000002</v>
      </c>
      <c r="X344" s="112">
        <v>1.377</v>
      </c>
      <c r="Y344" s="111">
        <f t="shared" si="46"/>
        <v>43.993991399999999</v>
      </c>
      <c r="Z344" s="113">
        <v>0.5</v>
      </c>
      <c r="AA344" s="114">
        <f t="shared" si="44"/>
        <v>21.996995699999999</v>
      </c>
    </row>
    <row r="345" spans="1:27" ht="12.75" customHeight="1" x14ac:dyDescent="0.35">
      <c r="A345" s="103" t="s">
        <v>2668</v>
      </c>
      <c r="B345" s="223" t="s">
        <v>1669</v>
      </c>
      <c r="C345" s="123" t="s">
        <v>3183</v>
      </c>
      <c r="D345" s="124">
        <v>1</v>
      </c>
      <c r="E345" s="125">
        <v>0.4</v>
      </c>
      <c r="F345" s="106">
        <f>VLOOKUP(CONCATENATE(A345,"-",E345),AĞIRLIK!$A$3:$C$171,3,FALSE)</f>
        <v>2.512</v>
      </c>
      <c r="G345" s="117" t="s">
        <v>39</v>
      </c>
      <c r="H345" s="108">
        <f>Sayfa2!$C$2</f>
        <v>6.5</v>
      </c>
      <c r="I345" s="108">
        <f>D345*İZOLASYON!$G$10</f>
        <v>2.60934</v>
      </c>
      <c r="J345" s="118">
        <f>D345*İZOLASYON!$O$10</f>
        <v>11.373331200000003</v>
      </c>
      <c r="K345" s="118"/>
      <c r="L345" s="118"/>
      <c r="M345" s="118"/>
      <c r="N345" s="118"/>
      <c r="O345" s="118"/>
      <c r="P345" s="118"/>
      <c r="Q345" s="118"/>
      <c r="R345" s="109">
        <f t="shared" si="50"/>
        <v>30.310671200000002</v>
      </c>
      <c r="S345" s="119">
        <v>0.1</v>
      </c>
      <c r="T345" s="119">
        <v>0.3</v>
      </c>
      <c r="U345" s="119">
        <v>0.1</v>
      </c>
      <c r="V345" s="111">
        <v>33.79</v>
      </c>
      <c r="W345" s="111">
        <f t="shared" si="45"/>
        <v>36.831099999999999</v>
      </c>
      <c r="X345" s="112">
        <v>1.377</v>
      </c>
      <c r="Y345" s="111">
        <f t="shared" si="46"/>
        <v>87.547524699999997</v>
      </c>
      <c r="Z345" s="113">
        <v>0.5</v>
      </c>
      <c r="AA345" s="114">
        <f t="shared" si="44"/>
        <v>43.773762349999998</v>
      </c>
    </row>
    <row r="346" spans="1:27" ht="12.75" customHeight="1" x14ac:dyDescent="0.35">
      <c r="A346" s="103" t="s">
        <v>2668</v>
      </c>
      <c r="B346" s="223" t="s">
        <v>1670</v>
      </c>
      <c r="C346" s="123" t="s">
        <v>3722</v>
      </c>
      <c r="D346" s="124">
        <v>1</v>
      </c>
      <c r="E346" s="125">
        <v>0.4</v>
      </c>
      <c r="F346" s="106">
        <f>VLOOKUP(CONCATENATE(A346,"-",E346),AĞIRLIK!$A$3:$C$171,3,FALSE)</f>
        <v>2.512</v>
      </c>
      <c r="G346" s="117" t="s">
        <v>39</v>
      </c>
      <c r="H346" s="108">
        <f>Sayfa2!$C$2</f>
        <v>6.5</v>
      </c>
      <c r="I346" s="108">
        <f>D346*'genel hesap'!$K$77</f>
        <v>3.6486799999999997</v>
      </c>
      <c r="J346" s="108">
        <f>D346*'genel hesap'!$R$77</f>
        <v>12.407270400000002</v>
      </c>
      <c r="K346" s="118"/>
      <c r="L346" s="118"/>
      <c r="M346" s="118"/>
      <c r="N346" s="118"/>
      <c r="O346" s="118"/>
      <c r="P346" s="118"/>
      <c r="Q346" s="118"/>
      <c r="R346" s="109">
        <f t="shared" si="50"/>
        <v>32.383950400000003</v>
      </c>
      <c r="S346" s="119">
        <v>0.1</v>
      </c>
      <c r="T346" s="119">
        <v>0.3</v>
      </c>
      <c r="U346" s="119">
        <v>0.1</v>
      </c>
      <c r="V346" s="111">
        <v>39.79</v>
      </c>
      <c r="W346" s="111">
        <f t="shared" si="45"/>
        <v>43.371100000000006</v>
      </c>
      <c r="X346" s="112">
        <v>1.377</v>
      </c>
      <c r="Y346" s="111">
        <f t="shared" si="46"/>
        <v>103.0931047</v>
      </c>
      <c r="Z346" s="113">
        <v>0.5</v>
      </c>
      <c r="AA346" s="114">
        <f t="shared" si="44"/>
        <v>51.546552349999999</v>
      </c>
    </row>
    <row r="347" spans="1:27" ht="12.75" customHeight="1" x14ac:dyDescent="0.35">
      <c r="A347" s="103" t="s">
        <v>2668</v>
      </c>
      <c r="B347" s="223" t="s">
        <v>1671</v>
      </c>
      <c r="C347" s="78" t="s">
        <v>921</v>
      </c>
      <c r="D347" s="124">
        <v>0.5</v>
      </c>
      <c r="E347" s="125">
        <v>0.4</v>
      </c>
      <c r="F347" s="106">
        <f>VLOOKUP(CONCATENATE(A347,"-",E347),AĞIRLIK!$A$3:$C$171,3,FALSE)</f>
        <v>2.512</v>
      </c>
      <c r="G347" s="117" t="s">
        <v>39</v>
      </c>
      <c r="H347" s="108">
        <f>Sayfa2!$C$2</f>
        <v>6.5</v>
      </c>
      <c r="I347" s="120"/>
      <c r="J347" s="118"/>
      <c r="K347" s="118"/>
      <c r="L347" s="118"/>
      <c r="M347" s="118"/>
      <c r="N347" s="118"/>
      <c r="O347" s="118"/>
      <c r="P347" s="118"/>
      <c r="Q347" s="118"/>
      <c r="R347" s="109">
        <f t="shared" si="50"/>
        <v>8.1639999999999997</v>
      </c>
      <c r="S347" s="119">
        <v>0.2</v>
      </c>
      <c r="T347" s="119">
        <v>0.3</v>
      </c>
      <c r="U347" s="119">
        <v>0.1</v>
      </c>
      <c r="V347" s="111">
        <f>V344*0.5</f>
        <v>8.49</v>
      </c>
      <c r="W347" s="111">
        <f t="shared" si="45"/>
        <v>9.2541000000000011</v>
      </c>
      <c r="X347" s="112">
        <v>1.377</v>
      </c>
      <c r="Y347" s="111">
        <f t="shared" si="46"/>
        <v>21.996995699999999</v>
      </c>
      <c r="Z347" s="113">
        <v>0.5</v>
      </c>
      <c r="AA347" s="114">
        <f t="shared" si="44"/>
        <v>10.99849785</v>
      </c>
    </row>
    <row r="348" spans="1:27" ht="12.75" customHeight="1" x14ac:dyDescent="0.35">
      <c r="A348" s="103" t="s">
        <v>2668</v>
      </c>
      <c r="B348" s="223" t="s">
        <v>1672</v>
      </c>
      <c r="C348" s="123" t="s">
        <v>3125</v>
      </c>
      <c r="D348" s="124">
        <v>0.5</v>
      </c>
      <c r="E348" s="125">
        <v>0.4</v>
      </c>
      <c r="F348" s="106">
        <f>VLOOKUP(CONCATENATE(A348,"-",E348),AĞIRLIK!$A$3:$C$171,3,FALSE)</f>
        <v>2.512</v>
      </c>
      <c r="G348" s="117" t="s">
        <v>39</v>
      </c>
      <c r="H348" s="108">
        <f>Sayfa2!$C$2</f>
        <v>6.5</v>
      </c>
      <c r="I348" s="108">
        <f>D348*İZOLASYON!$G$10</f>
        <v>1.30467</v>
      </c>
      <c r="J348" s="118">
        <f>D348*İZOLASYON!$O$10</f>
        <v>5.6866656000000013</v>
      </c>
      <c r="K348" s="118"/>
      <c r="L348" s="118"/>
      <c r="M348" s="118"/>
      <c r="N348" s="118"/>
      <c r="O348" s="118"/>
      <c r="P348" s="118"/>
      <c r="Q348" s="118"/>
      <c r="R348" s="109">
        <f t="shared" si="50"/>
        <v>15.155335600000001</v>
      </c>
      <c r="S348" s="119">
        <v>0.2</v>
      </c>
      <c r="T348" s="119">
        <v>0.3</v>
      </c>
      <c r="U348" s="119">
        <v>0.1</v>
      </c>
      <c r="V348" s="111">
        <f t="shared" ref="V348:V352" si="51">V345*0.5</f>
        <v>16.895</v>
      </c>
      <c r="W348" s="111">
        <f t="shared" si="45"/>
        <v>18.41555</v>
      </c>
      <c r="X348" s="112">
        <v>1.377</v>
      </c>
      <c r="Y348" s="111">
        <f t="shared" si="46"/>
        <v>43.773762349999998</v>
      </c>
      <c r="Z348" s="113">
        <v>0.5</v>
      </c>
      <c r="AA348" s="114">
        <f t="shared" si="44"/>
        <v>21.886881174999999</v>
      </c>
    </row>
    <row r="349" spans="1:27" ht="12.75" customHeight="1" x14ac:dyDescent="0.35">
      <c r="A349" s="103" t="s">
        <v>2668</v>
      </c>
      <c r="B349" s="223" t="s">
        <v>1673</v>
      </c>
      <c r="C349" s="123" t="s">
        <v>3723</v>
      </c>
      <c r="D349" s="124">
        <v>0.5</v>
      </c>
      <c r="E349" s="125">
        <v>0.4</v>
      </c>
      <c r="F349" s="106">
        <f>VLOOKUP(CONCATENATE(A349,"-",E349),AĞIRLIK!$A$3:$C$171,3,FALSE)</f>
        <v>2.512</v>
      </c>
      <c r="G349" s="117" t="s">
        <v>39</v>
      </c>
      <c r="H349" s="108">
        <f>Sayfa2!$C$2</f>
        <v>6.5</v>
      </c>
      <c r="I349" s="108">
        <f>D349*'genel hesap'!$K$77</f>
        <v>1.8243399999999999</v>
      </c>
      <c r="J349" s="108">
        <f>D349*'genel hesap'!$R$77</f>
        <v>6.2036352000000008</v>
      </c>
      <c r="K349" s="118"/>
      <c r="L349" s="118"/>
      <c r="M349" s="118"/>
      <c r="N349" s="118"/>
      <c r="O349" s="118"/>
      <c r="P349" s="118"/>
      <c r="Q349" s="118"/>
      <c r="R349" s="109">
        <f t="shared" si="50"/>
        <v>16.191975200000002</v>
      </c>
      <c r="S349" s="119">
        <v>0.2</v>
      </c>
      <c r="T349" s="119">
        <v>0.3</v>
      </c>
      <c r="U349" s="119">
        <v>0.1</v>
      </c>
      <c r="V349" s="111">
        <f t="shared" si="51"/>
        <v>19.895</v>
      </c>
      <c r="W349" s="111">
        <f t="shared" si="45"/>
        <v>21.685550000000003</v>
      </c>
      <c r="X349" s="112">
        <v>1.377</v>
      </c>
      <c r="Y349" s="111">
        <f t="shared" si="46"/>
        <v>51.546552349999999</v>
      </c>
      <c r="Z349" s="113">
        <v>0.5</v>
      </c>
      <c r="AA349" s="114">
        <f t="shared" si="44"/>
        <v>25.773276174999999</v>
      </c>
    </row>
    <row r="350" spans="1:27" ht="12.75" customHeight="1" x14ac:dyDescent="0.35">
      <c r="A350" s="103" t="s">
        <v>2668</v>
      </c>
      <c r="B350" s="223" t="s">
        <v>1674</v>
      </c>
      <c r="C350" s="78" t="s">
        <v>923</v>
      </c>
      <c r="D350" s="116">
        <v>0.25</v>
      </c>
      <c r="E350" s="125">
        <v>0.4</v>
      </c>
      <c r="F350" s="106">
        <f>VLOOKUP(CONCATENATE(A350,"-",E350),AĞIRLIK!$A$3:$C$171,3,FALSE)</f>
        <v>2.512</v>
      </c>
      <c r="G350" s="117" t="s">
        <v>39</v>
      </c>
      <c r="H350" s="108">
        <f>Sayfa2!$C$2</f>
        <v>6.5</v>
      </c>
      <c r="I350" s="120"/>
      <c r="J350" s="118"/>
      <c r="K350" s="118"/>
      <c r="L350" s="118"/>
      <c r="M350" s="118"/>
      <c r="N350" s="118"/>
      <c r="O350" s="118"/>
      <c r="P350" s="118"/>
      <c r="Q350" s="118"/>
      <c r="R350" s="109">
        <f t="shared" si="50"/>
        <v>4.0819999999999999</v>
      </c>
      <c r="S350" s="119">
        <v>0.2</v>
      </c>
      <c r="T350" s="119">
        <v>0.3</v>
      </c>
      <c r="U350" s="119">
        <v>0.1</v>
      </c>
      <c r="V350" s="111">
        <f t="shared" si="51"/>
        <v>4.2450000000000001</v>
      </c>
      <c r="W350" s="111">
        <f t="shared" si="45"/>
        <v>4.6270500000000006</v>
      </c>
      <c r="X350" s="112">
        <v>1.377</v>
      </c>
      <c r="Y350" s="111">
        <f t="shared" si="46"/>
        <v>10.99849785</v>
      </c>
      <c r="Z350" s="113">
        <v>0.5</v>
      </c>
      <c r="AA350" s="114">
        <f t="shared" si="44"/>
        <v>5.4992489249999998</v>
      </c>
    </row>
    <row r="351" spans="1:27" ht="12.75" customHeight="1" x14ac:dyDescent="0.35">
      <c r="A351" s="103" t="s">
        <v>2668</v>
      </c>
      <c r="B351" s="223" t="s">
        <v>1675</v>
      </c>
      <c r="C351" s="123" t="s">
        <v>3154</v>
      </c>
      <c r="D351" s="116">
        <v>0.25</v>
      </c>
      <c r="E351" s="125">
        <v>0.4</v>
      </c>
      <c r="F351" s="106">
        <f>VLOOKUP(CONCATENATE(A351,"-",E351),AĞIRLIK!$A$3:$C$171,3,FALSE)</f>
        <v>2.512</v>
      </c>
      <c r="G351" s="117" t="s">
        <v>39</v>
      </c>
      <c r="H351" s="108">
        <f>Sayfa2!$C$2</f>
        <v>6.5</v>
      </c>
      <c r="I351" s="108">
        <f>D351*İZOLASYON!$G$10</f>
        <v>0.652335</v>
      </c>
      <c r="J351" s="118">
        <f>D351*İZOLASYON!$O$10</f>
        <v>2.8433328000000007</v>
      </c>
      <c r="K351" s="118"/>
      <c r="L351" s="118"/>
      <c r="M351" s="118"/>
      <c r="N351" s="118"/>
      <c r="O351" s="118"/>
      <c r="P351" s="118"/>
      <c r="Q351" s="118"/>
      <c r="R351" s="109">
        <f t="shared" si="50"/>
        <v>7.5776678000000004</v>
      </c>
      <c r="S351" s="119">
        <v>0.2</v>
      </c>
      <c r="T351" s="119">
        <v>0.3</v>
      </c>
      <c r="U351" s="119">
        <v>0.1</v>
      </c>
      <c r="V351" s="111">
        <f t="shared" si="51"/>
        <v>8.4474999999999998</v>
      </c>
      <c r="W351" s="111">
        <f t="shared" si="45"/>
        <v>9.2077749999999998</v>
      </c>
      <c r="X351" s="112">
        <v>1.377</v>
      </c>
      <c r="Y351" s="111">
        <f t="shared" si="46"/>
        <v>21.886881174999999</v>
      </c>
      <c r="Z351" s="113">
        <v>0.5</v>
      </c>
      <c r="AA351" s="114">
        <f t="shared" si="44"/>
        <v>10.9434405875</v>
      </c>
    </row>
    <row r="352" spans="1:27" ht="12.75" customHeight="1" x14ac:dyDescent="0.35">
      <c r="A352" s="103" t="s">
        <v>2668</v>
      </c>
      <c r="B352" s="223" t="s">
        <v>1676</v>
      </c>
      <c r="C352" s="123" t="s">
        <v>3724</v>
      </c>
      <c r="D352" s="116">
        <v>0.25</v>
      </c>
      <c r="E352" s="125">
        <v>0.4</v>
      </c>
      <c r="F352" s="106">
        <f>VLOOKUP(CONCATENATE(A352,"-",E352),AĞIRLIK!$A$3:$C$171,3,FALSE)</f>
        <v>2.512</v>
      </c>
      <c r="G352" s="117" t="s">
        <v>39</v>
      </c>
      <c r="H352" s="108">
        <f>Sayfa2!$C$2</f>
        <v>6.5</v>
      </c>
      <c r="I352" s="108">
        <f>D352*'genel hesap'!$K$77</f>
        <v>0.91216999999999993</v>
      </c>
      <c r="J352" s="108">
        <f>D352*'genel hesap'!$R$77</f>
        <v>3.1018176000000004</v>
      </c>
      <c r="K352" s="118"/>
      <c r="L352" s="118"/>
      <c r="M352" s="118"/>
      <c r="N352" s="118"/>
      <c r="O352" s="118"/>
      <c r="P352" s="118"/>
      <c r="Q352" s="118"/>
      <c r="R352" s="109">
        <f t="shared" si="50"/>
        <v>8.0959876000000008</v>
      </c>
      <c r="S352" s="119">
        <v>0.2</v>
      </c>
      <c r="T352" s="119">
        <v>0.3</v>
      </c>
      <c r="U352" s="119">
        <v>0.1</v>
      </c>
      <c r="V352" s="111">
        <f t="shared" si="51"/>
        <v>9.9474999999999998</v>
      </c>
      <c r="W352" s="111">
        <f t="shared" si="45"/>
        <v>10.842775000000001</v>
      </c>
      <c r="X352" s="112">
        <v>1.377</v>
      </c>
      <c r="Y352" s="111">
        <f t="shared" si="46"/>
        <v>25.773276174999999</v>
      </c>
      <c r="Z352" s="113">
        <v>0.5</v>
      </c>
      <c r="AA352" s="114">
        <f t="shared" si="44"/>
        <v>12.8866380875</v>
      </c>
    </row>
    <row r="353" spans="1:27" ht="12.75" customHeight="1" x14ac:dyDescent="0.35">
      <c r="A353" s="103" t="s">
        <v>2668</v>
      </c>
      <c r="B353" s="223" t="s">
        <v>1677</v>
      </c>
      <c r="C353" s="78" t="s">
        <v>4590</v>
      </c>
      <c r="D353" s="124">
        <v>0.5</v>
      </c>
      <c r="E353" s="125">
        <v>0.4</v>
      </c>
      <c r="F353" s="106">
        <f>VLOOKUP(CONCATENATE(A353,"-",E353),AĞIRLIK!$A$3:$C$171,3,FALSE)</f>
        <v>2.512</v>
      </c>
      <c r="G353" s="117" t="s">
        <v>39</v>
      </c>
      <c r="H353" s="108">
        <f>Sayfa2!$C$2</f>
        <v>6.5</v>
      </c>
      <c r="I353" s="108"/>
      <c r="J353" s="118"/>
      <c r="K353" s="118"/>
      <c r="L353" s="118">
        <v>1.39</v>
      </c>
      <c r="M353" s="118"/>
      <c r="N353" s="118"/>
      <c r="O353" s="118"/>
      <c r="P353" s="118"/>
      <c r="Q353" s="118"/>
      <c r="R353" s="109">
        <f t="shared" si="50"/>
        <v>9.5540000000000003</v>
      </c>
      <c r="S353" s="119">
        <v>0.2</v>
      </c>
      <c r="T353" s="119">
        <v>0.3</v>
      </c>
      <c r="U353" s="119">
        <v>0.1</v>
      </c>
      <c r="V353" s="111">
        <f>V347+L353</f>
        <v>9.8800000000000008</v>
      </c>
      <c r="W353" s="111">
        <f t="shared" si="45"/>
        <v>10.769200000000001</v>
      </c>
      <c r="X353" s="112">
        <v>1.377</v>
      </c>
      <c r="Y353" s="111">
        <f t="shared" si="46"/>
        <v>25.598388400000001</v>
      </c>
      <c r="Z353" s="113">
        <v>0.5</v>
      </c>
      <c r="AA353" s="114">
        <f t="shared" si="44"/>
        <v>12.799194200000001</v>
      </c>
    </row>
    <row r="354" spans="1:27" ht="12.75" customHeight="1" x14ac:dyDescent="0.35">
      <c r="A354" s="103" t="s">
        <v>2668</v>
      </c>
      <c r="B354" s="223" t="s">
        <v>1678</v>
      </c>
      <c r="C354" s="123" t="s">
        <v>4619</v>
      </c>
      <c r="D354" s="124">
        <v>0.5</v>
      </c>
      <c r="E354" s="125">
        <v>0.4</v>
      </c>
      <c r="F354" s="106">
        <f>VLOOKUP(CONCATENATE(A354,"-",E354),AĞIRLIK!$A$3:$C$171,3,FALSE)</f>
        <v>2.512</v>
      </c>
      <c r="G354" s="117" t="s">
        <v>39</v>
      </c>
      <c r="H354" s="108">
        <f>Sayfa2!$C$2</f>
        <v>6.5</v>
      </c>
      <c r="I354" s="108">
        <f>D354*İZOLASYON!$G$10</f>
        <v>1.30467</v>
      </c>
      <c r="J354" s="118">
        <f>D354*İZOLASYON!$O$10</f>
        <v>5.6866656000000013</v>
      </c>
      <c r="K354" s="118"/>
      <c r="L354" s="118">
        <v>1.39</v>
      </c>
      <c r="M354" s="118"/>
      <c r="N354" s="118"/>
      <c r="O354" s="118"/>
      <c r="P354" s="118"/>
      <c r="Q354" s="118"/>
      <c r="R354" s="109">
        <f t="shared" si="50"/>
        <v>16.545335600000001</v>
      </c>
      <c r="S354" s="119">
        <v>0.2</v>
      </c>
      <c r="T354" s="119">
        <v>0.3</v>
      </c>
      <c r="U354" s="119">
        <v>0.1</v>
      </c>
      <c r="V354" s="111">
        <f t="shared" ref="V354:V355" si="52">V348+L354</f>
        <v>18.285</v>
      </c>
      <c r="W354" s="111">
        <f t="shared" si="45"/>
        <v>19.93065</v>
      </c>
      <c r="X354" s="112">
        <v>1.377</v>
      </c>
      <c r="Y354" s="111">
        <f t="shared" si="46"/>
        <v>47.375155049999996</v>
      </c>
      <c r="Z354" s="113">
        <v>0.5</v>
      </c>
      <c r="AA354" s="114">
        <f t="shared" si="44"/>
        <v>23.687577524999998</v>
      </c>
    </row>
    <row r="355" spans="1:27" ht="12.75" customHeight="1" x14ac:dyDescent="0.35">
      <c r="A355" s="103" t="s">
        <v>2668</v>
      </c>
      <c r="B355" s="223" t="s">
        <v>1679</v>
      </c>
      <c r="C355" s="123" t="s">
        <v>4648</v>
      </c>
      <c r="D355" s="124">
        <v>0.5</v>
      </c>
      <c r="E355" s="125">
        <v>0.4</v>
      </c>
      <c r="F355" s="106">
        <f>VLOOKUP(CONCATENATE(A355,"-",E355),AĞIRLIK!$A$3:$C$171,3,FALSE)</f>
        <v>2.512</v>
      </c>
      <c r="G355" s="117" t="s">
        <v>39</v>
      </c>
      <c r="H355" s="108">
        <f>Sayfa2!$C$2</f>
        <v>6.5</v>
      </c>
      <c r="I355" s="108">
        <f>D355*'genel hesap'!$K$77</f>
        <v>1.8243399999999999</v>
      </c>
      <c r="J355" s="108">
        <f>D355*'genel hesap'!$R$77</f>
        <v>6.2036352000000008</v>
      </c>
      <c r="K355" s="118"/>
      <c r="L355" s="118">
        <v>1.39</v>
      </c>
      <c r="M355" s="118"/>
      <c r="N355" s="118"/>
      <c r="O355" s="118"/>
      <c r="P355" s="118"/>
      <c r="Q355" s="118"/>
      <c r="R355" s="109">
        <f t="shared" si="50"/>
        <v>17.581975200000002</v>
      </c>
      <c r="S355" s="119">
        <v>0.2</v>
      </c>
      <c r="T355" s="119">
        <v>0.3</v>
      </c>
      <c r="U355" s="119">
        <v>0.1</v>
      </c>
      <c r="V355" s="111">
        <f t="shared" si="52"/>
        <v>21.285</v>
      </c>
      <c r="W355" s="111">
        <f t="shared" si="45"/>
        <v>23.200650000000003</v>
      </c>
      <c r="X355" s="112">
        <v>1.377</v>
      </c>
      <c r="Y355" s="111">
        <f t="shared" si="46"/>
        <v>55.147945050000004</v>
      </c>
      <c r="Z355" s="113">
        <v>0.5</v>
      </c>
      <c r="AA355" s="114">
        <f t="shared" si="44"/>
        <v>27.573972525000002</v>
      </c>
    </row>
    <row r="356" spans="1:27" ht="12.75" customHeight="1" x14ac:dyDescent="0.35">
      <c r="A356" s="103" t="s">
        <v>2668</v>
      </c>
      <c r="B356" s="223" t="s">
        <v>1680</v>
      </c>
      <c r="C356" s="123" t="s">
        <v>1230</v>
      </c>
      <c r="D356" s="124"/>
      <c r="E356" s="105">
        <v>0.4</v>
      </c>
      <c r="F356" s="106">
        <f>VLOOKUP(CONCATENATE(A356,"-",E356),AĞIRLIK!$A$3:$C$171,3,FALSE)</f>
        <v>2.512</v>
      </c>
      <c r="G356" s="117" t="s">
        <v>39</v>
      </c>
      <c r="H356" s="108"/>
      <c r="I356" s="108"/>
      <c r="J356" s="118"/>
      <c r="K356" s="118"/>
      <c r="L356" s="118"/>
      <c r="M356" s="118"/>
      <c r="N356" s="118"/>
      <c r="O356" s="118"/>
      <c r="P356" s="118"/>
      <c r="Q356" s="118"/>
      <c r="R356" s="109">
        <f>R353</f>
        <v>9.5540000000000003</v>
      </c>
      <c r="S356" s="119">
        <f>S354</f>
        <v>0.2</v>
      </c>
      <c r="T356" s="119">
        <f>T354</f>
        <v>0.3</v>
      </c>
      <c r="U356" s="119">
        <f>U354</f>
        <v>0.1</v>
      </c>
      <c r="V356" s="121">
        <f>V354</f>
        <v>18.285</v>
      </c>
      <c r="W356" s="111">
        <f t="shared" si="45"/>
        <v>19.93065</v>
      </c>
      <c r="X356" s="112">
        <v>1.377</v>
      </c>
      <c r="Y356" s="111">
        <f t="shared" si="46"/>
        <v>47.375155049999996</v>
      </c>
      <c r="Z356" s="113">
        <v>0.5</v>
      </c>
      <c r="AA356" s="114">
        <f t="shared" si="44"/>
        <v>23.687577524999998</v>
      </c>
    </row>
    <row r="357" spans="1:27" ht="12.75" customHeight="1" x14ac:dyDescent="0.35">
      <c r="A357" s="103" t="s">
        <v>2668</v>
      </c>
      <c r="B357" s="223" t="s">
        <v>1681</v>
      </c>
      <c r="C357" s="78" t="s">
        <v>945</v>
      </c>
      <c r="D357" s="116">
        <v>1</v>
      </c>
      <c r="E357" s="125">
        <v>0.4</v>
      </c>
      <c r="F357" s="106">
        <f>VLOOKUP(CONCATENATE(A357,"-",E357),AĞIRLIK!$A$3:$C$171,3,FALSE)</f>
        <v>2.512</v>
      </c>
      <c r="G357" s="117" t="s">
        <v>39</v>
      </c>
      <c r="H357" s="108">
        <f>Sayfa2!$C$2</f>
        <v>6.5</v>
      </c>
      <c r="I357" s="120"/>
      <c r="J357" s="118"/>
      <c r="K357" s="118"/>
      <c r="L357" s="118"/>
      <c r="M357" s="118"/>
      <c r="N357" s="118"/>
      <c r="O357" s="118"/>
      <c r="P357" s="118"/>
      <c r="Q357" s="118"/>
      <c r="R357" s="109">
        <f t="shared" ref="R357:R377" si="53">F357*H357*D357+I357+J357+K357+L357+M357+N357+O357+P357+Q357</f>
        <v>16.327999999999999</v>
      </c>
      <c r="S357" s="119">
        <v>0.1</v>
      </c>
      <c r="T357" s="119">
        <v>0.3</v>
      </c>
      <c r="U357" s="119">
        <v>0.1</v>
      </c>
      <c r="V357" s="111">
        <v>16.98</v>
      </c>
      <c r="W357" s="111">
        <f t="shared" si="45"/>
        <v>18.508200000000002</v>
      </c>
      <c r="X357" s="112">
        <v>1.377</v>
      </c>
      <c r="Y357" s="111">
        <f t="shared" si="46"/>
        <v>43.993991399999999</v>
      </c>
      <c r="Z357" s="113">
        <v>0.5</v>
      </c>
      <c r="AA357" s="114">
        <f t="shared" si="44"/>
        <v>21.996995699999999</v>
      </c>
    </row>
    <row r="358" spans="1:27" ht="12.75" customHeight="1" x14ac:dyDescent="0.35">
      <c r="A358" s="103" t="s">
        <v>2668</v>
      </c>
      <c r="B358" s="223" t="s">
        <v>1682</v>
      </c>
      <c r="C358" s="123" t="s">
        <v>3251</v>
      </c>
      <c r="D358" s="116">
        <v>1</v>
      </c>
      <c r="E358" s="125">
        <v>0.4</v>
      </c>
      <c r="F358" s="106">
        <f>VLOOKUP(CONCATENATE(A358,"-",E358),AĞIRLIK!$A$3:$C$171,3,FALSE)</f>
        <v>2.512</v>
      </c>
      <c r="G358" s="117" t="s">
        <v>39</v>
      </c>
      <c r="H358" s="108">
        <f>Sayfa2!$C$2</f>
        <v>6.5</v>
      </c>
      <c r="I358" s="108">
        <f>D358*İZOLASYON!$G$10</f>
        <v>2.60934</v>
      </c>
      <c r="J358" s="118">
        <f>D358*İZOLASYON!$O$10</f>
        <v>11.373331200000003</v>
      </c>
      <c r="K358" s="118"/>
      <c r="L358" s="118"/>
      <c r="M358" s="118"/>
      <c r="N358" s="118"/>
      <c r="O358" s="118"/>
      <c r="P358" s="118"/>
      <c r="Q358" s="118"/>
      <c r="R358" s="109">
        <f t="shared" si="53"/>
        <v>30.310671200000002</v>
      </c>
      <c r="S358" s="119">
        <v>0.1</v>
      </c>
      <c r="T358" s="119">
        <v>0.3</v>
      </c>
      <c r="U358" s="119">
        <v>0.1</v>
      </c>
      <c r="V358" s="111">
        <v>33.79</v>
      </c>
      <c r="W358" s="111">
        <f t="shared" si="45"/>
        <v>36.831099999999999</v>
      </c>
      <c r="X358" s="112">
        <v>1.377</v>
      </c>
      <c r="Y358" s="111">
        <f t="shared" si="46"/>
        <v>87.547524699999997</v>
      </c>
      <c r="Z358" s="113">
        <v>0.5</v>
      </c>
      <c r="AA358" s="114">
        <f t="shared" si="44"/>
        <v>43.773762349999998</v>
      </c>
    </row>
    <row r="359" spans="1:27" ht="12.75" customHeight="1" x14ac:dyDescent="0.35">
      <c r="A359" s="103" t="s">
        <v>2668</v>
      </c>
      <c r="B359" s="223" t="s">
        <v>1683</v>
      </c>
      <c r="C359" s="123" t="s">
        <v>3726</v>
      </c>
      <c r="D359" s="116">
        <v>1</v>
      </c>
      <c r="E359" s="125">
        <v>0.4</v>
      </c>
      <c r="F359" s="106">
        <f>VLOOKUP(CONCATENATE(A359,"-",E359),AĞIRLIK!$A$3:$C$171,3,FALSE)</f>
        <v>2.512</v>
      </c>
      <c r="G359" s="117" t="s">
        <v>39</v>
      </c>
      <c r="H359" s="108">
        <f>Sayfa2!$C$2</f>
        <v>6.5</v>
      </c>
      <c r="I359" s="108">
        <f>D359*'genel hesap'!$K$77</f>
        <v>3.6486799999999997</v>
      </c>
      <c r="J359" s="108">
        <f>D359*'genel hesap'!$R$77</f>
        <v>12.407270400000002</v>
      </c>
      <c r="K359" s="118"/>
      <c r="L359" s="118"/>
      <c r="M359" s="118"/>
      <c r="N359" s="118"/>
      <c r="O359" s="118"/>
      <c r="P359" s="118"/>
      <c r="Q359" s="118"/>
      <c r="R359" s="109">
        <f t="shared" si="53"/>
        <v>32.383950400000003</v>
      </c>
      <c r="S359" s="119">
        <v>0.1</v>
      </c>
      <c r="T359" s="119">
        <v>0.3</v>
      </c>
      <c r="U359" s="119">
        <v>0.1</v>
      </c>
      <c r="V359" s="111">
        <v>39.79</v>
      </c>
      <c r="W359" s="111">
        <f t="shared" si="45"/>
        <v>43.371100000000006</v>
      </c>
      <c r="X359" s="112">
        <v>1.377</v>
      </c>
      <c r="Y359" s="111">
        <f t="shared" si="46"/>
        <v>103.0931047</v>
      </c>
      <c r="Z359" s="113">
        <v>0.5</v>
      </c>
      <c r="AA359" s="114">
        <f t="shared" si="44"/>
        <v>51.546552349999999</v>
      </c>
    </row>
    <row r="360" spans="1:27" ht="12.75" customHeight="1" x14ac:dyDescent="0.35">
      <c r="A360" s="103" t="s">
        <v>2668</v>
      </c>
      <c r="B360" s="223" t="s">
        <v>1684</v>
      </c>
      <c r="C360" s="78" t="s">
        <v>942</v>
      </c>
      <c r="D360" s="116">
        <v>1</v>
      </c>
      <c r="E360" s="125">
        <v>0.4</v>
      </c>
      <c r="F360" s="106">
        <f>VLOOKUP(CONCATENATE(A360,"-",E360),AĞIRLIK!$A$3:$C$171,3,FALSE)</f>
        <v>2.512</v>
      </c>
      <c r="G360" s="117" t="s">
        <v>39</v>
      </c>
      <c r="H360" s="108">
        <f>Sayfa2!$C$2</f>
        <v>6.5</v>
      </c>
      <c r="I360" s="120"/>
      <c r="J360" s="118"/>
      <c r="K360" s="118"/>
      <c r="L360" s="118"/>
      <c r="M360" s="118"/>
      <c r="N360" s="118"/>
      <c r="O360" s="118"/>
      <c r="P360" s="118"/>
      <c r="Q360" s="118"/>
      <c r="R360" s="109">
        <f t="shared" si="53"/>
        <v>16.327999999999999</v>
      </c>
      <c r="S360" s="119">
        <v>0.1</v>
      </c>
      <c r="T360" s="119">
        <v>0.3</v>
      </c>
      <c r="U360" s="119">
        <v>0.1</v>
      </c>
      <c r="V360" s="111">
        <v>16.98</v>
      </c>
      <c r="W360" s="111">
        <f t="shared" si="45"/>
        <v>18.508200000000002</v>
      </c>
      <c r="X360" s="112">
        <v>1.377</v>
      </c>
      <c r="Y360" s="111">
        <f t="shared" si="46"/>
        <v>43.993991399999999</v>
      </c>
      <c r="Z360" s="113">
        <v>0.5</v>
      </c>
      <c r="AA360" s="114">
        <f t="shared" si="44"/>
        <v>21.996995699999999</v>
      </c>
    </row>
    <row r="361" spans="1:27" ht="12.75" customHeight="1" x14ac:dyDescent="0.35">
      <c r="A361" s="103" t="s">
        <v>2668</v>
      </c>
      <c r="B361" s="223" t="s">
        <v>1685</v>
      </c>
      <c r="C361" s="123" t="s">
        <v>3280</v>
      </c>
      <c r="D361" s="116">
        <v>1</v>
      </c>
      <c r="E361" s="125">
        <v>0.4</v>
      </c>
      <c r="F361" s="106">
        <f>VLOOKUP(CONCATENATE(A361,"-",E361),AĞIRLIK!$A$3:$C$171,3,FALSE)</f>
        <v>2.512</v>
      </c>
      <c r="G361" s="117" t="s">
        <v>39</v>
      </c>
      <c r="H361" s="108">
        <f>Sayfa2!$C$2</f>
        <v>6.5</v>
      </c>
      <c r="I361" s="108">
        <f>D361*İZOLASYON!$G$10</f>
        <v>2.60934</v>
      </c>
      <c r="J361" s="118">
        <f>D361*İZOLASYON!$O$10</f>
        <v>11.373331200000003</v>
      </c>
      <c r="K361" s="118"/>
      <c r="L361" s="118"/>
      <c r="M361" s="118"/>
      <c r="N361" s="118"/>
      <c r="O361" s="118"/>
      <c r="P361" s="118"/>
      <c r="Q361" s="118"/>
      <c r="R361" s="109">
        <f t="shared" si="53"/>
        <v>30.310671200000002</v>
      </c>
      <c r="S361" s="119">
        <v>0.1</v>
      </c>
      <c r="T361" s="119">
        <v>0.3</v>
      </c>
      <c r="U361" s="119">
        <v>0.1</v>
      </c>
      <c r="V361" s="111">
        <v>33.79</v>
      </c>
      <c r="W361" s="111">
        <f t="shared" si="45"/>
        <v>36.831099999999999</v>
      </c>
      <c r="X361" s="112">
        <v>1.377</v>
      </c>
      <c r="Y361" s="111">
        <f t="shared" si="46"/>
        <v>87.547524699999997</v>
      </c>
      <c r="Z361" s="113">
        <v>0.5</v>
      </c>
      <c r="AA361" s="114">
        <f t="shared" si="44"/>
        <v>43.773762349999998</v>
      </c>
    </row>
    <row r="362" spans="1:27" ht="12.75" customHeight="1" x14ac:dyDescent="0.35">
      <c r="A362" s="103" t="s">
        <v>2668</v>
      </c>
      <c r="B362" s="223" t="s">
        <v>1686</v>
      </c>
      <c r="C362" s="123" t="s">
        <v>3727</v>
      </c>
      <c r="D362" s="116">
        <v>1</v>
      </c>
      <c r="E362" s="125">
        <v>0.4</v>
      </c>
      <c r="F362" s="106">
        <f>VLOOKUP(CONCATENATE(A362,"-",E362),AĞIRLIK!$A$3:$C$171,3,FALSE)</f>
        <v>2.512</v>
      </c>
      <c r="G362" s="117" t="s">
        <v>39</v>
      </c>
      <c r="H362" s="108">
        <f>Sayfa2!$C$2</f>
        <v>6.5</v>
      </c>
      <c r="I362" s="108">
        <f>D362*'genel hesap'!$K$77</f>
        <v>3.6486799999999997</v>
      </c>
      <c r="J362" s="108">
        <f>D362*'genel hesap'!$R$77</f>
        <v>12.407270400000002</v>
      </c>
      <c r="K362" s="118"/>
      <c r="L362" s="118"/>
      <c r="M362" s="118"/>
      <c r="N362" s="118"/>
      <c r="O362" s="118"/>
      <c r="P362" s="118"/>
      <c r="Q362" s="118"/>
      <c r="R362" s="109">
        <f t="shared" si="53"/>
        <v>32.383950400000003</v>
      </c>
      <c r="S362" s="119">
        <v>0.1</v>
      </c>
      <c r="T362" s="119">
        <v>0.3</v>
      </c>
      <c r="U362" s="119">
        <v>0.1</v>
      </c>
      <c r="V362" s="111">
        <v>39.79</v>
      </c>
      <c r="W362" s="111">
        <f t="shared" si="45"/>
        <v>43.371100000000006</v>
      </c>
      <c r="X362" s="112">
        <v>1.377</v>
      </c>
      <c r="Y362" s="111">
        <f t="shared" si="46"/>
        <v>103.0931047</v>
      </c>
      <c r="Z362" s="113">
        <v>0.5</v>
      </c>
      <c r="AA362" s="114">
        <f t="shared" si="44"/>
        <v>51.546552349999999</v>
      </c>
    </row>
    <row r="363" spans="1:27" ht="12.75" customHeight="1" x14ac:dyDescent="0.35">
      <c r="A363" s="103" t="s">
        <v>2668</v>
      </c>
      <c r="B363" s="223" t="s">
        <v>1687</v>
      </c>
      <c r="C363" s="78" t="s">
        <v>917</v>
      </c>
      <c r="D363" s="116">
        <v>1</v>
      </c>
      <c r="E363" s="125">
        <v>0.4</v>
      </c>
      <c r="F363" s="106">
        <f>VLOOKUP(CONCATENATE(A363,"-",E363),AĞIRLIK!$A$3:$C$171,3,FALSE)</f>
        <v>2.512</v>
      </c>
      <c r="G363" s="117" t="s">
        <v>39</v>
      </c>
      <c r="H363" s="108">
        <f>Sayfa2!$C$2</f>
        <v>6.5</v>
      </c>
      <c r="I363" s="120"/>
      <c r="J363" s="118"/>
      <c r="K363" s="118"/>
      <c r="L363" s="118"/>
      <c r="M363" s="118"/>
      <c r="N363" s="118"/>
      <c r="O363" s="118"/>
      <c r="P363" s="118"/>
      <c r="Q363" s="118"/>
      <c r="R363" s="109">
        <f t="shared" si="53"/>
        <v>16.327999999999999</v>
      </c>
      <c r="S363" s="119">
        <v>0.1</v>
      </c>
      <c r="T363" s="119">
        <v>0.3</v>
      </c>
      <c r="U363" s="119">
        <v>0.1</v>
      </c>
      <c r="V363" s="111">
        <v>16.98</v>
      </c>
      <c r="W363" s="111">
        <f t="shared" si="45"/>
        <v>18.508200000000002</v>
      </c>
      <c r="X363" s="112">
        <v>1.377</v>
      </c>
      <c r="Y363" s="111">
        <f t="shared" si="46"/>
        <v>43.993991399999999</v>
      </c>
      <c r="Z363" s="113">
        <v>0.5</v>
      </c>
      <c r="AA363" s="114">
        <f t="shared" si="44"/>
        <v>21.996995699999999</v>
      </c>
    </row>
    <row r="364" spans="1:27" ht="12.75" customHeight="1" x14ac:dyDescent="0.35">
      <c r="A364" s="103" t="s">
        <v>2668</v>
      </c>
      <c r="B364" s="223" t="s">
        <v>1688</v>
      </c>
      <c r="C364" s="123" t="s">
        <v>3309</v>
      </c>
      <c r="D364" s="116">
        <v>1</v>
      </c>
      <c r="E364" s="125">
        <v>0.4</v>
      </c>
      <c r="F364" s="106">
        <f>VLOOKUP(CONCATENATE(A364,"-",E364),AĞIRLIK!$A$3:$C$171,3,FALSE)</f>
        <v>2.512</v>
      </c>
      <c r="G364" s="117" t="s">
        <v>39</v>
      </c>
      <c r="H364" s="108">
        <f>Sayfa2!$C$2</f>
        <v>6.5</v>
      </c>
      <c r="I364" s="108">
        <f>D364*İZOLASYON!$G$10</f>
        <v>2.60934</v>
      </c>
      <c r="J364" s="118">
        <f>D364*İZOLASYON!$O$10</f>
        <v>11.373331200000003</v>
      </c>
      <c r="K364" s="118"/>
      <c r="L364" s="118"/>
      <c r="M364" s="118"/>
      <c r="N364" s="118"/>
      <c r="O364" s="118"/>
      <c r="P364" s="118"/>
      <c r="Q364" s="118"/>
      <c r="R364" s="109">
        <f t="shared" si="53"/>
        <v>30.310671200000002</v>
      </c>
      <c r="S364" s="119">
        <v>0.1</v>
      </c>
      <c r="T364" s="119">
        <v>0.3</v>
      </c>
      <c r="U364" s="119">
        <v>0.1</v>
      </c>
      <c r="V364" s="111">
        <v>33.79</v>
      </c>
      <c r="W364" s="111">
        <f t="shared" si="45"/>
        <v>36.831099999999999</v>
      </c>
      <c r="X364" s="112">
        <v>1.377</v>
      </c>
      <c r="Y364" s="111">
        <f t="shared" si="46"/>
        <v>87.547524699999997</v>
      </c>
      <c r="Z364" s="113">
        <v>0.5</v>
      </c>
      <c r="AA364" s="114">
        <f t="shared" si="44"/>
        <v>43.773762349999998</v>
      </c>
    </row>
    <row r="365" spans="1:27" ht="12.75" customHeight="1" x14ac:dyDescent="0.35">
      <c r="A365" s="103" t="s">
        <v>2668</v>
      </c>
      <c r="B365" s="223" t="s">
        <v>1689</v>
      </c>
      <c r="C365" s="123" t="s">
        <v>3728</v>
      </c>
      <c r="D365" s="116">
        <v>1</v>
      </c>
      <c r="E365" s="125">
        <v>0.4</v>
      </c>
      <c r="F365" s="106">
        <f>VLOOKUP(CONCATENATE(A365,"-",E365),AĞIRLIK!$A$3:$C$171,3,FALSE)</f>
        <v>2.512</v>
      </c>
      <c r="G365" s="117" t="s">
        <v>39</v>
      </c>
      <c r="H365" s="108">
        <f>Sayfa2!$C$2</f>
        <v>6.5</v>
      </c>
      <c r="I365" s="108">
        <f>D365*'genel hesap'!$K$77</f>
        <v>3.6486799999999997</v>
      </c>
      <c r="J365" s="108">
        <f>D365*'genel hesap'!$R$77</f>
        <v>12.407270400000002</v>
      </c>
      <c r="K365" s="118"/>
      <c r="L365" s="118"/>
      <c r="M365" s="118"/>
      <c r="N365" s="118"/>
      <c r="O365" s="118"/>
      <c r="P365" s="118"/>
      <c r="Q365" s="118"/>
      <c r="R365" s="109">
        <f t="shared" si="53"/>
        <v>32.383950400000003</v>
      </c>
      <c r="S365" s="119">
        <v>0.1</v>
      </c>
      <c r="T365" s="119">
        <v>0.3</v>
      </c>
      <c r="U365" s="119">
        <v>0.1</v>
      </c>
      <c r="V365" s="111">
        <v>39.79</v>
      </c>
      <c r="W365" s="111">
        <f t="shared" si="45"/>
        <v>43.371100000000006</v>
      </c>
      <c r="X365" s="112">
        <v>1.377</v>
      </c>
      <c r="Y365" s="111">
        <f t="shared" si="46"/>
        <v>103.0931047</v>
      </c>
      <c r="Z365" s="113">
        <v>0.5</v>
      </c>
      <c r="AA365" s="114">
        <f t="shared" si="44"/>
        <v>51.546552349999999</v>
      </c>
    </row>
    <row r="366" spans="1:27" ht="12.75" customHeight="1" x14ac:dyDescent="0.35">
      <c r="A366" s="103" t="s">
        <v>2668</v>
      </c>
      <c r="B366" s="223" t="s">
        <v>1690</v>
      </c>
      <c r="C366" s="78" t="s">
        <v>941</v>
      </c>
      <c r="D366" s="116">
        <v>1</v>
      </c>
      <c r="E366" s="125">
        <v>0.4</v>
      </c>
      <c r="F366" s="106">
        <f>VLOOKUP(CONCATENATE(A366,"-",E366),AĞIRLIK!$A$3:$C$171,3,FALSE)</f>
        <v>2.512</v>
      </c>
      <c r="G366" s="117" t="s">
        <v>39</v>
      </c>
      <c r="H366" s="108">
        <f>Sayfa2!$C$2</f>
        <v>6.5</v>
      </c>
      <c r="I366" s="108"/>
      <c r="J366" s="118"/>
      <c r="K366" s="118"/>
      <c r="L366" s="118"/>
      <c r="M366" s="118"/>
      <c r="N366" s="118"/>
      <c r="O366" s="118"/>
      <c r="P366" s="118"/>
      <c r="Q366" s="118"/>
      <c r="R366" s="109">
        <f t="shared" si="53"/>
        <v>16.327999999999999</v>
      </c>
      <c r="S366" s="119">
        <v>0.1</v>
      </c>
      <c r="T366" s="119">
        <v>0.3</v>
      </c>
      <c r="U366" s="119">
        <v>0.1</v>
      </c>
      <c r="V366" s="111">
        <v>16.98</v>
      </c>
      <c r="W366" s="111">
        <f t="shared" si="45"/>
        <v>18.508200000000002</v>
      </c>
      <c r="X366" s="112">
        <v>1.377</v>
      </c>
      <c r="Y366" s="111">
        <f t="shared" si="46"/>
        <v>43.993991399999999</v>
      </c>
      <c r="Z366" s="113">
        <v>0.5</v>
      </c>
      <c r="AA366" s="114">
        <f t="shared" ref="AA366:AA429" si="54">Y366*(1-Z366)</f>
        <v>21.996995699999999</v>
      </c>
    </row>
    <row r="367" spans="1:27" ht="12.75" customHeight="1" x14ac:dyDescent="0.35">
      <c r="A367" s="103" t="s">
        <v>2668</v>
      </c>
      <c r="B367" s="223" t="s">
        <v>1691</v>
      </c>
      <c r="C367" s="123" t="s">
        <v>3338</v>
      </c>
      <c r="D367" s="116">
        <v>1</v>
      </c>
      <c r="E367" s="125">
        <v>0.4</v>
      </c>
      <c r="F367" s="106">
        <f>VLOOKUP(CONCATENATE(A367,"-",E367),AĞIRLIK!$A$3:$C$171,3,FALSE)</f>
        <v>2.512</v>
      </c>
      <c r="G367" s="117" t="s">
        <v>39</v>
      </c>
      <c r="H367" s="108">
        <f>Sayfa2!$C$2</f>
        <v>6.5</v>
      </c>
      <c r="I367" s="108">
        <f>D367*İZOLASYON!$G$10</f>
        <v>2.60934</v>
      </c>
      <c r="J367" s="118">
        <f>D367*İZOLASYON!$O$10</f>
        <v>11.373331200000003</v>
      </c>
      <c r="K367" s="118"/>
      <c r="L367" s="118"/>
      <c r="M367" s="118"/>
      <c r="N367" s="118"/>
      <c r="O367" s="118"/>
      <c r="P367" s="118"/>
      <c r="Q367" s="118"/>
      <c r="R367" s="109">
        <f t="shared" si="53"/>
        <v>30.310671200000002</v>
      </c>
      <c r="S367" s="119">
        <v>0.1</v>
      </c>
      <c r="T367" s="119">
        <v>0.3</v>
      </c>
      <c r="U367" s="119">
        <v>0.1</v>
      </c>
      <c r="V367" s="111">
        <v>33.79</v>
      </c>
      <c r="W367" s="111">
        <f t="shared" si="45"/>
        <v>36.831099999999999</v>
      </c>
      <c r="X367" s="112">
        <v>1.377</v>
      </c>
      <c r="Y367" s="111">
        <f t="shared" si="46"/>
        <v>87.547524699999997</v>
      </c>
      <c r="Z367" s="113">
        <v>0.5</v>
      </c>
      <c r="AA367" s="114">
        <f t="shared" si="54"/>
        <v>43.773762349999998</v>
      </c>
    </row>
    <row r="368" spans="1:27" ht="12.75" customHeight="1" x14ac:dyDescent="0.35">
      <c r="A368" s="103" t="s">
        <v>2668</v>
      </c>
      <c r="B368" s="223" t="s">
        <v>1692</v>
      </c>
      <c r="C368" s="123" t="s">
        <v>3729</v>
      </c>
      <c r="D368" s="116">
        <v>1</v>
      </c>
      <c r="E368" s="125">
        <v>0.4</v>
      </c>
      <c r="F368" s="106">
        <f>VLOOKUP(CONCATENATE(A368,"-",E368),AĞIRLIK!$A$3:$C$171,3,FALSE)</f>
        <v>2.512</v>
      </c>
      <c r="G368" s="117" t="s">
        <v>39</v>
      </c>
      <c r="H368" s="108">
        <f>Sayfa2!$C$2</f>
        <v>6.5</v>
      </c>
      <c r="I368" s="108">
        <f>D368*'genel hesap'!$K$77</f>
        <v>3.6486799999999997</v>
      </c>
      <c r="J368" s="108">
        <f>D368*'genel hesap'!$R$77</f>
        <v>12.407270400000002</v>
      </c>
      <c r="K368" s="118"/>
      <c r="L368" s="118"/>
      <c r="M368" s="118"/>
      <c r="N368" s="118"/>
      <c r="O368" s="118"/>
      <c r="P368" s="118"/>
      <c r="Q368" s="118"/>
      <c r="R368" s="109">
        <f t="shared" si="53"/>
        <v>32.383950400000003</v>
      </c>
      <c r="S368" s="119">
        <v>0.1</v>
      </c>
      <c r="T368" s="119">
        <v>0.3</v>
      </c>
      <c r="U368" s="119">
        <v>0.1</v>
      </c>
      <c r="V368" s="111">
        <v>39.79</v>
      </c>
      <c r="W368" s="111">
        <f t="shared" si="45"/>
        <v>43.371100000000006</v>
      </c>
      <c r="X368" s="112">
        <v>1.377</v>
      </c>
      <c r="Y368" s="111">
        <f t="shared" si="46"/>
        <v>103.0931047</v>
      </c>
      <c r="Z368" s="113">
        <v>0.5</v>
      </c>
      <c r="AA368" s="114">
        <f t="shared" si="54"/>
        <v>51.546552349999999</v>
      </c>
    </row>
    <row r="369" spans="1:27" ht="12.75" customHeight="1" x14ac:dyDescent="0.35">
      <c r="A369" s="103" t="s">
        <v>2668</v>
      </c>
      <c r="B369" s="223" t="s">
        <v>1693</v>
      </c>
      <c r="C369" s="78" t="s">
        <v>916</v>
      </c>
      <c r="D369" s="116">
        <v>1</v>
      </c>
      <c r="E369" s="125">
        <v>0.4</v>
      </c>
      <c r="F369" s="106">
        <f>VLOOKUP(CONCATENATE(A369,"-",E369),AĞIRLIK!$A$3:$C$171,3,FALSE)</f>
        <v>2.512</v>
      </c>
      <c r="G369" s="117" t="s">
        <v>39</v>
      </c>
      <c r="H369" s="108">
        <f>Sayfa2!$C$2</f>
        <v>6.5</v>
      </c>
      <c r="I369" s="108"/>
      <c r="J369" s="118"/>
      <c r="K369" s="118"/>
      <c r="L369" s="118"/>
      <c r="M369" s="118"/>
      <c r="N369" s="118"/>
      <c r="O369" s="118"/>
      <c r="P369" s="118"/>
      <c r="Q369" s="118"/>
      <c r="R369" s="109">
        <f t="shared" si="53"/>
        <v>16.327999999999999</v>
      </c>
      <c r="S369" s="119">
        <v>0.1</v>
      </c>
      <c r="T369" s="119">
        <v>0.3</v>
      </c>
      <c r="U369" s="119">
        <v>0.1</v>
      </c>
      <c r="V369" s="111">
        <v>16.98</v>
      </c>
      <c r="W369" s="111">
        <f t="shared" si="45"/>
        <v>18.508200000000002</v>
      </c>
      <c r="X369" s="112">
        <v>1.377</v>
      </c>
      <c r="Y369" s="111">
        <f t="shared" si="46"/>
        <v>43.993991399999999</v>
      </c>
      <c r="Z369" s="113">
        <v>0.5</v>
      </c>
      <c r="AA369" s="114">
        <f t="shared" si="54"/>
        <v>21.996995699999999</v>
      </c>
    </row>
    <row r="370" spans="1:27" ht="12.75" customHeight="1" x14ac:dyDescent="0.35">
      <c r="A370" s="103" t="s">
        <v>2668</v>
      </c>
      <c r="B370" s="223" t="s">
        <v>1694</v>
      </c>
      <c r="C370" s="123" t="s">
        <v>3367</v>
      </c>
      <c r="D370" s="116">
        <v>1</v>
      </c>
      <c r="E370" s="125">
        <v>0.4</v>
      </c>
      <c r="F370" s="106">
        <f>VLOOKUP(CONCATENATE(A370,"-",E370),AĞIRLIK!$A$3:$C$171,3,FALSE)</f>
        <v>2.512</v>
      </c>
      <c r="G370" s="117" t="s">
        <v>39</v>
      </c>
      <c r="H370" s="108">
        <f>Sayfa2!$C$2</f>
        <v>6.5</v>
      </c>
      <c r="I370" s="108">
        <f>D370*İZOLASYON!$G$10</f>
        <v>2.60934</v>
      </c>
      <c r="J370" s="118">
        <f>D370*İZOLASYON!$O$10</f>
        <v>11.373331200000003</v>
      </c>
      <c r="K370" s="118"/>
      <c r="L370" s="118"/>
      <c r="M370" s="118"/>
      <c r="N370" s="118"/>
      <c r="O370" s="118"/>
      <c r="P370" s="118"/>
      <c r="Q370" s="118"/>
      <c r="R370" s="109">
        <f t="shared" si="53"/>
        <v>30.310671200000002</v>
      </c>
      <c r="S370" s="119">
        <v>0.1</v>
      </c>
      <c r="T370" s="119">
        <v>0.3</v>
      </c>
      <c r="U370" s="119">
        <v>0.1</v>
      </c>
      <c r="V370" s="111">
        <v>33.79</v>
      </c>
      <c r="W370" s="111">
        <f t="shared" si="45"/>
        <v>36.831099999999999</v>
      </c>
      <c r="X370" s="112">
        <v>1.377</v>
      </c>
      <c r="Y370" s="111">
        <f t="shared" si="46"/>
        <v>87.547524699999997</v>
      </c>
      <c r="Z370" s="113">
        <v>0.5</v>
      </c>
      <c r="AA370" s="114">
        <f t="shared" si="54"/>
        <v>43.773762349999998</v>
      </c>
    </row>
    <row r="371" spans="1:27" ht="12.75" customHeight="1" x14ac:dyDescent="0.35">
      <c r="A371" s="103" t="s">
        <v>2668</v>
      </c>
      <c r="B371" s="223" t="s">
        <v>1695</v>
      </c>
      <c r="C371" s="123" t="s">
        <v>3730</v>
      </c>
      <c r="D371" s="116">
        <v>1</v>
      </c>
      <c r="E371" s="125">
        <v>0.4</v>
      </c>
      <c r="F371" s="106">
        <f>VLOOKUP(CONCATENATE(A371,"-",E371),AĞIRLIK!$A$3:$C$171,3,FALSE)</f>
        <v>2.512</v>
      </c>
      <c r="G371" s="117" t="s">
        <v>39</v>
      </c>
      <c r="H371" s="108">
        <f>Sayfa2!$C$2</f>
        <v>6.5</v>
      </c>
      <c r="I371" s="108">
        <f>D371*'genel hesap'!$K$77</f>
        <v>3.6486799999999997</v>
      </c>
      <c r="J371" s="108">
        <f>D371*'genel hesap'!$R$77</f>
        <v>12.407270400000002</v>
      </c>
      <c r="K371" s="118"/>
      <c r="L371" s="118"/>
      <c r="M371" s="118"/>
      <c r="N371" s="118"/>
      <c r="O371" s="118"/>
      <c r="P371" s="118"/>
      <c r="Q371" s="118"/>
      <c r="R371" s="109">
        <f t="shared" si="53"/>
        <v>32.383950400000003</v>
      </c>
      <c r="S371" s="119">
        <v>0.1</v>
      </c>
      <c r="T371" s="119">
        <v>0.3</v>
      </c>
      <c r="U371" s="119">
        <v>0.1</v>
      </c>
      <c r="V371" s="111">
        <v>39.79</v>
      </c>
      <c r="W371" s="111">
        <f t="shared" si="45"/>
        <v>43.371100000000006</v>
      </c>
      <c r="X371" s="112">
        <v>1.377</v>
      </c>
      <c r="Y371" s="111">
        <f t="shared" si="46"/>
        <v>103.0931047</v>
      </c>
      <c r="Z371" s="113">
        <v>0.5</v>
      </c>
      <c r="AA371" s="114">
        <f t="shared" si="54"/>
        <v>51.546552349999999</v>
      </c>
    </row>
    <row r="372" spans="1:27" ht="12.75" customHeight="1" x14ac:dyDescent="0.35">
      <c r="A372" s="103" t="s">
        <v>2668</v>
      </c>
      <c r="B372" s="223" t="s">
        <v>1696</v>
      </c>
      <c r="C372" s="123" t="s">
        <v>3731</v>
      </c>
      <c r="D372" s="124">
        <v>1</v>
      </c>
      <c r="E372" s="125">
        <v>0.4</v>
      </c>
      <c r="F372" s="106">
        <f>VLOOKUP(CONCATENATE(A372,"-",E372),AĞIRLIK!$A$3:$C$171,3,FALSE)</f>
        <v>2.512</v>
      </c>
      <c r="G372" s="117" t="s">
        <v>39</v>
      </c>
      <c r="H372" s="108">
        <f>Sayfa2!$C$2</f>
        <v>6.5</v>
      </c>
      <c r="I372" s="108">
        <f>D372*'genel hesap'!$K$77</f>
        <v>3.6486799999999997</v>
      </c>
      <c r="J372" s="108">
        <f>D372*'genel hesap'!$R$77</f>
        <v>12.407270400000002</v>
      </c>
      <c r="K372" s="118"/>
      <c r="L372" s="118"/>
      <c r="M372" s="118"/>
      <c r="N372" s="118"/>
      <c r="O372" s="118"/>
      <c r="P372" s="118"/>
      <c r="Q372" s="118"/>
      <c r="R372" s="109">
        <f t="shared" si="53"/>
        <v>32.383950400000003</v>
      </c>
      <c r="S372" s="119">
        <v>0.2</v>
      </c>
      <c r="T372" s="119">
        <v>0.3</v>
      </c>
      <c r="U372" s="119">
        <v>0.1</v>
      </c>
      <c r="V372" s="111">
        <f>V371</f>
        <v>39.79</v>
      </c>
      <c r="W372" s="111">
        <f t="shared" ref="W372:W435" si="55">V372*$W$1</f>
        <v>43.371100000000006</v>
      </c>
      <c r="X372" s="112">
        <v>1.377</v>
      </c>
      <c r="Y372" s="111">
        <f t="shared" ref="Y372:Y435" si="56">W372*(1+X372)</f>
        <v>103.0931047</v>
      </c>
      <c r="Z372" s="113">
        <v>0.5</v>
      </c>
      <c r="AA372" s="114">
        <f t="shared" si="54"/>
        <v>51.546552349999999</v>
      </c>
    </row>
    <row r="373" spans="1:27" ht="12.75" customHeight="1" x14ac:dyDescent="0.35">
      <c r="A373" s="103" t="s">
        <v>2668</v>
      </c>
      <c r="B373" s="223" t="s">
        <v>1697</v>
      </c>
      <c r="C373" s="123" t="s">
        <v>3392</v>
      </c>
      <c r="D373" s="124">
        <v>1</v>
      </c>
      <c r="E373" s="125">
        <v>0.4</v>
      </c>
      <c r="F373" s="106">
        <f>VLOOKUP(CONCATENATE(A373,"-",E373),AĞIRLIK!$A$3:$C$171,3,FALSE)</f>
        <v>2.512</v>
      </c>
      <c r="G373" s="117" t="s">
        <v>39</v>
      </c>
      <c r="H373" s="108">
        <f>Sayfa2!$C$2</f>
        <v>6.5</v>
      </c>
      <c r="I373" s="108">
        <f>D373*İZOLASYON!$G$10</f>
        <v>2.60934</v>
      </c>
      <c r="J373" s="118">
        <f>D373*İZOLASYON!$O$10</f>
        <v>11.373331200000003</v>
      </c>
      <c r="K373" s="118"/>
      <c r="L373" s="118"/>
      <c r="M373" s="118"/>
      <c r="N373" s="118"/>
      <c r="O373" s="118"/>
      <c r="P373" s="118"/>
      <c r="Q373" s="118"/>
      <c r="R373" s="109">
        <f t="shared" si="53"/>
        <v>30.310671200000002</v>
      </c>
      <c r="S373" s="119">
        <v>0.2</v>
      </c>
      <c r="T373" s="119">
        <v>0.3</v>
      </c>
      <c r="U373" s="119">
        <v>0.1</v>
      </c>
      <c r="V373" s="111">
        <f>V370</f>
        <v>33.79</v>
      </c>
      <c r="W373" s="111">
        <f t="shared" si="55"/>
        <v>36.831099999999999</v>
      </c>
      <c r="X373" s="112">
        <v>1.377</v>
      </c>
      <c r="Y373" s="111">
        <f t="shared" si="56"/>
        <v>87.547524699999997</v>
      </c>
      <c r="Z373" s="113">
        <v>0.5</v>
      </c>
      <c r="AA373" s="114">
        <f t="shared" si="54"/>
        <v>43.773762349999998</v>
      </c>
    </row>
    <row r="374" spans="1:27" ht="12.75" customHeight="1" x14ac:dyDescent="0.35">
      <c r="A374" s="103" t="s">
        <v>2668</v>
      </c>
      <c r="B374" s="223" t="s">
        <v>1698</v>
      </c>
      <c r="C374" s="123" t="s">
        <v>949</v>
      </c>
      <c r="D374" s="124">
        <v>1</v>
      </c>
      <c r="E374" s="125">
        <v>0.4</v>
      </c>
      <c r="F374" s="106">
        <f>VLOOKUP(CONCATENATE(A374,"-",E374),AĞIRLIK!$A$3:$C$171,3,FALSE)</f>
        <v>2.512</v>
      </c>
      <c r="G374" s="117" t="s">
        <v>39</v>
      </c>
      <c r="H374" s="108">
        <f>Sayfa2!$C$2</f>
        <v>6.5</v>
      </c>
      <c r="I374" s="108"/>
      <c r="J374" s="118"/>
      <c r="K374" s="118"/>
      <c r="L374" s="118"/>
      <c r="M374" s="118"/>
      <c r="N374" s="118"/>
      <c r="O374" s="118"/>
      <c r="P374" s="118"/>
      <c r="Q374" s="118"/>
      <c r="R374" s="109">
        <f t="shared" si="53"/>
        <v>16.327999999999999</v>
      </c>
      <c r="S374" s="119">
        <v>0.2</v>
      </c>
      <c r="T374" s="119">
        <v>0.3</v>
      </c>
      <c r="U374" s="119">
        <v>0.1</v>
      </c>
      <c r="V374" s="111">
        <f>V369</f>
        <v>16.98</v>
      </c>
      <c r="W374" s="111">
        <f t="shared" si="55"/>
        <v>18.508200000000002</v>
      </c>
      <c r="X374" s="112">
        <v>1.377</v>
      </c>
      <c r="Y374" s="111">
        <f t="shared" si="56"/>
        <v>43.993991399999999</v>
      </c>
      <c r="Z374" s="113">
        <v>0.5</v>
      </c>
      <c r="AA374" s="114">
        <f t="shared" si="54"/>
        <v>21.996995699999999</v>
      </c>
    </row>
    <row r="375" spans="1:27" ht="12.75" customHeight="1" x14ac:dyDescent="0.35">
      <c r="A375" s="103" t="s">
        <v>2668</v>
      </c>
      <c r="B375" s="223" t="s">
        <v>1699</v>
      </c>
      <c r="C375" s="123" t="s">
        <v>3732</v>
      </c>
      <c r="D375" s="124">
        <v>1</v>
      </c>
      <c r="E375" s="125">
        <v>0.4</v>
      </c>
      <c r="F375" s="106">
        <f>VLOOKUP(CONCATENATE(A375,"-",E375),AĞIRLIK!$A$3:$C$171,3,FALSE)</f>
        <v>2.512</v>
      </c>
      <c r="G375" s="117" t="s">
        <v>39</v>
      </c>
      <c r="H375" s="108">
        <f>Sayfa2!$C$2</f>
        <v>6.5</v>
      </c>
      <c r="I375" s="108">
        <f>D375*'genel hesap'!$K$77</f>
        <v>3.6486799999999997</v>
      </c>
      <c r="J375" s="108">
        <f>D375*'genel hesap'!$R$77</f>
        <v>12.407270400000002</v>
      </c>
      <c r="K375" s="118"/>
      <c r="L375" s="118"/>
      <c r="M375" s="118"/>
      <c r="N375" s="118"/>
      <c r="O375" s="118"/>
      <c r="P375" s="118"/>
      <c r="Q375" s="118"/>
      <c r="R375" s="109">
        <f t="shared" si="53"/>
        <v>32.383950400000003</v>
      </c>
      <c r="S375" s="119">
        <v>0.2</v>
      </c>
      <c r="T375" s="119">
        <v>0.3</v>
      </c>
      <c r="U375" s="119">
        <v>0.1</v>
      </c>
      <c r="V375" s="111">
        <v>39.79</v>
      </c>
      <c r="W375" s="111">
        <f t="shared" si="55"/>
        <v>43.371100000000006</v>
      </c>
      <c r="X375" s="112">
        <v>1.377</v>
      </c>
      <c r="Y375" s="111">
        <f t="shared" si="56"/>
        <v>103.0931047</v>
      </c>
      <c r="Z375" s="113">
        <v>0.5</v>
      </c>
      <c r="AA375" s="114">
        <f t="shared" si="54"/>
        <v>51.546552349999999</v>
      </c>
    </row>
    <row r="376" spans="1:27" ht="12.75" customHeight="1" x14ac:dyDescent="0.35">
      <c r="A376" s="103" t="s">
        <v>2668</v>
      </c>
      <c r="B376" s="223" t="s">
        <v>1700</v>
      </c>
      <c r="C376" s="123" t="s">
        <v>3419</v>
      </c>
      <c r="D376" s="124">
        <v>1</v>
      </c>
      <c r="E376" s="125">
        <v>0.4</v>
      </c>
      <c r="F376" s="106">
        <f>VLOOKUP(CONCATENATE(A376,"-",E376),AĞIRLIK!$A$3:$C$171,3,FALSE)</f>
        <v>2.512</v>
      </c>
      <c r="G376" s="117" t="s">
        <v>39</v>
      </c>
      <c r="H376" s="108">
        <f>Sayfa2!$C$2</f>
        <v>6.5</v>
      </c>
      <c r="I376" s="108">
        <f>D376*İZOLASYON!$G$10</f>
        <v>2.60934</v>
      </c>
      <c r="J376" s="118">
        <f>D376*İZOLASYON!$O$10</f>
        <v>11.373331200000003</v>
      </c>
      <c r="K376" s="118"/>
      <c r="L376" s="118"/>
      <c r="M376" s="118"/>
      <c r="N376" s="118"/>
      <c r="O376" s="118"/>
      <c r="P376" s="118"/>
      <c r="Q376" s="118"/>
      <c r="R376" s="109">
        <f t="shared" si="53"/>
        <v>30.310671200000002</v>
      </c>
      <c r="S376" s="119">
        <v>0.2</v>
      </c>
      <c r="T376" s="119">
        <v>0.3</v>
      </c>
      <c r="U376" s="119">
        <v>0.1</v>
      </c>
      <c r="V376" s="111">
        <v>33.79</v>
      </c>
      <c r="W376" s="111">
        <f t="shared" si="55"/>
        <v>36.831099999999999</v>
      </c>
      <c r="X376" s="112">
        <v>1.377</v>
      </c>
      <c r="Y376" s="111">
        <f t="shared" si="56"/>
        <v>87.547524699999997</v>
      </c>
      <c r="Z376" s="113">
        <v>0.5</v>
      </c>
      <c r="AA376" s="114">
        <f t="shared" si="54"/>
        <v>43.773762349999998</v>
      </c>
    </row>
    <row r="377" spans="1:27" ht="12.75" customHeight="1" x14ac:dyDescent="0.35">
      <c r="A377" s="103" t="s">
        <v>2668</v>
      </c>
      <c r="B377" s="223" t="s">
        <v>1701</v>
      </c>
      <c r="C377" s="123" t="s">
        <v>925</v>
      </c>
      <c r="D377" s="124">
        <v>1</v>
      </c>
      <c r="E377" s="125">
        <v>0.4</v>
      </c>
      <c r="F377" s="106">
        <f>VLOOKUP(CONCATENATE(A377,"-",E377),AĞIRLIK!$A$3:$C$171,3,FALSE)</f>
        <v>2.512</v>
      </c>
      <c r="G377" s="117" t="s">
        <v>39</v>
      </c>
      <c r="H377" s="108">
        <f>Sayfa2!$C$2</f>
        <v>6.5</v>
      </c>
      <c r="I377" s="108"/>
      <c r="J377" s="118"/>
      <c r="K377" s="118"/>
      <c r="L377" s="118"/>
      <c r="M377" s="118"/>
      <c r="N377" s="118"/>
      <c r="O377" s="118"/>
      <c r="P377" s="118"/>
      <c r="Q377" s="118"/>
      <c r="R377" s="109">
        <f t="shared" si="53"/>
        <v>16.327999999999999</v>
      </c>
      <c r="S377" s="119">
        <v>0.2</v>
      </c>
      <c r="T377" s="119">
        <v>0.3</v>
      </c>
      <c r="U377" s="119">
        <v>0.1</v>
      </c>
      <c r="V377" s="111">
        <v>16.98</v>
      </c>
      <c r="W377" s="111">
        <f t="shared" si="55"/>
        <v>18.508200000000002</v>
      </c>
      <c r="X377" s="112">
        <v>1.377</v>
      </c>
      <c r="Y377" s="111">
        <f t="shared" si="56"/>
        <v>43.993991399999999</v>
      </c>
      <c r="Z377" s="113">
        <v>0.5</v>
      </c>
      <c r="AA377" s="114">
        <f t="shared" si="54"/>
        <v>21.996995699999999</v>
      </c>
    </row>
    <row r="378" spans="1:27" ht="12.75" customHeight="1" x14ac:dyDescent="0.35">
      <c r="A378" s="103" t="s">
        <v>2668</v>
      </c>
      <c r="B378" s="223" t="s">
        <v>1702</v>
      </c>
      <c r="C378" s="78" t="s">
        <v>950</v>
      </c>
      <c r="D378" s="124">
        <v>0.25</v>
      </c>
      <c r="E378" s="125">
        <v>0.4</v>
      </c>
      <c r="F378" s="106">
        <f>VLOOKUP(CONCATENATE(A378,"-",E378),AĞIRLIK!$A$3:$C$171,3,FALSE)</f>
        <v>2.512</v>
      </c>
      <c r="G378" s="117" t="s">
        <v>39</v>
      </c>
      <c r="H378" s="120">
        <f>Sayfa2!$C$2*Sayfa2!I11</f>
        <v>1.3266500000000001</v>
      </c>
      <c r="I378" s="120"/>
      <c r="J378" s="118"/>
      <c r="K378" s="118"/>
      <c r="L378" s="118">
        <f>'genel hesap'!$C$2</f>
        <v>1.39</v>
      </c>
      <c r="M378" s="118"/>
      <c r="N378" s="118"/>
      <c r="O378" s="118">
        <f>SIVAMA!D10</f>
        <v>1.6800000000000002</v>
      </c>
      <c r="P378" s="118"/>
      <c r="Q378" s="118"/>
      <c r="R378" s="109">
        <f>R347</f>
        <v>8.1639999999999997</v>
      </c>
      <c r="S378" s="119">
        <v>0.2</v>
      </c>
      <c r="T378" s="119">
        <v>0.3</v>
      </c>
      <c r="U378" s="119">
        <v>0.1</v>
      </c>
      <c r="V378" s="111">
        <f>L378+V347</f>
        <v>9.8800000000000008</v>
      </c>
      <c r="W378" s="111">
        <f t="shared" si="55"/>
        <v>10.769200000000001</v>
      </c>
      <c r="X378" s="112">
        <v>1.377</v>
      </c>
      <c r="Y378" s="111">
        <f t="shared" si="56"/>
        <v>25.598388400000001</v>
      </c>
      <c r="Z378" s="113">
        <v>0.5</v>
      </c>
      <c r="AA378" s="114">
        <f t="shared" si="54"/>
        <v>12.799194200000001</v>
      </c>
    </row>
    <row r="379" spans="1:27" ht="12.75" customHeight="1" x14ac:dyDescent="0.35">
      <c r="A379" s="103" t="s">
        <v>2668</v>
      </c>
      <c r="B379" s="223" t="s">
        <v>1703</v>
      </c>
      <c r="C379" s="123" t="s">
        <v>3733</v>
      </c>
      <c r="D379" s="124">
        <v>0.25</v>
      </c>
      <c r="E379" s="125">
        <v>0.4</v>
      </c>
      <c r="F379" s="106">
        <f>VLOOKUP(CONCATENATE(A379,"-",E379),AĞIRLIK!$A$3:$C$171,3,FALSE)</f>
        <v>2.512</v>
      </c>
      <c r="G379" s="117" t="s">
        <v>39</v>
      </c>
      <c r="H379" s="108">
        <v>1.0205</v>
      </c>
      <c r="I379" s="108">
        <f>D379*'genel hesap'!$K$77</f>
        <v>0.91216999999999993</v>
      </c>
      <c r="J379" s="108">
        <f>D379*'genel hesap'!$R$77</f>
        <v>3.1018176000000004</v>
      </c>
      <c r="K379" s="118"/>
      <c r="L379" s="118">
        <f>'genel hesap'!$C$2</f>
        <v>1.39</v>
      </c>
      <c r="M379" s="118"/>
      <c r="N379" s="118"/>
      <c r="O379" s="118">
        <f>SIVAMA!D10</f>
        <v>1.6800000000000002</v>
      </c>
      <c r="P379" s="118"/>
      <c r="Q379" s="118"/>
      <c r="R379" s="109">
        <f>R348</f>
        <v>15.155335600000001</v>
      </c>
      <c r="S379" s="119">
        <v>0.2</v>
      </c>
      <c r="T379" s="119">
        <v>0.3</v>
      </c>
      <c r="U379" s="119">
        <v>0.1</v>
      </c>
      <c r="V379" s="111">
        <f>L379+V349</f>
        <v>21.285</v>
      </c>
      <c r="W379" s="111">
        <f t="shared" si="55"/>
        <v>23.200650000000003</v>
      </c>
      <c r="X379" s="112">
        <v>1.377</v>
      </c>
      <c r="Y379" s="111">
        <f t="shared" si="56"/>
        <v>55.147945050000004</v>
      </c>
      <c r="Z379" s="113">
        <v>0.5</v>
      </c>
      <c r="AA379" s="114">
        <f t="shared" si="54"/>
        <v>27.573972525000002</v>
      </c>
    </row>
    <row r="380" spans="1:27" ht="12.75" customHeight="1" x14ac:dyDescent="0.35">
      <c r="A380" s="103" t="s">
        <v>2668</v>
      </c>
      <c r="B380" s="223" t="s">
        <v>1704</v>
      </c>
      <c r="C380" s="123" t="s">
        <v>3447</v>
      </c>
      <c r="D380" s="124">
        <v>0.25</v>
      </c>
      <c r="E380" s="125">
        <v>0.4</v>
      </c>
      <c r="F380" s="106">
        <f>VLOOKUP(CONCATENATE(A380,"-",E380),AĞIRLIK!$A$3:$C$171,3,FALSE)</f>
        <v>2.512</v>
      </c>
      <c r="G380" s="117" t="s">
        <v>39</v>
      </c>
      <c r="H380" s="120">
        <f>Sayfa2!$C$2*Sayfa2!I11</f>
        <v>1.3266500000000001</v>
      </c>
      <c r="I380" s="108">
        <f>D380*İZOLASYON!$G$10</f>
        <v>0.652335</v>
      </c>
      <c r="J380" s="118">
        <f>D380*İZOLASYON!$O$10</f>
        <v>2.8433328000000007</v>
      </c>
      <c r="K380" s="118"/>
      <c r="L380" s="118">
        <f>'genel hesap'!$C$2</f>
        <v>1.39</v>
      </c>
      <c r="M380" s="118"/>
      <c r="N380" s="118"/>
      <c r="O380" s="118">
        <f>SIVAMA!D10</f>
        <v>1.6800000000000002</v>
      </c>
      <c r="P380" s="118"/>
      <c r="Q380" s="118"/>
      <c r="R380" s="109">
        <f>R348</f>
        <v>15.155335600000001</v>
      </c>
      <c r="S380" s="119">
        <v>0.2</v>
      </c>
      <c r="T380" s="119">
        <v>0.3</v>
      </c>
      <c r="U380" s="119">
        <v>0.1</v>
      </c>
      <c r="V380" s="111">
        <f>L380+V348</f>
        <v>18.285</v>
      </c>
      <c r="W380" s="111">
        <f t="shared" si="55"/>
        <v>19.93065</v>
      </c>
      <c r="X380" s="112">
        <v>1.377</v>
      </c>
      <c r="Y380" s="111">
        <f t="shared" si="56"/>
        <v>47.375155049999996</v>
      </c>
      <c r="Z380" s="113">
        <v>0.5</v>
      </c>
      <c r="AA380" s="114">
        <f t="shared" si="54"/>
        <v>23.687577524999998</v>
      </c>
    </row>
    <row r="381" spans="1:27" ht="12.75" customHeight="1" x14ac:dyDescent="0.35">
      <c r="A381" s="103" t="s">
        <v>2668</v>
      </c>
      <c r="B381" s="223" t="s">
        <v>1705</v>
      </c>
      <c r="C381" s="78" t="s">
        <v>906</v>
      </c>
      <c r="D381" s="124">
        <v>1</v>
      </c>
      <c r="E381" s="125">
        <v>0.5</v>
      </c>
      <c r="F381" s="106">
        <f>VLOOKUP(CONCATENATE(A381,"-",E381),AĞIRLIK!$A$3:$C$171,3,FALSE)</f>
        <v>3.14</v>
      </c>
      <c r="G381" s="117" t="s">
        <v>39</v>
      </c>
      <c r="H381" s="108">
        <f>Sayfa2!$C$2</f>
        <v>6.5</v>
      </c>
      <c r="I381" s="108"/>
      <c r="J381" s="118"/>
      <c r="K381" s="118"/>
      <c r="L381" s="118"/>
      <c r="M381" s="118"/>
      <c r="N381" s="118"/>
      <c r="O381" s="118"/>
      <c r="P381" s="118"/>
      <c r="Q381" s="118"/>
      <c r="R381" s="109">
        <f t="shared" ref="R381:R386" si="57">F381*H381*D381+I381+J381+K381+L381+M381+N381+O381+P381+Q381</f>
        <v>20.41</v>
      </c>
      <c r="S381" s="119">
        <v>0.1</v>
      </c>
      <c r="T381" s="119">
        <v>0.3</v>
      </c>
      <c r="U381" s="119">
        <v>0.1</v>
      </c>
      <c r="V381" s="111">
        <f>V374*1.5</f>
        <v>25.47</v>
      </c>
      <c r="W381" s="111">
        <f t="shared" si="55"/>
        <v>27.7623</v>
      </c>
      <c r="X381" s="112">
        <v>1.377</v>
      </c>
      <c r="Y381" s="111">
        <f t="shared" si="56"/>
        <v>65.990987099999998</v>
      </c>
      <c r="Z381" s="113">
        <v>0.5</v>
      </c>
      <c r="AA381" s="114">
        <f t="shared" si="54"/>
        <v>32.995493549999999</v>
      </c>
    </row>
    <row r="382" spans="1:27" ht="12.75" customHeight="1" x14ac:dyDescent="0.35">
      <c r="A382" s="103" t="s">
        <v>2668</v>
      </c>
      <c r="B382" s="223" t="s">
        <v>1706</v>
      </c>
      <c r="C382" s="123" t="s">
        <v>3616</v>
      </c>
      <c r="D382" s="124">
        <v>1</v>
      </c>
      <c r="E382" s="125">
        <v>0.5</v>
      </c>
      <c r="F382" s="106">
        <f>VLOOKUP(CONCATENATE(A382,"-",E382),AĞIRLIK!$A$3:$C$171,3,FALSE)</f>
        <v>3.14</v>
      </c>
      <c r="G382" s="117" t="s">
        <v>39</v>
      </c>
      <c r="H382" s="108">
        <f>Sayfa2!$C$2</f>
        <v>6.5</v>
      </c>
      <c r="I382" s="108">
        <f>D382*İZOLASYON!$G$10</f>
        <v>2.60934</v>
      </c>
      <c r="J382" s="118">
        <f>D382*İZOLASYON!$O$10</f>
        <v>11.373331200000003</v>
      </c>
      <c r="K382" s="118"/>
      <c r="L382" s="118"/>
      <c r="M382" s="118"/>
      <c r="N382" s="118"/>
      <c r="O382" s="118"/>
      <c r="P382" s="118"/>
      <c r="Q382" s="118"/>
      <c r="R382" s="109">
        <f t="shared" si="57"/>
        <v>34.392671200000002</v>
      </c>
      <c r="S382" s="119">
        <v>0.1</v>
      </c>
      <c r="T382" s="119">
        <v>0.3</v>
      </c>
      <c r="U382" s="119">
        <v>0.1</v>
      </c>
      <c r="V382" s="111">
        <f>V376*1.5</f>
        <v>50.685000000000002</v>
      </c>
      <c r="W382" s="111">
        <f t="shared" si="55"/>
        <v>55.24665000000001</v>
      </c>
      <c r="X382" s="112">
        <v>1.377</v>
      </c>
      <c r="Y382" s="111">
        <f t="shared" si="56"/>
        <v>131.32128705000002</v>
      </c>
      <c r="Z382" s="113">
        <v>0.5</v>
      </c>
      <c r="AA382" s="114">
        <f t="shared" si="54"/>
        <v>65.660643525000012</v>
      </c>
    </row>
    <row r="383" spans="1:27" ht="12.75" customHeight="1" x14ac:dyDescent="0.35">
      <c r="A383" s="103" t="s">
        <v>2668</v>
      </c>
      <c r="B383" s="223" t="s">
        <v>1707</v>
      </c>
      <c r="C383" s="123" t="s">
        <v>3734</v>
      </c>
      <c r="D383" s="124">
        <v>1</v>
      </c>
      <c r="E383" s="125">
        <v>0.5</v>
      </c>
      <c r="F383" s="106">
        <f>VLOOKUP(CONCATENATE(A383,"-",E383),AĞIRLIK!$A$3:$C$171,3,FALSE)</f>
        <v>3.14</v>
      </c>
      <c r="G383" s="117" t="s">
        <v>39</v>
      </c>
      <c r="H383" s="108">
        <f>Sayfa2!$C$2</f>
        <v>6.5</v>
      </c>
      <c r="I383" s="108">
        <f>D383*'genel hesap'!$K$77</f>
        <v>3.6486799999999997</v>
      </c>
      <c r="J383" s="108">
        <f>D383*'genel hesap'!$R$77</f>
        <v>12.407270400000002</v>
      </c>
      <c r="K383" s="118"/>
      <c r="L383" s="118"/>
      <c r="M383" s="118"/>
      <c r="N383" s="118"/>
      <c r="O383" s="118"/>
      <c r="P383" s="118"/>
      <c r="Q383" s="118"/>
      <c r="R383" s="109">
        <f t="shared" si="57"/>
        <v>36.465950399999997</v>
      </c>
      <c r="S383" s="119">
        <v>0.1</v>
      </c>
      <c r="T383" s="119">
        <v>0.3</v>
      </c>
      <c r="U383" s="119">
        <v>0.1</v>
      </c>
      <c r="V383" s="111">
        <f>V375*1.5</f>
        <v>59.685000000000002</v>
      </c>
      <c r="W383" s="111">
        <f t="shared" si="55"/>
        <v>65.056650000000005</v>
      </c>
      <c r="X383" s="112">
        <v>1.377</v>
      </c>
      <c r="Y383" s="111">
        <f t="shared" si="56"/>
        <v>154.63965705000001</v>
      </c>
      <c r="Z383" s="113">
        <v>0.5</v>
      </c>
      <c r="AA383" s="114">
        <f t="shared" si="54"/>
        <v>77.319828525000005</v>
      </c>
    </row>
    <row r="384" spans="1:27" ht="12.75" customHeight="1" x14ac:dyDescent="0.35">
      <c r="A384" s="103" t="s">
        <v>2668</v>
      </c>
      <c r="B384" s="223" t="s">
        <v>1708</v>
      </c>
      <c r="C384" s="78" t="s">
        <v>1231</v>
      </c>
      <c r="D384" s="124">
        <v>1</v>
      </c>
      <c r="E384" s="125">
        <v>0.4</v>
      </c>
      <c r="F384" s="106">
        <f>VLOOKUP(CONCATENATE(A384,"-",E384),AĞIRLIK!$A$3:$C$171,3,FALSE)</f>
        <v>2.512</v>
      </c>
      <c r="G384" s="117" t="s">
        <v>39</v>
      </c>
      <c r="H384" s="108">
        <f>Sayfa2!$C$2</f>
        <v>6.5</v>
      </c>
      <c r="I384" s="108"/>
      <c r="J384" s="118"/>
      <c r="K384" s="118"/>
      <c r="L384" s="118"/>
      <c r="M384" s="118"/>
      <c r="N384" s="118"/>
      <c r="O384" s="118"/>
      <c r="P384" s="118"/>
      <c r="Q384" s="118"/>
      <c r="R384" s="109">
        <f t="shared" si="57"/>
        <v>16.327999999999999</v>
      </c>
      <c r="S384" s="119">
        <v>0.2</v>
      </c>
      <c r="T384" s="119">
        <v>0.3</v>
      </c>
      <c r="U384" s="119">
        <v>0.1</v>
      </c>
      <c r="V384" s="111">
        <f>V377</f>
        <v>16.98</v>
      </c>
      <c r="W384" s="111">
        <f t="shared" si="55"/>
        <v>18.508200000000002</v>
      </c>
      <c r="X384" s="112">
        <v>1.377</v>
      </c>
      <c r="Y384" s="111">
        <f t="shared" si="56"/>
        <v>43.993991399999999</v>
      </c>
      <c r="Z384" s="113">
        <v>0.5</v>
      </c>
      <c r="AA384" s="114">
        <f t="shared" si="54"/>
        <v>21.996995699999999</v>
      </c>
    </row>
    <row r="385" spans="1:27" ht="12.75" customHeight="1" x14ac:dyDescent="0.35">
      <c r="A385" s="103" t="s">
        <v>2668</v>
      </c>
      <c r="B385" s="223" t="s">
        <v>4171</v>
      </c>
      <c r="C385" s="78" t="s">
        <v>926</v>
      </c>
      <c r="D385" s="124">
        <v>1</v>
      </c>
      <c r="E385" s="125">
        <v>0.4</v>
      </c>
      <c r="F385" s="106">
        <f>VLOOKUP(CONCATENATE(A385,"-",E385),AĞIRLIK!$A$3:$C$171,3,FALSE)</f>
        <v>2.512</v>
      </c>
      <c r="G385" s="117" t="s">
        <v>39</v>
      </c>
      <c r="H385" s="108">
        <f>Sayfa2!$C$2</f>
        <v>6.5</v>
      </c>
      <c r="I385" s="108"/>
      <c r="J385" s="118"/>
      <c r="K385" s="118"/>
      <c r="L385" s="118"/>
      <c r="M385" s="118"/>
      <c r="N385" s="118"/>
      <c r="O385" s="118"/>
      <c r="P385" s="118"/>
      <c r="Q385" s="118"/>
      <c r="R385" s="109">
        <f t="shared" si="57"/>
        <v>16.327999999999999</v>
      </c>
      <c r="S385" s="119">
        <v>0.2</v>
      </c>
      <c r="T385" s="119">
        <v>0.3</v>
      </c>
      <c r="U385" s="119">
        <v>0.1</v>
      </c>
      <c r="V385" s="111">
        <v>16.98</v>
      </c>
      <c r="W385" s="111">
        <f t="shared" si="55"/>
        <v>18.508200000000002</v>
      </c>
      <c r="X385" s="112">
        <v>1.377</v>
      </c>
      <c r="Y385" s="111">
        <f t="shared" si="56"/>
        <v>43.993991399999999</v>
      </c>
      <c r="Z385" s="113">
        <v>0.5</v>
      </c>
      <c r="AA385" s="114">
        <f t="shared" si="54"/>
        <v>21.996995699999999</v>
      </c>
    </row>
    <row r="386" spans="1:27" ht="12.75" customHeight="1" x14ac:dyDescent="0.35">
      <c r="A386" s="103" t="s">
        <v>2668</v>
      </c>
      <c r="B386" s="223" t="s">
        <v>4172</v>
      </c>
      <c r="C386" s="78" t="s">
        <v>1232</v>
      </c>
      <c r="D386" s="126">
        <v>1</v>
      </c>
      <c r="E386" s="131"/>
      <c r="F386" s="132">
        <f>Sayfa2!CU10</f>
        <v>4</v>
      </c>
      <c r="G386" s="137" t="s">
        <v>39</v>
      </c>
      <c r="H386" s="108">
        <v>1.62</v>
      </c>
      <c r="I386" s="108"/>
      <c r="J386" s="118"/>
      <c r="K386" s="118"/>
      <c r="L386" s="118"/>
      <c r="M386" s="118"/>
      <c r="N386" s="118"/>
      <c r="O386" s="118"/>
      <c r="P386" s="128"/>
      <c r="Q386" s="128"/>
      <c r="R386" s="109">
        <f t="shared" si="57"/>
        <v>6.48</v>
      </c>
      <c r="S386" s="129">
        <v>1.5</v>
      </c>
      <c r="T386" s="129">
        <v>0</v>
      </c>
      <c r="U386" s="129">
        <v>0</v>
      </c>
      <c r="V386" s="111">
        <v>16.98</v>
      </c>
      <c r="W386" s="111">
        <f t="shared" si="55"/>
        <v>18.508200000000002</v>
      </c>
      <c r="X386" s="112">
        <v>1.377</v>
      </c>
      <c r="Y386" s="111">
        <f t="shared" si="56"/>
        <v>43.993991399999999</v>
      </c>
      <c r="Z386" s="113">
        <v>0.5</v>
      </c>
      <c r="AA386" s="114">
        <f t="shared" si="54"/>
        <v>21.996995699999999</v>
      </c>
    </row>
    <row r="387" spans="1:27" ht="12.75" customHeight="1" x14ac:dyDescent="0.35">
      <c r="A387" s="103" t="s">
        <v>2668</v>
      </c>
      <c r="B387" s="223" t="s">
        <v>4173</v>
      </c>
      <c r="C387" s="78" t="s">
        <v>4671</v>
      </c>
      <c r="D387" s="126"/>
      <c r="E387" s="131"/>
      <c r="F387" s="132">
        <f>Sayfa2!CU10</f>
        <v>4</v>
      </c>
      <c r="G387" s="137" t="s">
        <v>39</v>
      </c>
      <c r="H387" s="108"/>
      <c r="I387" s="108"/>
      <c r="J387" s="118"/>
      <c r="K387" s="118"/>
      <c r="L387" s="118"/>
      <c r="M387" s="118"/>
      <c r="N387" s="118"/>
      <c r="O387" s="118"/>
      <c r="P387" s="128"/>
      <c r="Q387" s="128"/>
      <c r="R387" s="109">
        <v>6.48</v>
      </c>
      <c r="S387" s="129">
        <v>1</v>
      </c>
      <c r="T387" s="129">
        <v>0</v>
      </c>
      <c r="U387" s="129">
        <v>0</v>
      </c>
      <c r="V387" s="111">
        <v>16.98</v>
      </c>
      <c r="W387" s="111">
        <f t="shared" si="55"/>
        <v>18.508200000000002</v>
      </c>
      <c r="X387" s="112">
        <v>1.377</v>
      </c>
      <c r="Y387" s="111">
        <f t="shared" si="56"/>
        <v>43.993991399999999</v>
      </c>
      <c r="Z387" s="113">
        <v>0.5</v>
      </c>
      <c r="AA387" s="114">
        <f t="shared" si="54"/>
        <v>21.996995699999999</v>
      </c>
    </row>
    <row r="388" spans="1:27" ht="12.75" customHeight="1" x14ac:dyDescent="0.35">
      <c r="A388" s="103" t="s">
        <v>2668</v>
      </c>
      <c r="B388" s="223" t="s">
        <v>4174</v>
      </c>
      <c r="C388" s="78" t="s">
        <v>1234</v>
      </c>
      <c r="D388" s="126">
        <v>1</v>
      </c>
      <c r="E388" s="131"/>
      <c r="F388" s="132">
        <f>Sayfa2!CU10</f>
        <v>4</v>
      </c>
      <c r="G388" s="137" t="s">
        <v>39</v>
      </c>
      <c r="H388" s="108">
        <v>1.62</v>
      </c>
      <c r="I388" s="108"/>
      <c r="J388" s="118"/>
      <c r="K388" s="118"/>
      <c r="L388" s="118"/>
      <c r="M388" s="118"/>
      <c r="N388" s="118"/>
      <c r="O388" s="118"/>
      <c r="P388" s="128"/>
      <c r="Q388" s="128"/>
      <c r="R388" s="109">
        <v>6.48</v>
      </c>
      <c r="S388" s="129">
        <v>1</v>
      </c>
      <c r="T388" s="129">
        <v>0</v>
      </c>
      <c r="U388" s="129">
        <v>0</v>
      </c>
      <c r="V388" s="111">
        <v>16.98</v>
      </c>
      <c r="W388" s="111">
        <f t="shared" si="55"/>
        <v>18.508200000000002</v>
      </c>
      <c r="X388" s="112">
        <v>1.377</v>
      </c>
      <c r="Y388" s="111">
        <f t="shared" si="56"/>
        <v>43.993991399999999</v>
      </c>
      <c r="Z388" s="113">
        <v>0.5</v>
      </c>
      <c r="AA388" s="114">
        <f t="shared" si="54"/>
        <v>21.996995699999999</v>
      </c>
    </row>
    <row r="389" spans="1:27" ht="12.75" customHeight="1" x14ac:dyDescent="0.35">
      <c r="A389" s="103" t="s">
        <v>2668</v>
      </c>
      <c r="B389" s="223" t="s">
        <v>4175</v>
      </c>
      <c r="C389" s="78" t="s">
        <v>927</v>
      </c>
      <c r="D389" s="124">
        <v>1</v>
      </c>
      <c r="E389" s="125"/>
      <c r="F389" s="132">
        <v>1</v>
      </c>
      <c r="G389" s="117" t="s">
        <v>39</v>
      </c>
      <c r="H389" s="133"/>
      <c r="I389" s="138"/>
      <c r="J389" s="134"/>
      <c r="K389" s="134"/>
      <c r="L389" s="134"/>
      <c r="M389" s="134">
        <f>'BAĞLANTI KELEPÇESİ'!H10</f>
        <v>0.84277532467532468</v>
      </c>
      <c r="N389" s="134"/>
      <c r="O389" s="134"/>
      <c r="P389" s="134"/>
      <c r="Q389" s="134"/>
      <c r="R389" s="109">
        <f>F389*H389*D389+I389+J389+K389+L389+M389+N389+O389+P389+Q389</f>
        <v>0.84277532467532468</v>
      </c>
      <c r="S389" s="135">
        <v>1</v>
      </c>
      <c r="T389" s="135">
        <v>0</v>
      </c>
      <c r="U389" s="135">
        <v>0</v>
      </c>
      <c r="V389" s="111">
        <v>1.73</v>
      </c>
      <c r="W389" s="111">
        <f t="shared" si="55"/>
        <v>1.8857000000000002</v>
      </c>
      <c r="X389" s="112">
        <v>1.377</v>
      </c>
      <c r="Y389" s="111">
        <f t="shared" si="56"/>
        <v>4.4823088999999996</v>
      </c>
      <c r="Z389" s="113">
        <v>0.5</v>
      </c>
      <c r="AA389" s="114">
        <f t="shared" si="54"/>
        <v>2.2411544499999998</v>
      </c>
    </row>
    <row r="390" spans="1:27" ht="12.75" customHeight="1" x14ac:dyDescent="0.35">
      <c r="A390" s="103" t="s">
        <v>2668</v>
      </c>
      <c r="B390" s="223" t="s">
        <v>4176</v>
      </c>
      <c r="C390" s="78" t="s">
        <v>1235</v>
      </c>
      <c r="D390" s="124"/>
      <c r="E390" s="125"/>
      <c r="F390" s="132">
        <v>1</v>
      </c>
      <c r="G390" s="117" t="s">
        <v>39</v>
      </c>
      <c r="H390" s="133"/>
      <c r="I390" s="138"/>
      <c r="J390" s="118"/>
      <c r="K390" s="134"/>
      <c r="L390" s="134"/>
      <c r="M390" s="134"/>
      <c r="N390" s="134"/>
      <c r="O390" s="134"/>
      <c r="P390" s="134"/>
      <c r="Q390" s="134"/>
      <c r="R390" s="109">
        <f>R393</f>
        <v>1.8005</v>
      </c>
      <c r="S390" s="135">
        <v>1</v>
      </c>
      <c r="T390" s="135">
        <v>0</v>
      </c>
      <c r="U390" s="135">
        <v>0</v>
      </c>
      <c r="V390" s="111">
        <v>1.73</v>
      </c>
      <c r="W390" s="111">
        <f t="shared" si="55"/>
        <v>1.8857000000000002</v>
      </c>
      <c r="X390" s="112">
        <v>1.377</v>
      </c>
      <c r="Y390" s="111">
        <f t="shared" si="56"/>
        <v>4.4823088999999996</v>
      </c>
      <c r="Z390" s="113">
        <v>0.5</v>
      </c>
      <c r="AA390" s="114">
        <f t="shared" si="54"/>
        <v>2.2411544499999998</v>
      </c>
    </row>
    <row r="391" spans="1:27" ht="12.75" customHeight="1" x14ac:dyDescent="0.35">
      <c r="A391" s="103" t="s">
        <v>2668</v>
      </c>
      <c r="B391" s="223" t="s">
        <v>4177</v>
      </c>
      <c r="C391" s="123" t="s">
        <v>3735</v>
      </c>
      <c r="D391" s="124"/>
      <c r="E391" s="125"/>
      <c r="F391" s="132">
        <v>1</v>
      </c>
      <c r="G391" s="117" t="s">
        <v>39</v>
      </c>
      <c r="H391" s="133"/>
      <c r="I391" s="138"/>
      <c r="J391" s="118"/>
      <c r="K391" s="134"/>
      <c r="L391" s="134"/>
      <c r="M391" s="134"/>
      <c r="N391" s="134"/>
      <c r="O391" s="134"/>
      <c r="P391" s="134">
        <f>'DUVAR KELEPÇE'!J11</f>
        <v>2.0862400000000001</v>
      </c>
      <c r="Q391" s="134"/>
      <c r="R391" s="109">
        <f>F391*H391*D391+I391+J391+K391+L391+M391+N391+O391+P391+Q391</f>
        <v>2.0862400000000001</v>
      </c>
      <c r="S391" s="135">
        <v>1</v>
      </c>
      <c r="T391" s="135">
        <v>0</v>
      </c>
      <c r="U391" s="135">
        <v>0</v>
      </c>
      <c r="V391" s="111">
        <f t="shared" ref="V391:V396" si="58">R391*(1+S391)*(T391+1)*(U391+1)</f>
        <v>4.1724800000000002</v>
      </c>
      <c r="W391" s="111">
        <f t="shared" si="55"/>
        <v>4.5480032000000001</v>
      </c>
      <c r="X391" s="112">
        <v>1.377</v>
      </c>
      <c r="Y391" s="111">
        <f t="shared" si="56"/>
        <v>10.810603606399999</v>
      </c>
      <c r="Z391" s="113">
        <v>0.5</v>
      </c>
      <c r="AA391" s="114">
        <f t="shared" si="54"/>
        <v>5.4053018031999995</v>
      </c>
    </row>
    <row r="392" spans="1:27" ht="12.75" customHeight="1" x14ac:dyDescent="0.35">
      <c r="A392" s="103" t="s">
        <v>2668</v>
      </c>
      <c r="B392" s="223" t="s">
        <v>4178</v>
      </c>
      <c r="C392" s="123" t="s">
        <v>3476</v>
      </c>
      <c r="D392" s="124"/>
      <c r="E392" s="125"/>
      <c r="F392" s="132">
        <v>1</v>
      </c>
      <c r="G392" s="117" t="s">
        <v>39</v>
      </c>
      <c r="H392" s="133"/>
      <c r="I392" s="133"/>
      <c r="J392" s="118"/>
      <c r="K392" s="134"/>
      <c r="L392" s="134"/>
      <c r="M392" s="134"/>
      <c r="N392" s="134"/>
      <c r="O392" s="134"/>
      <c r="P392" s="134">
        <f>'DUVAR KELEPÇE'!J9</f>
        <v>2.0045999999999999</v>
      </c>
      <c r="Q392" s="134"/>
      <c r="R392" s="109">
        <f>F392*H392*D392+I392+J392+K392+L392+M392+N392+O392+P392+Q392</f>
        <v>2.0045999999999999</v>
      </c>
      <c r="S392" s="135">
        <v>1</v>
      </c>
      <c r="T392" s="135">
        <v>0</v>
      </c>
      <c r="U392" s="135">
        <v>0</v>
      </c>
      <c r="V392" s="111">
        <f t="shared" si="58"/>
        <v>4.0091999999999999</v>
      </c>
      <c r="W392" s="111">
        <f t="shared" si="55"/>
        <v>4.3700280000000005</v>
      </c>
      <c r="X392" s="112">
        <v>1.377</v>
      </c>
      <c r="Y392" s="111">
        <f t="shared" si="56"/>
        <v>10.387556556</v>
      </c>
      <c r="Z392" s="113">
        <v>0.5</v>
      </c>
      <c r="AA392" s="114">
        <f t="shared" si="54"/>
        <v>5.1937782779999999</v>
      </c>
    </row>
    <row r="393" spans="1:27" ht="12.75" customHeight="1" x14ac:dyDescent="0.35">
      <c r="A393" s="103" t="s">
        <v>2668</v>
      </c>
      <c r="B393" s="223" t="s">
        <v>4179</v>
      </c>
      <c r="C393" s="123" t="s">
        <v>912</v>
      </c>
      <c r="D393" s="124"/>
      <c r="E393" s="125"/>
      <c r="F393" s="132">
        <v>1</v>
      </c>
      <c r="G393" s="117" t="s">
        <v>39</v>
      </c>
      <c r="H393" s="133"/>
      <c r="I393" s="108"/>
      <c r="J393" s="118"/>
      <c r="K393" s="134"/>
      <c r="L393" s="134"/>
      <c r="M393" s="134"/>
      <c r="N393" s="134"/>
      <c r="O393" s="134"/>
      <c r="P393" s="134">
        <f>'DUVAR KELEPÇE'!G9</f>
        <v>1.8005</v>
      </c>
      <c r="Q393" s="134"/>
      <c r="R393" s="109">
        <f>F393*H393*D393+I393+J393+K393+L393+M393+N393+O393+P393+Q393</f>
        <v>1.8005</v>
      </c>
      <c r="S393" s="135">
        <v>1</v>
      </c>
      <c r="T393" s="135">
        <v>0</v>
      </c>
      <c r="U393" s="135">
        <v>0</v>
      </c>
      <c r="V393" s="111">
        <f t="shared" si="58"/>
        <v>3.601</v>
      </c>
      <c r="W393" s="111">
        <f t="shared" si="55"/>
        <v>3.9250900000000004</v>
      </c>
      <c r="X393" s="112">
        <v>1.377</v>
      </c>
      <c r="Y393" s="111">
        <f t="shared" si="56"/>
        <v>9.3299389300000009</v>
      </c>
      <c r="Z393" s="113">
        <v>0.5</v>
      </c>
      <c r="AA393" s="114">
        <f t="shared" si="54"/>
        <v>4.6649694650000004</v>
      </c>
    </row>
    <row r="394" spans="1:27" ht="12.75" customHeight="1" x14ac:dyDescent="0.35">
      <c r="A394" s="103" t="s">
        <v>2668</v>
      </c>
      <c r="B394" s="223" t="s">
        <v>4180</v>
      </c>
      <c r="C394" s="78" t="s">
        <v>911</v>
      </c>
      <c r="D394" s="124"/>
      <c r="E394" s="125"/>
      <c r="F394" s="132">
        <v>1</v>
      </c>
      <c r="G394" s="117" t="s">
        <v>39</v>
      </c>
      <c r="H394" s="133"/>
      <c r="I394" s="133"/>
      <c r="J394" s="134"/>
      <c r="K394" s="134"/>
      <c r="L394" s="134"/>
      <c r="M394" s="134"/>
      <c r="N394" s="134">
        <f>'genel hesap'!Y45</f>
        <v>0.64520547945205486</v>
      </c>
      <c r="O394" s="134"/>
      <c r="P394" s="134"/>
      <c r="Q394" s="134"/>
      <c r="R394" s="109">
        <f>F394*H394*D394+I394+J394+K394+L394+M394+N394+O394+P394+Q394</f>
        <v>0.64520547945205486</v>
      </c>
      <c r="S394" s="135">
        <v>1</v>
      </c>
      <c r="T394" s="135">
        <v>0</v>
      </c>
      <c r="U394" s="135">
        <v>0</v>
      </c>
      <c r="V394" s="111">
        <f t="shared" si="58"/>
        <v>1.2904109589041097</v>
      </c>
      <c r="W394" s="111">
        <f t="shared" si="55"/>
        <v>1.4065479452054797</v>
      </c>
      <c r="X394" s="112">
        <v>1.377</v>
      </c>
      <c r="Y394" s="111">
        <f t="shared" si="56"/>
        <v>3.3433644657534249</v>
      </c>
      <c r="Z394" s="113">
        <v>0.5</v>
      </c>
      <c r="AA394" s="114">
        <f t="shared" si="54"/>
        <v>1.6716822328767125</v>
      </c>
    </row>
    <row r="395" spans="1:27" ht="12.75" customHeight="1" x14ac:dyDescent="0.35">
      <c r="A395" s="103" t="s">
        <v>2668</v>
      </c>
      <c r="B395" s="223" t="s">
        <v>4181</v>
      </c>
      <c r="C395" s="78" t="s">
        <v>3557</v>
      </c>
      <c r="D395" s="136">
        <v>0.2</v>
      </c>
      <c r="E395" s="105">
        <v>0.4</v>
      </c>
      <c r="F395" s="106">
        <f>VLOOKUP(CONCATENATE(A395,"-",E395),AĞIRLIK!$A$3:$C$171,3,FALSE)</f>
        <v>2.512</v>
      </c>
      <c r="G395" s="107" t="s">
        <v>39</v>
      </c>
      <c r="H395" s="108">
        <f>Sayfa2!$C$2</f>
        <v>6.5</v>
      </c>
      <c r="I395" s="108"/>
      <c r="J395" s="109"/>
      <c r="K395" s="109">
        <f>'genel hesap'!$D$2</f>
        <v>0.5</v>
      </c>
      <c r="L395" s="109"/>
      <c r="M395" s="109"/>
      <c r="N395" s="109"/>
      <c r="O395" s="118">
        <f>SIVAMA!D10</f>
        <v>1.6800000000000002</v>
      </c>
      <c r="P395" s="109"/>
      <c r="Q395" s="109"/>
      <c r="R395" s="109">
        <f>R381+O395+K395</f>
        <v>22.59</v>
      </c>
      <c r="S395" s="110">
        <v>0.2</v>
      </c>
      <c r="T395" s="110">
        <v>0.3</v>
      </c>
      <c r="U395" s="110">
        <v>0.1</v>
      </c>
      <c r="V395" s="111">
        <f t="shared" si="58"/>
        <v>38.764440000000008</v>
      </c>
      <c r="W395" s="111">
        <f t="shared" si="55"/>
        <v>42.253239600000015</v>
      </c>
      <c r="X395" s="112">
        <v>1.377</v>
      </c>
      <c r="Y395" s="111">
        <f t="shared" si="56"/>
        <v>100.43595052920003</v>
      </c>
      <c r="Z395" s="113">
        <v>0.5</v>
      </c>
      <c r="AA395" s="114">
        <f t="shared" si="54"/>
        <v>50.217975264600014</v>
      </c>
    </row>
    <row r="396" spans="1:27" ht="12.75" customHeight="1" x14ac:dyDescent="0.35">
      <c r="A396" s="103" t="s">
        <v>2668</v>
      </c>
      <c r="B396" s="223" t="s">
        <v>4182</v>
      </c>
      <c r="C396" s="123" t="s">
        <v>3519</v>
      </c>
      <c r="D396" s="136">
        <v>0.2</v>
      </c>
      <c r="E396" s="125">
        <v>0.4</v>
      </c>
      <c r="F396" s="106">
        <f>VLOOKUP(CONCATENATE(A396,"-",E396),AĞIRLIK!$A$3:$C$171,3,FALSE)</f>
        <v>2.512</v>
      </c>
      <c r="G396" s="117" t="s">
        <v>39</v>
      </c>
      <c r="H396" s="108">
        <f>Sayfa2!$C$2</f>
        <v>6.5</v>
      </c>
      <c r="I396" s="108">
        <f>'genel hesap'!K46*D396</f>
        <v>0.49577460000000012</v>
      </c>
      <c r="J396" s="118">
        <f>'genel hesap'!R45*D396</f>
        <v>2.2746662400000006</v>
      </c>
      <c r="K396" s="118">
        <f>'genel hesap'!$D$2</f>
        <v>0.5</v>
      </c>
      <c r="L396" s="118"/>
      <c r="M396" s="118"/>
      <c r="N396" s="118"/>
      <c r="O396" s="118">
        <f>SIVAMA!D10</f>
        <v>1.6800000000000002</v>
      </c>
      <c r="P396" s="118"/>
      <c r="Q396" s="118"/>
      <c r="R396" s="109">
        <f>F396*H396*D396+I396+J396+K396+L396+M396+N396+O396+P396+Q396+R382</f>
        <v>42.60871204</v>
      </c>
      <c r="S396" s="119">
        <v>0.2</v>
      </c>
      <c r="T396" s="119">
        <v>0.3</v>
      </c>
      <c r="U396" s="119">
        <v>0.1</v>
      </c>
      <c r="V396" s="111">
        <f t="shared" si="58"/>
        <v>73.116549860640006</v>
      </c>
      <c r="W396" s="111">
        <f t="shared" si="55"/>
        <v>79.697039348097618</v>
      </c>
      <c r="X396" s="112">
        <v>1.377</v>
      </c>
      <c r="Y396" s="111">
        <f t="shared" si="56"/>
        <v>189.43986253042803</v>
      </c>
      <c r="Z396" s="113">
        <v>0.5</v>
      </c>
      <c r="AA396" s="114">
        <f t="shared" si="54"/>
        <v>94.719931265214015</v>
      </c>
    </row>
    <row r="397" spans="1:27" ht="12.75" customHeight="1" x14ac:dyDescent="0.35">
      <c r="A397" s="103" t="s">
        <v>2668</v>
      </c>
      <c r="B397" s="223" t="s">
        <v>4183</v>
      </c>
      <c r="C397" s="123" t="s">
        <v>3736</v>
      </c>
      <c r="D397" s="136">
        <v>0.2</v>
      </c>
      <c r="E397" s="125">
        <v>0.4</v>
      </c>
      <c r="F397" s="106">
        <f>VLOOKUP(CONCATENATE(A397,"-",E397),AĞIRLIK!$A$3:$C$171,3,FALSE)</f>
        <v>2.512</v>
      </c>
      <c r="G397" s="117" t="s">
        <v>39</v>
      </c>
      <c r="H397" s="108">
        <f>Sayfa2!$C$2</f>
        <v>6.5</v>
      </c>
      <c r="I397" s="108">
        <f>'genel hesap'!$K$77*D397</f>
        <v>0.72973599999999994</v>
      </c>
      <c r="J397" s="118">
        <f>D397*'genel hesap'!$R$77</f>
        <v>2.4814540800000007</v>
      </c>
      <c r="K397" s="118">
        <f>'genel hesap'!$D$2</f>
        <v>0.5</v>
      </c>
      <c r="L397" s="118"/>
      <c r="M397" s="118"/>
      <c r="N397" s="118"/>
      <c r="O397" s="118">
        <f>SIVAMA!D10</f>
        <v>1.6800000000000002</v>
      </c>
      <c r="P397" s="118"/>
      <c r="Q397" s="118"/>
      <c r="R397" s="109">
        <f>F397*H397*D397+I397+J397+K397+L397+M397+N397+O397+P397+Q397+R383</f>
        <v>45.122740479999997</v>
      </c>
      <c r="S397" s="119">
        <v>0.2</v>
      </c>
      <c r="T397" s="119">
        <v>0.3</v>
      </c>
      <c r="U397" s="119">
        <v>0.1</v>
      </c>
      <c r="V397" s="111">
        <f>R397*(1+S397)*(T397+1)*(U397+1)</f>
        <v>77.430622663679998</v>
      </c>
      <c r="W397" s="111">
        <f t="shared" si="55"/>
        <v>84.399378703411202</v>
      </c>
      <c r="X397" s="112">
        <v>1.377</v>
      </c>
      <c r="Y397" s="111">
        <f t="shared" si="56"/>
        <v>200.61732317800841</v>
      </c>
      <c r="Z397" s="113">
        <v>0.5</v>
      </c>
      <c r="AA397" s="114">
        <f t="shared" si="54"/>
        <v>100.3086615890042</v>
      </c>
    </row>
    <row r="398" spans="1:27" ht="12.75" customHeight="1" x14ac:dyDescent="0.35">
      <c r="A398" s="103" t="s">
        <v>2668</v>
      </c>
      <c r="B398" s="223" t="s">
        <v>4184</v>
      </c>
      <c r="C398" s="78" t="s">
        <v>2643</v>
      </c>
      <c r="D398" s="124">
        <v>1</v>
      </c>
      <c r="E398" s="125">
        <v>0.5</v>
      </c>
      <c r="F398" s="106">
        <f>VLOOKUP(CONCATENATE(A398,"-",E398),AĞIRLIK!$A$3:$C$171,3,FALSE)</f>
        <v>3.14</v>
      </c>
      <c r="G398" s="117" t="s">
        <v>39</v>
      </c>
      <c r="H398" s="108">
        <f>Sayfa2!$C$2</f>
        <v>6.5</v>
      </c>
      <c r="I398" s="108"/>
      <c r="J398" s="118"/>
      <c r="K398" s="118"/>
      <c r="L398" s="118"/>
      <c r="M398" s="118"/>
      <c r="N398" s="118"/>
      <c r="O398" s="118"/>
      <c r="P398" s="118"/>
      <c r="Q398" s="118"/>
      <c r="R398" s="109">
        <f>R381*1.5</f>
        <v>30.615000000000002</v>
      </c>
      <c r="S398" s="119">
        <v>0.1</v>
      </c>
      <c r="T398" s="119">
        <v>0.3</v>
      </c>
      <c r="U398" s="119">
        <v>0.1</v>
      </c>
      <c r="V398" s="111">
        <v>25.47</v>
      </c>
      <c r="W398" s="111">
        <f t="shared" si="55"/>
        <v>27.7623</v>
      </c>
      <c r="X398" s="112">
        <v>1.377</v>
      </c>
      <c r="Y398" s="111">
        <f t="shared" si="56"/>
        <v>65.990987099999998</v>
      </c>
      <c r="Z398" s="113">
        <v>0.5</v>
      </c>
      <c r="AA398" s="114">
        <f t="shared" si="54"/>
        <v>32.995493549999999</v>
      </c>
    </row>
    <row r="399" spans="1:27" ht="12.75" customHeight="1" x14ac:dyDescent="0.35">
      <c r="A399" s="103" t="s">
        <v>2668</v>
      </c>
      <c r="B399" s="223" t="s">
        <v>4185</v>
      </c>
      <c r="C399" s="123" t="s">
        <v>3533</v>
      </c>
      <c r="D399" s="124">
        <v>1</v>
      </c>
      <c r="E399" s="125">
        <v>0.5</v>
      </c>
      <c r="F399" s="106">
        <f>VLOOKUP(CONCATENATE(A399,"-",E399),AĞIRLIK!$A$3:$C$171,3,FALSE)</f>
        <v>3.14</v>
      </c>
      <c r="G399" s="117" t="s">
        <v>39</v>
      </c>
      <c r="H399" s="108">
        <f>Sayfa2!$C$2</f>
        <v>6.5</v>
      </c>
      <c r="I399" s="108">
        <f>D399*İZOLASYON!$G$10</f>
        <v>2.60934</v>
      </c>
      <c r="J399" s="118">
        <f>D399*İZOLASYON!$O$10</f>
        <v>11.373331200000003</v>
      </c>
      <c r="K399" s="118"/>
      <c r="L399" s="118"/>
      <c r="M399" s="118"/>
      <c r="N399" s="118">
        <f>CONTA!E298</f>
        <v>0</v>
      </c>
      <c r="O399" s="118"/>
      <c r="P399" s="118"/>
      <c r="Q399" s="118"/>
      <c r="R399" s="109">
        <f>R382*1.5</f>
        <v>51.589006800000007</v>
      </c>
      <c r="S399" s="119">
        <v>0.2</v>
      </c>
      <c r="T399" s="119">
        <v>0.3</v>
      </c>
      <c r="U399" s="119">
        <v>0.1</v>
      </c>
      <c r="V399" s="111">
        <v>50.685000000000002</v>
      </c>
      <c r="W399" s="111">
        <f t="shared" si="55"/>
        <v>55.24665000000001</v>
      </c>
      <c r="X399" s="112">
        <v>1.377</v>
      </c>
      <c r="Y399" s="111">
        <f t="shared" si="56"/>
        <v>131.32128705000002</v>
      </c>
      <c r="Z399" s="113">
        <v>0.5</v>
      </c>
      <c r="AA399" s="114">
        <f t="shared" si="54"/>
        <v>65.660643525000012</v>
      </c>
    </row>
    <row r="400" spans="1:27" ht="12.75" customHeight="1" x14ac:dyDescent="0.35">
      <c r="A400" s="103" t="s">
        <v>2668</v>
      </c>
      <c r="B400" s="223" t="s">
        <v>4186</v>
      </c>
      <c r="C400" s="123" t="s">
        <v>3737</v>
      </c>
      <c r="D400" s="124">
        <v>1</v>
      </c>
      <c r="E400" s="125">
        <v>0.5</v>
      </c>
      <c r="F400" s="106">
        <f>VLOOKUP(CONCATENATE(A400,"-",E400),AĞIRLIK!$A$3:$C$171,3,FALSE)</f>
        <v>3.14</v>
      </c>
      <c r="G400" s="117" t="s">
        <v>39</v>
      </c>
      <c r="H400" s="108">
        <f>Sayfa2!$C$2</f>
        <v>6.5</v>
      </c>
      <c r="I400" s="108">
        <f>D400*'genel hesap'!$K$77</f>
        <v>3.6486799999999997</v>
      </c>
      <c r="J400" s="118">
        <f>D400*'genel hesap'!$R$77</f>
        <v>12.407270400000002</v>
      </c>
      <c r="K400" s="118"/>
      <c r="L400" s="118"/>
      <c r="M400" s="118"/>
      <c r="N400" s="118">
        <f>CONTA!E9</f>
        <v>0.61939726027397257</v>
      </c>
      <c r="O400" s="118"/>
      <c r="P400" s="118"/>
      <c r="Q400" s="118"/>
      <c r="R400" s="109">
        <f>R383*1.5</f>
        <v>54.698925599999995</v>
      </c>
      <c r="S400" s="119">
        <v>0.2</v>
      </c>
      <c r="T400" s="119">
        <v>0.3</v>
      </c>
      <c r="U400" s="119">
        <v>0.1</v>
      </c>
      <c r="V400" s="111">
        <v>59.685000000000002</v>
      </c>
      <c r="W400" s="111">
        <f t="shared" si="55"/>
        <v>65.056650000000005</v>
      </c>
      <c r="X400" s="112">
        <v>1.377</v>
      </c>
      <c r="Y400" s="111">
        <f t="shared" si="56"/>
        <v>154.63965705000001</v>
      </c>
      <c r="Z400" s="113">
        <v>0.5</v>
      </c>
      <c r="AA400" s="114">
        <f t="shared" si="54"/>
        <v>77.319828525000005</v>
      </c>
    </row>
    <row r="401" spans="1:27" ht="12.75" customHeight="1" x14ac:dyDescent="0.35">
      <c r="A401" s="103" t="s">
        <v>2669</v>
      </c>
      <c r="B401" s="223" t="s">
        <v>1709</v>
      </c>
      <c r="C401" s="78" t="s">
        <v>717</v>
      </c>
      <c r="D401" s="124">
        <v>1</v>
      </c>
      <c r="E401" s="125">
        <v>0.4</v>
      </c>
      <c r="F401" s="106">
        <f>VLOOKUP(CONCATENATE(A401,"-",E401),AĞIRLIK!$A$3:$C$171,3,FALSE)</f>
        <v>2.6124799999999997</v>
      </c>
      <c r="G401" s="117" t="s">
        <v>39</v>
      </c>
      <c r="H401" s="108">
        <f>Sayfa2!$C$2</f>
        <v>6.5</v>
      </c>
      <c r="I401" s="108"/>
      <c r="J401" s="118"/>
      <c r="K401" s="118"/>
      <c r="L401" s="118"/>
      <c r="M401" s="118"/>
      <c r="N401" s="118"/>
      <c r="O401" s="118"/>
      <c r="P401" s="118"/>
      <c r="Q401" s="118"/>
      <c r="R401" s="109">
        <f t="shared" ref="R401:R412" si="59">F401*H401*D401+I401+J401+K401+L401+M401+N401+O401+P401+Q401</f>
        <v>16.981119999999997</v>
      </c>
      <c r="S401" s="119">
        <v>0.1</v>
      </c>
      <c r="T401" s="119">
        <v>0.3</v>
      </c>
      <c r="U401" s="119">
        <v>0.1</v>
      </c>
      <c r="V401" s="111">
        <v>17.5</v>
      </c>
      <c r="W401" s="111">
        <f t="shared" si="55"/>
        <v>19.075000000000003</v>
      </c>
      <c r="X401" s="112">
        <v>1.377</v>
      </c>
      <c r="Y401" s="111">
        <f t="shared" si="56"/>
        <v>45.341275000000003</v>
      </c>
      <c r="Z401" s="113">
        <v>0.5</v>
      </c>
      <c r="AA401" s="114">
        <f t="shared" si="54"/>
        <v>22.670637500000002</v>
      </c>
    </row>
    <row r="402" spans="1:27" ht="12.75" customHeight="1" x14ac:dyDescent="0.35">
      <c r="A402" s="103" t="s">
        <v>2669</v>
      </c>
      <c r="B402" s="223" t="s">
        <v>1710</v>
      </c>
      <c r="C402" s="123" t="s">
        <v>3184</v>
      </c>
      <c r="D402" s="124">
        <v>1</v>
      </c>
      <c r="E402" s="125">
        <v>0.4</v>
      </c>
      <c r="F402" s="106">
        <f>VLOOKUP(CONCATENATE(A402,"-",E402),AĞIRLIK!$A$3:$C$171,3,FALSE)</f>
        <v>2.6124799999999997</v>
      </c>
      <c r="G402" s="117" t="s">
        <v>39</v>
      </c>
      <c r="H402" s="108">
        <f>Sayfa2!$C$2</f>
        <v>6.5</v>
      </c>
      <c r="I402" s="108">
        <f>D402*İZOLASYON!$G$11</f>
        <v>2.6963180000000002</v>
      </c>
      <c r="J402" s="118">
        <f>D402*İZOLASYON!$O$11</f>
        <v>11.717977600000005</v>
      </c>
      <c r="K402" s="118"/>
      <c r="L402" s="118"/>
      <c r="M402" s="118"/>
      <c r="N402" s="118"/>
      <c r="O402" s="118"/>
      <c r="P402" s="118"/>
      <c r="Q402" s="118"/>
      <c r="R402" s="109">
        <f t="shared" si="59"/>
        <v>31.395415600000003</v>
      </c>
      <c r="S402" s="119">
        <v>0.1</v>
      </c>
      <c r="T402" s="119">
        <v>0.3</v>
      </c>
      <c r="U402" s="119">
        <v>0.1</v>
      </c>
      <c r="V402" s="111">
        <v>38</v>
      </c>
      <c r="W402" s="111">
        <f t="shared" si="55"/>
        <v>41.42</v>
      </c>
      <c r="X402" s="112">
        <v>1.377</v>
      </c>
      <c r="Y402" s="111">
        <f t="shared" si="56"/>
        <v>98.455339999999993</v>
      </c>
      <c r="Z402" s="113">
        <v>0.5</v>
      </c>
      <c r="AA402" s="114">
        <f t="shared" si="54"/>
        <v>49.227669999999996</v>
      </c>
    </row>
    <row r="403" spans="1:27" ht="12.75" customHeight="1" x14ac:dyDescent="0.35">
      <c r="A403" s="103" t="s">
        <v>2669</v>
      </c>
      <c r="B403" s="223" t="s">
        <v>1711</v>
      </c>
      <c r="C403" s="123" t="s">
        <v>3738</v>
      </c>
      <c r="D403" s="124">
        <v>1</v>
      </c>
      <c r="E403" s="125">
        <v>0.4</v>
      </c>
      <c r="F403" s="106">
        <f>VLOOKUP(CONCATENATE(A403,"-",E403),AĞIRLIK!$A$3:$C$171,3,FALSE)</f>
        <v>2.6124799999999997</v>
      </c>
      <c r="G403" s="117" t="s">
        <v>39</v>
      </c>
      <c r="H403" s="108">
        <f>Sayfa2!$C$2</f>
        <v>6.5</v>
      </c>
      <c r="I403" s="108">
        <f>D403*'genel hesap'!$K$78</f>
        <v>3.7529280000000003</v>
      </c>
      <c r="J403" s="108">
        <f>D403*'genel hesap'!$R$78</f>
        <v>12.751916800000002</v>
      </c>
      <c r="K403" s="118"/>
      <c r="L403" s="118"/>
      <c r="M403" s="118"/>
      <c r="N403" s="118"/>
      <c r="O403" s="118"/>
      <c r="P403" s="118"/>
      <c r="Q403" s="118"/>
      <c r="R403" s="109">
        <f t="shared" si="59"/>
        <v>33.485964799999998</v>
      </c>
      <c r="S403" s="119">
        <v>0.1</v>
      </c>
      <c r="T403" s="119">
        <v>0.3</v>
      </c>
      <c r="U403" s="119">
        <v>0.1</v>
      </c>
      <c r="V403" s="111">
        <v>40</v>
      </c>
      <c r="W403" s="111">
        <f t="shared" si="55"/>
        <v>43.6</v>
      </c>
      <c r="X403" s="112">
        <v>1.377</v>
      </c>
      <c r="Y403" s="111">
        <f t="shared" si="56"/>
        <v>103.63719999999999</v>
      </c>
      <c r="Z403" s="113">
        <v>0.5</v>
      </c>
      <c r="AA403" s="114">
        <f t="shared" si="54"/>
        <v>51.818599999999996</v>
      </c>
    </row>
    <row r="404" spans="1:27" ht="12.75" customHeight="1" x14ac:dyDescent="0.35">
      <c r="A404" s="103" t="s">
        <v>2669</v>
      </c>
      <c r="B404" s="223" t="s">
        <v>1712</v>
      </c>
      <c r="C404" s="78" t="s">
        <v>719</v>
      </c>
      <c r="D404" s="124">
        <v>0.5</v>
      </c>
      <c r="E404" s="125">
        <v>0.4</v>
      </c>
      <c r="F404" s="106">
        <f>VLOOKUP(CONCATENATE(A404,"-",E404),AĞIRLIK!$A$3:$C$171,3,FALSE)</f>
        <v>2.6124799999999997</v>
      </c>
      <c r="G404" s="117" t="s">
        <v>39</v>
      </c>
      <c r="H404" s="108">
        <f>Sayfa2!$C$2</f>
        <v>6.5</v>
      </c>
      <c r="I404" s="120"/>
      <c r="J404" s="118"/>
      <c r="K404" s="118"/>
      <c r="L404" s="118"/>
      <c r="M404" s="118"/>
      <c r="N404" s="118"/>
      <c r="O404" s="118"/>
      <c r="P404" s="118"/>
      <c r="Q404" s="118"/>
      <c r="R404" s="109">
        <f t="shared" si="59"/>
        <v>8.4905599999999986</v>
      </c>
      <c r="S404" s="119">
        <v>0.2</v>
      </c>
      <c r="T404" s="119">
        <v>0.3</v>
      </c>
      <c r="U404" s="119">
        <v>0.1</v>
      </c>
      <c r="V404" s="111">
        <v>8.75</v>
      </c>
      <c r="W404" s="111">
        <f t="shared" si="55"/>
        <v>9.5375000000000014</v>
      </c>
      <c r="X404" s="112">
        <v>1.377</v>
      </c>
      <c r="Y404" s="111">
        <f t="shared" si="56"/>
        <v>22.670637500000002</v>
      </c>
      <c r="Z404" s="113">
        <v>0.5</v>
      </c>
      <c r="AA404" s="114">
        <f t="shared" si="54"/>
        <v>11.335318750000001</v>
      </c>
    </row>
    <row r="405" spans="1:27" ht="12.75" customHeight="1" x14ac:dyDescent="0.35">
      <c r="A405" s="103" t="s">
        <v>2669</v>
      </c>
      <c r="B405" s="223" t="s">
        <v>1713</v>
      </c>
      <c r="C405" s="123" t="s">
        <v>3126</v>
      </c>
      <c r="D405" s="124">
        <v>0.5</v>
      </c>
      <c r="E405" s="125">
        <v>0.4</v>
      </c>
      <c r="F405" s="106">
        <f>VLOOKUP(CONCATENATE(A405,"-",E405),AĞIRLIK!$A$3:$C$171,3,FALSE)</f>
        <v>2.6124799999999997</v>
      </c>
      <c r="G405" s="117" t="s">
        <v>39</v>
      </c>
      <c r="H405" s="108">
        <f>Sayfa2!$C$2</f>
        <v>6.5</v>
      </c>
      <c r="I405" s="108">
        <f>D405*İZOLASYON!$G$11</f>
        <v>1.3481590000000001</v>
      </c>
      <c r="J405" s="118">
        <f>D405*İZOLASYON!$O$11</f>
        <v>5.8589888000000023</v>
      </c>
      <c r="K405" s="118"/>
      <c r="L405" s="118"/>
      <c r="M405" s="118"/>
      <c r="N405" s="118"/>
      <c r="O405" s="118"/>
      <c r="P405" s="118"/>
      <c r="Q405" s="118"/>
      <c r="R405" s="109">
        <f t="shared" si="59"/>
        <v>15.697707800000002</v>
      </c>
      <c r="S405" s="119">
        <v>0.2</v>
      </c>
      <c r="T405" s="119">
        <v>0.3</v>
      </c>
      <c r="U405" s="119">
        <v>0.1</v>
      </c>
      <c r="V405" s="111">
        <v>19</v>
      </c>
      <c r="W405" s="111">
        <f t="shared" si="55"/>
        <v>20.71</v>
      </c>
      <c r="X405" s="112">
        <v>1.377</v>
      </c>
      <c r="Y405" s="111">
        <f t="shared" si="56"/>
        <v>49.227669999999996</v>
      </c>
      <c r="Z405" s="113">
        <v>0.5</v>
      </c>
      <c r="AA405" s="114">
        <f t="shared" si="54"/>
        <v>24.613834999999998</v>
      </c>
    </row>
    <row r="406" spans="1:27" ht="12.75" customHeight="1" x14ac:dyDescent="0.35">
      <c r="A406" s="103" t="s">
        <v>2669</v>
      </c>
      <c r="B406" s="223" t="s">
        <v>1714</v>
      </c>
      <c r="C406" s="123" t="s">
        <v>3739</v>
      </c>
      <c r="D406" s="124">
        <v>0.5</v>
      </c>
      <c r="E406" s="125">
        <v>0.4</v>
      </c>
      <c r="F406" s="106">
        <f>VLOOKUP(CONCATENATE(A406,"-",E406),AĞIRLIK!$A$3:$C$171,3,FALSE)</f>
        <v>2.6124799999999997</v>
      </c>
      <c r="G406" s="117" t="s">
        <v>39</v>
      </c>
      <c r="H406" s="108">
        <f>Sayfa2!$C$2</f>
        <v>6.5</v>
      </c>
      <c r="I406" s="108">
        <f>D406*'genel hesap'!$K$78</f>
        <v>1.8764640000000001</v>
      </c>
      <c r="J406" s="108">
        <f>D406*'genel hesap'!$R$78</f>
        <v>6.3759584000000009</v>
      </c>
      <c r="K406" s="118"/>
      <c r="L406" s="118"/>
      <c r="M406" s="118"/>
      <c r="N406" s="118"/>
      <c r="O406" s="118"/>
      <c r="P406" s="118"/>
      <c r="Q406" s="118"/>
      <c r="R406" s="109">
        <f t="shared" si="59"/>
        <v>16.742982399999999</v>
      </c>
      <c r="S406" s="119">
        <v>0.2</v>
      </c>
      <c r="T406" s="119">
        <v>0.3</v>
      </c>
      <c r="U406" s="119">
        <v>0.1</v>
      </c>
      <c r="V406" s="111">
        <v>20</v>
      </c>
      <c r="W406" s="111">
        <f t="shared" si="55"/>
        <v>21.8</v>
      </c>
      <c r="X406" s="112">
        <v>1.377</v>
      </c>
      <c r="Y406" s="111">
        <f t="shared" si="56"/>
        <v>51.818599999999996</v>
      </c>
      <c r="Z406" s="113">
        <v>0.5</v>
      </c>
      <c r="AA406" s="114">
        <f t="shared" si="54"/>
        <v>25.909299999999998</v>
      </c>
    </row>
    <row r="407" spans="1:27" ht="12.75" customHeight="1" x14ac:dyDescent="0.35">
      <c r="A407" s="103" t="s">
        <v>2669</v>
      </c>
      <c r="B407" s="223" t="s">
        <v>1715</v>
      </c>
      <c r="C407" s="78" t="s">
        <v>721</v>
      </c>
      <c r="D407" s="116">
        <v>0.25</v>
      </c>
      <c r="E407" s="125">
        <v>0.4</v>
      </c>
      <c r="F407" s="106">
        <f>VLOOKUP(CONCATENATE(A407,"-",E407),AĞIRLIK!$A$3:$C$171,3,FALSE)</f>
        <v>2.6124799999999997</v>
      </c>
      <c r="G407" s="117" t="s">
        <v>39</v>
      </c>
      <c r="H407" s="108">
        <f>Sayfa2!$C$2</f>
        <v>6.5</v>
      </c>
      <c r="I407" s="120"/>
      <c r="J407" s="118"/>
      <c r="K407" s="118"/>
      <c r="L407" s="118"/>
      <c r="M407" s="118"/>
      <c r="N407" s="118"/>
      <c r="O407" s="118"/>
      <c r="P407" s="118"/>
      <c r="Q407" s="118"/>
      <c r="R407" s="109">
        <f t="shared" si="59"/>
        <v>4.2452799999999993</v>
      </c>
      <c r="S407" s="119">
        <v>0.2</v>
      </c>
      <c r="T407" s="119">
        <v>0.3</v>
      </c>
      <c r="U407" s="119">
        <v>0.1</v>
      </c>
      <c r="V407" s="111">
        <v>4.375</v>
      </c>
      <c r="W407" s="111">
        <f t="shared" si="55"/>
        <v>4.7687500000000007</v>
      </c>
      <c r="X407" s="112">
        <v>1.377</v>
      </c>
      <c r="Y407" s="111">
        <f t="shared" si="56"/>
        <v>11.335318750000001</v>
      </c>
      <c r="Z407" s="113">
        <v>0.5</v>
      </c>
      <c r="AA407" s="114">
        <f t="shared" si="54"/>
        <v>5.6676593750000004</v>
      </c>
    </row>
    <row r="408" spans="1:27" ht="12.75" customHeight="1" x14ac:dyDescent="0.35">
      <c r="A408" s="103" t="s">
        <v>2669</v>
      </c>
      <c r="B408" s="223" t="s">
        <v>1716</v>
      </c>
      <c r="C408" s="123" t="s">
        <v>3155</v>
      </c>
      <c r="D408" s="116">
        <v>0.25</v>
      </c>
      <c r="E408" s="125">
        <v>0.4</v>
      </c>
      <c r="F408" s="106">
        <f>VLOOKUP(CONCATENATE(A408,"-",E408),AĞIRLIK!$A$3:$C$171,3,FALSE)</f>
        <v>2.6124799999999997</v>
      </c>
      <c r="G408" s="117" t="s">
        <v>39</v>
      </c>
      <c r="H408" s="108">
        <f>Sayfa2!$C$2</f>
        <v>6.5</v>
      </c>
      <c r="I408" s="108">
        <f>D408*İZOLASYON!$G$11</f>
        <v>0.67407950000000005</v>
      </c>
      <c r="J408" s="118">
        <f>D408*İZOLASYON!$O$11</f>
        <v>2.9294944000000012</v>
      </c>
      <c r="K408" s="118"/>
      <c r="L408" s="118"/>
      <c r="M408" s="118"/>
      <c r="N408" s="118"/>
      <c r="O408" s="118"/>
      <c r="P408" s="118"/>
      <c r="Q408" s="118"/>
      <c r="R408" s="109">
        <f t="shared" si="59"/>
        <v>7.8488539000000008</v>
      </c>
      <c r="S408" s="119">
        <v>0.2</v>
      </c>
      <c r="T408" s="119">
        <v>0.3</v>
      </c>
      <c r="U408" s="119">
        <v>0.1</v>
      </c>
      <c r="V408" s="111">
        <v>9.5</v>
      </c>
      <c r="W408" s="111">
        <f t="shared" si="55"/>
        <v>10.355</v>
      </c>
      <c r="X408" s="112">
        <v>1.377</v>
      </c>
      <c r="Y408" s="111">
        <f t="shared" si="56"/>
        <v>24.613834999999998</v>
      </c>
      <c r="Z408" s="113">
        <v>0.5</v>
      </c>
      <c r="AA408" s="114">
        <f t="shared" si="54"/>
        <v>12.306917499999999</v>
      </c>
    </row>
    <row r="409" spans="1:27" ht="12.75" customHeight="1" x14ac:dyDescent="0.35">
      <c r="A409" s="103" t="s">
        <v>2669</v>
      </c>
      <c r="B409" s="223" t="s">
        <v>1717</v>
      </c>
      <c r="C409" s="123" t="s">
        <v>3740</v>
      </c>
      <c r="D409" s="116">
        <v>0.25</v>
      </c>
      <c r="E409" s="125">
        <v>0.4</v>
      </c>
      <c r="F409" s="106">
        <f>VLOOKUP(CONCATENATE(A409,"-",E409),AĞIRLIK!$A$3:$C$171,3,FALSE)</f>
        <v>2.6124799999999997</v>
      </c>
      <c r="G409" s="117" t="s">
        <v>39</v>
      </c>
      <c r="H409" s="108">
        <f>Sayfa2!$C$2</f>
        <v>6.5</v>
      </c>
      <c r="I409" s="108">
        <f>D409*'genel hesap'!$K$78</f>
        <v>0.93823200000000007</v>
      </c>
      <c r="J409" s="108">
        <f>D409*'genel hesap'!$R$78</f>
        <v>3.1879792000000005</v>
      </c>
      <c r="K409" s="118"/>
      <c r="L409" s="118"/>
      <c r="M409" s="118"/>
      <c r="N409" s="118"/>
      <c r="O409" s="118"/>
      <c r="P409" s="118"/>
      <c r="Q409" s="118"/>
      <c r="R409" s="109">
        <f t="shared" si="59"/>
        <v>8.3714911999999995</v>
      </c>
      <c r="S409" s="119">
        <v>0.2</v>
      </c>
      <c r="T409" s="119">
        <v>0.3</v>
      </c>
      <c r="U409" s="119">
        <v>0.1</v>
      </c>
      <c r="V409" s="111">
        <v>10</v>
      </c>
      <c r="W409" s="111">
        <f t="shared" si="55"/>
        <v>10.9</v>
      </c>
      <c r="X409" s="112">
        <v>1.377</v>
      </c>
      <c r="Y409" s="111">
        <f t="shared" si="56"/>
        <v>25.909299999999998</v>
      </c>
      <c r="Z409" s="113">
        <v>0.5</v>
      </c>
      <c r="AA409" s="114">
        <f t="shared" si="54"/>
        <v>12.954649999999999</v>
      </c>
    </row>
    <row r="410" spans="1:27" ht="12.75" customHeight="1" x14ac:dyDescent="0.35">
      <c r="A410" s="103" t="s">
        <v>2669</v>
      </c>
      <c r="B410" s="223" t="s">
        <v>1718</v>
      </c>
      <c r="C410" s="78" t="s">
        <v>4591</v>
      </c>
      <c r="D410" s="124">
        <v>0.5</v>
      </c>
      <c r="E410" s="125">
        <v>0.4</v>
      </c>
      <c r="F410" s="106">
        <f>VLOOKUP(CONCATENATE(A410,"-",E410),AĞIRLIK!$A$3:$C$171,3,FALSE)</f>
        <v>2.6124799999999997</v>
      </c>
      <c r="G410" s="117" t="s">
        <v>39</v>
      </c>
      <c r="H410" s="108">
        <f>Sayfa2!$C$2</f>
        <v>6.5</v>
      </c>
      <c r="I410" s="108"/>
      <c r="J410" s="118"/>
      <c r="K410" s="118"/>
      <c r="L410" s="118">
        <v>1.39</v>
      </c>
      <c r="M410" s="118"/>
      <c r="N410" s="118"/>
      <c r="O410" s="118"/>
      <c r="P410" s="118"/>
      <c r="Q410" s="118"/>
      <c r="R410" s="109">
        <f t="shared" si="59"/>
        <v>9.8805599999999991</v>
      </c>
      <c r="S410" s="119">
        <v>0.2</v>
      </c>
      <c r="T410" s="119">
        <v>0.3</v>
      </c>
      <c r="U410" s="119">
        <v>0.1</v>
      </c>
      <c r="V410" s="111">
        <v>10.14</v>
      </c>
      <c r="W410" s="111">
        <f t="shared" si="55"/>
        <v>11.052600000000002</v>
      </c>
      <c r="X410" s="112">
        <v>1.377</v>
      </c>
      <c r="Y410" s="111">
        <f t="shared" si="56"/>
        <v>26.272030200000003</v>
      </c>
      <c r="Z410" s="113">
        <v>0.5</v>
      </c>
      <c r="AA410" s="114">
        <f t="shared" si="54"/>
        <v>13.136015100000002</v>
      </c>
    </row>
    <row r="411" spans="1:27" ht="12.75" customHeight="1" x14ac:dyDescent="0.35">
      <c r="A411" s="103" t="s">
        <v>2669</v>
      </c>
      <c r="B411" s="223" t="s">
        <v>1719</v>
      </c>
      <c r="C411" s="123" t="s">
        <v>4620</v>
      </c>
      <c r="D411" s="124">
        <v>0.5</v>
      </c>
      <c r="E411" s="125">
        <v>0.4</v>
      </c>
      <c r="F411" s="106">
        <f>VLOOKUP(CONCATENATE(A411,"-",E411),AĞIRLIK!$A$3:$C$171,3,FALSE)</f>
        <v>2.6124799999999997</v>
      </c>
      <c r="G411" s="117" t="s">
        <v>39</v>
      </c>
      <c r="H411" s="108">
        <f>Sayfa2!$C$2</f>
        <v>6.5</v>
      </c>
      <c r="I411" s="108">
        <f>D411*İZOLASYON!$G$11</f>
        <v>1.3481590000000001</v>
      </c>
      <c r="J411" s="118">
        <f>D411*İZOLASYON!$O$11</f>
        <v>5.8589888000000023</v>
      </c>
      <c r="K411" s="118"/>
      <c r="L411" s="118">
        <v>1.39</v>
      </c>
      <c r="M411" s="118"/>
      <c r="N411" s="118"/>
      <c r="O411" s="118"/>
      <c r="P411" s="118"/>
      <c r="Q411" s="118"/>
      <c r="R411" s="109">
        <f t="shared" si="59"/>
        <v>17.0877078</v>
      </c>
      <c r="S411" s="119">
        <v>0.2</v>
      </c>
      <c r="T411" s="119">
        <v>0.3</v>
      </c>
      <c r="U411" s="119">
        <v>0.1</v>
      </c>
      <c r="V411" s="111">
        <v>20.39</v>
      </c>
      <c r="W411" s="111">
        <f t="shared" si="55"/>
        <v>22.225100000000001</v>
      </c>
      <c r="X411" s="112">
        <v>1.377</v>
      </c>
      <c r="Y411" s="111">
        <f t="shared" si="56"/>
        <v>52.829062699999994</v>
      </c>
      <c r="Z411" s="113">
        <v>0.5</v>
      </c>
      <c r="AA411" s="114">
        <f t="shared" si="54"/>
        <v>26.414531349999997</v>
      </c>
    </row>
    <row r="412" spans="1:27" ht="12.75" customHeight="1" x14ac:dyDescent="0.35">
      <c r="A412" s="103" t="s">
        <v>2669</v>
      </c>
      <c r="B412" s="223" t="s">
        <v>1720</v>
      </c>
      <c r="C412" s="123" t="s">
        <v>4649</v>
      </c>
      <c r="D412" s="124">
        <v>0.5</v>
      </c>
      <c r="E412" s="125">
        <v>0.4</v>
      </c>
      <c r="F412" s="106">
        <f>VLOOKUP(CONCATENATE(A412,"-",E412),AĞIRLIK!$A$3:$C$171,3,FALSE)</f>
        <v>2.6124799999999997</v>
      </c>
      <c r="G412" s="117" t="s">
        <v>39</v>
      </c>
      <c r="H412" s="108">
        <f>Sayfa2!$C$2</f>
        <v>6.5</v>
      </c>
      <c r="I412" s="108">
        <f>D412*'genel hesap'!$K$78</f>
        <v>1.8764640000000001</v>
      </c>
      <c r="J412" s="108">
        <f>D412*'genel hesap'!$R$78</f>
        <v>6.3759584000000009</v>
      </c>
      <c r="K412" s="118"/>
      <c r="L412" s="118">
        <v>1.39</v>
      </c>
      <c r="M412" s="118"/>
      <c r="N412" s="118"/>
      <c r="O412" s="118"/>
      <c r="P412" s="118"/>
      <c r="Q412" s="118"/>
      <c r="R412" s="109">
        <f t="shared" si="59"/>
        <v>18.1329824</v>
      </c>
      <c r="S412" s="119">
        <v>0.2</v>
      </c>
      <c r="T412" s="119">
        <v>0.3</v>
      </c>
      <c r="U412" s="119">
        <v>0.1</v>
      </c>
      <c r="V412" s="111">
        <v>21.39</v>
      </c>
      <c r="W412" s="111">
        <f t="shared" si="55"/>
        <v>23.315100000000001</v>
      </c>
      <c r="X412" s="112">
        <v>1.377</v>
      </c>
      <c r="Y412" s="111">
        <f t="shared" si="56"/>
        <v>55.419992699999995</v>
      </c>
      <c r="Z412" s="113">
        <v>0.5</v>
      </c>
      <c r="AA412" s="114">
        <f t="shared" si="54"/>
        <v>27.709996349999997</v>
      </c>
    </row>
    <row r="413" spans="1:27" ht="12.75" customHeight="1" x14ac:dyDescent="0.35">
      <c r="A413" s="103" t="s">
        <v>2669</v>
      </c>
      <c r="B413" s="223" t="s">
        <v>1721</v>
      </c>
      <c r="C413" s="123" t="s">
        <v>1236</v>
      </c>
      <c r="D413" s="124"/>
      <c r="E413" s="105">
        <v>0.4</v>
      </c>
      <c r="F413" s="106">
        <f>VLOOKUP(CONCATENATE(A413,"-",E413),AĞIRLIK!$A$3:$C$171,3,FALSE)</f>
        <v>2.6124799999999997</v>
      </c>
      <c r="G413" s="117" t="s">
        <v>39</v>
      </c>
      <c r="H413" s="108"/>
      <c r="I413" s="108"/>
      <c r="J413" s="118"/>
      <c r="K413" s="118"/>
      <c r="L413" s="118"/>
      <c r="M413" s="118"/>
      <c r="N413" s="118"/>
      <c r="O413" s="118"/>
      <c r="P413" s="118"/>
      <c r="Q413" s="118"/>
      <c r="R413" s="109">
        <f>R410</f>
        <v>9.8805599999999991</v>
      </c>
      <c r="S413" s="119">
        <f>S411</f>
        <v>0.2</v>
      </c>
      <c r="T413" s="119">
        <f>T411</f>
        <v>0.3</v>
      </c>
      <c r="U413" s="119">
        <f>U411</f>
        <v>0.1</v>
      </c>
      <c r="V413" s="121">
        <v>10.14</v>
      </c>
      <c r="W413" s="111">
        <f t="shared" si="55"/>
        <v>11.052600000000002</v>
      </c>
      <c r="X413" s="112">
        <v>1.377</v>
      </c>
      <c r="Y413" s="111">
        <f t="shared" si="56"/>
        <v>26.272030200000003</v>
      </c>
      <c r="Z413" s="113">
        <v>0.5</v>
      </c>
      <c r="AA413" s="114">
        <f t="shared" si="54"/>
        <v>13.136015100000002</v>
      </c>
    </row>
    <row r="414" spans="1:27" ht="12.75" customHeight="1" x14ac:dyDescent="0.35">
      <c r="A414" s="103" t="s">
        <v>2669</v>
      </c>
      <c r="B414" s="223" t="s">
        <v>1722</v>
      </c>
      <c r="C414" s="78" t="s">
        <v>725</v>
      </c>
      <c r="D414" s="116">
        <v>1</v>
      </c>
      <c r="E414" s="125">
        <v>0.4</v>
      </c>
      <c r="F414" s="106">
        <f>VLOOKUP(CONCATENATE(A414,"-",E414),AĞIRLIK!$A$3:$C$171,3,FALSE)</f>
        <v>2.6124799999999997</v>
      </c>
      <c r="G414" s="117" t="s">
        <v>39</v>
      </c>
      <c r="H414" s="108">
        <f>Sayfa2!$C$2</f>
        <v>6.5</v>
      </c>
      <c r="I414" s="120"/>
      <c r="J414" s="118"/>
      <c r="K414" s="118"/>
      <c r="L414" s="118"/>
      <c r="M414" s="118"/>
      <c r="N414" s="118"/>
      <c r="O414" s="118"/>
      <c r="P414" s="118"/>
      <c r="Q414" s="118"/>
      <c r="R414" s="109">
        <f t="shared" ref="R414:R434" si="60">F414*H414*D414+I414+J414+K414+L414+M414+N414+O414+P414+Q414</f>
        <v>16.981119999999997</v>
      </c>
      <c r="S414" s="119">
        <v>0.1</v>
      </c>
      <c r="T414" s="119">
        <v>0.3</v>
      </c>
      <c r="U414" s="119">
        <v>0.1</v>
      </c>
      <c r="V414" s="111">
        <v>17.5</v>
      </c>
      <c r="W414" s="111">
        <f t="shared" si="55"/>
        <v>19.075000000000003</v>
      </c>
      <c r="X414" s="112">
        <v>1.377</v>
      </c>
      <c r="Y414" s="111">
        <f t="shared" si="56"/>
        <v>45.341275000000003</v>
      </c>
      <c r="Z414" s="113">
        <v>0.5</v>
      </c>
      <c r="AA414" s="114">
        <f t="shared" si="54"/>
        <v>22.670637500000002</v>
      </c>
    </row>
    <row r="415" spans="1:27" ht="12.75" customHeight="1" x14ac:dyDescent="0.35">
      <c r="A415" s="103" t="s">
        <v>2669</v>
      </c>
      <c r="B415" s="223" t="s">
        <v>1723</v>
      </c>
      <c r="C415" s="123" t="s">
        <v>3252</v>
      </c>
      <c r="D415" s="116">
        <v>1</v>
      </c>
      <c r="E415" s="125">
        <v>0.4</v>
      </c>
      <c r="F415" s="106">
        <f>VLOOKUP(CONCATENATE(A415,"-",E415),AĞIRLIK!$A$3:$C$171,3,FALSE)</f>
        <v>2.6124799999999997</v>
      </c>
      <c r="G415" s="117" t="s">
        <v>39</v>
      </c>
      <c r="H415" s="108">
        <f>Sayfa2!$C$2</f>
        <v>6.5</v>
      </c>
      <c r="I415" s="108">
        <f>D415*İZOLASYON!$G$11</f>
        <v>2.6963180000000002</v>
      </c>
      <c r="J415" s="118">
        <f>D415*İZOLASYON!$O$11</f>
        <v>11.717977600000005</v>
      </c>
      <c r="K415" s="118"/>
      <c r="L415" s="118"/>
      <c r="M415" s="118"/>
      <c r="N415" s="118"/>
      <c r="O415" s="118"/>
      <c r="P415" s="118"/>
      <c r="Q415" s="118"/>
      <c r="R415" s="109">
        <f t="shared" si="60"/>
        <v>31.395415600000003</v>
      </c>
      <c r="S415" s="119">
        <v>0.1</v>
      </c>
      <c r="T415" s="119">
        <v>0.3</v>
      </c>
      <c r="U415" s="119">
        <v>0.1</v>
      </c>
      <c r="V415" s="111">
        <v>38</v>
      </c>
      <c r="W415" s="111">
        <f t="shared" si="55"/>
        <v>41.42</v>
      </c>
      <c r="X415" s="112">
        <v>1.377</v>
      </c>
      <c r="Y415" s="111">
        <f t="shared" si="56"/>
        <v>98.455339999999993</v>
      </c>
      <c r="Z415" s="113">
        <v>0.5</v>
      </c>
      <c r="AA415" s="114">
        <f t="shared" si="54"/>
        <v>49.227669999999996</v>
      </c>
    </row>
    <row r="416" spans="1:27" ht="12.75" customHeight="1" x14ac:dyDescent="0.35">
      <c r="A416" s="103" t="s">
        <v>2669</v>
      </c>
      <c r="B416" s="223" t="s">
        <v>1724</v>
      </c>
      <c r="C416" s="123" t="s">
        <v>3742</v>
      </c>
      <c r="D416" s="116">
        <v>1</v>
      </c>
      <c r="E416" s="125">
        <v>0.4</v>
      </c>
      <c r="F416" s="106">
        <f>VLOOKUP(CONCATENATE(A416,"-",E416),AĞIRLIK!$A$3:$C$171,3,FALSE)</f>
        <v>2.6124799999999997</v>
      </c>
      <c r="G416" s="117" t="s">
        <v>39</v>
      </c>
      <c r="H416" s="108">
        <f>Sayfa2!$C$2</f>
        <v>6.5</v>
      </c>
      <c r="I416" s="108">
        <f>D416*'genel hesap'!$K$78</f>
        <v>3.7529280000000003</v>
      </c>
      <c r="J416" s="108">
        <f>D416*'genel hesap'!$R$78</f>
        <v>12.751916800000002</v>
      </c>
      <c r="K416" s="118"/>
      <c r="L416" s="118"/>
      <c r="M416" s="118"/>
      <c r="N416" s="118"/>
      <c r="O416" s="118"/>
      <c r="P416" s="118"/>
      <c r="Q416" s="118"/>
      <c r="R416" s="109">
        <f t="shared" si="60"/>
        <v>33.485964799999998</v>
      </c>
      <c r="S416" s="119">
        <v>0.1</v>
      </c>
      <c r="T416" s="119">
        <v>0.3</v>
      </c>
      <c r="U416" s="119">
        <v>0.1</v>
      </c>
      <c r="V416" s="111">
        <v>40</v>
      </c>
      <c r="W416" s="111">
        <f t="shared" si="55"/>
        <v>43.6</v>
      </c>
      <c r="X416" s="112">
        <v>1.377</v>
      </c>
      <c r="Y416" s="111">
        <f t="shared" si="56"/>
        <v>103.63719999999999</v>
      </c>
      <c r="Z416" s="113">
        <v>0.5</v>
      </c>
      <c r="AA416" s="114">
        <f t="shared" si="54"/>
        <v>51.818599999999996</v>
      </c>
    </row>
    <row r="417" spans="1:27" ht="12.75" customHeight="1" x14ac:dyDescent="0.35">
      <c r="A417" s="103" t="s">
        <v>2669</v>
      </c>
      <c r="B417" s="223" t="s">
        <v>1725</v>
      </c>
      <c r="C417" s="78" t="s">
        <v>727</v>
      </c>
      <c r="D417" s="116">
        <v>1</v>
      </c>
      <c r="E417" s="125">
        <v>0.4</v>
      </c>
      <c r="F417" s="106">
        <f>VLOOKUP(CONCATENATE(A417,"-",E417),AĞIRLIK!$A$3:$C$171,3,FALSE)</f>
        <v>2.6124799999999997</v>
      </c>
      <c r="G417" s="117" t="s">
        <v>39</v>
      </c>
      <c r="H417" s="108">
        <f>Sayfa2!$C$2</f>
        <v>6.5</v>
      </c>
      <c r="I417" s="120"/>
      <c r="J417" s="118"/>
      <c r="K417" s="118"/>
      <c r="L417" s="118"/>
      <c r="M417" s="118"/>
      <c r="N417" s="118"/>
      <c r="O417" s="118"/>
      <c r="P417" s="118"/>
      <c r="Q417" s="118"/>
      <c r="R417" s="109">
        <f t="shared" si="60"/>
        <v>16.981119999999997</v>
      </c>
      <c r="S417" s="119">
        <v>0.1</v>
      </c>
      <c r="T417" s="119">
        <v>0.3</v>
      </c>
      <c r="U417" s="119">
        <v>0.1</v>
      </c>
      <c r="V417" s="111">
        <v>17.5</v>
      </c>
      <c r="W417" s="111">
        <f t="shared" si="55"/>
        <v>19.075000000000003</v>
      </c>
      <c r="X417" s="112">
        <v>1.377</v>
      </c>
      <c r="Y417" s="111">
        <f t="shared" si="56"/>
        <v>45.341275000000003</v>
      </c>
      <c r="Z417" s="113">
        <v>0.5</v>
      </c>
      <c r="AA417" s="114">
        <f t="shared" si="54"/>
        <v>22.670637500000002</v>
      </c>
    </row>
    <row r="418" spans="1:27" ht="12.75" customHeight="1" x14ac:dyDescent="0.35">
      <c r="A418" s="103" t="s">
        <v>2669</v>
      </c>
      <c r="B418" s="223" t="s">
        <v>1726</v>
      </c>
      <c r="C418" s="123" t="s">
        <v>3281</v>
      </c>
      <c r="D418" s="116">
        <v>1</v>
      </c>
      <c r="E418" s="125">
        <v>0.4</v>
      </c>
      <c r="F418" s="106">
        <f>VLOOKUP(CONCATENATE(A418,"-",E418),AĞIRLIK!$A$3:$C$171,3,FALSE)</f>
        <v>2.6124799999999997</v>
      </c>
      <c r="G418" s="117" t="s">
        <v>39</v>
      </c>
      <c r="H418" s="108">
        <f>Sayfa2!$C$2</f>
        <v>6.5</v>
      </c>
      <c r="I418" s="108">
        <f>D418*İZOLASYON!$G$11</f>
        <v>2.6963180000000002</v>
      </c>
      <c r="J418" s="118">
        <f>D418*İZOLASYON!$O$11</f>
        <v>11.717977600000005</v>
      </c>
      <c r="K418" s="118"/>
      <c r="L418" s="118"/>
      <c r="M418" s="118"/>
      <c r="N418" s="118"/>
      <c r="O418" s="118"/>
      <c r="P418" s="118"/>
      <c r="Q418" s="118"/>
      <c r="R418" s="109">
        <f t="shared" si="60"/>
        <v>31.395415600000003</v>
      </c>
      <c r="S418" s="119">
        <v>0.1</v>
      </c>
      <c r="T418" s="119">
        <v>0.3</v>
      </c>
      <c r="U418" s="119">
        <v>0.1</v>
      </c>
      <c r="V418" s="111">
        <v>38</v>
      </c>
      <c r="W418" s="111">
        <f t="shared" si="55"/>
        <v>41.42</v>
      </c>
      <c r="X418" s="112">
        <v>1.377</v>
      </c>
      <c r="Y418" s="111">
        <f t="shared" si="56"/>
        <v>98.455339999999993</v>
      </c>
      <c r="Z418" s="113">
        <v>0.5</v>
      </c>
      <c r="AA418" s="114">
        <f t="shared" si="54"/>
        <v>49.227669999999996</v>
      </c>
    </row>
    <row r="419" spans="1:27" ht="12.75" customHeight="1" x14ac:dyDescent="0.35">
      <c r="A419" s="103" t="s">
        <v>2669</v>
      </c>
      <c r="B419" s="223" t="s">
        <v>1727</v>
      </c>
      <c r="C419" s="123" t="s">
        <v>3743</v>
      </c>
      <c r="D419" s="116">
        <v>1</v>
      </c>
      <c r="E419" s="125">
        <v>0.4</v>
      </c>
      <c r="F419" s="106">
        <f>VLOOKUP(CONCATENATE(A419,"-",E419),AĞIRLIK!$A$3:$C$171,3,FALSE)</f>
        <v>2.6124799999999997</v>
      </c>
      <c r="G419" s="117" t="s">
        <v>39</v>
      </c>
      <c r="H419" s="108">
        <f>Sayfa2!$C$2</f>
        <v>6.5</v>
      </c>
      <c r="I419" s="108">
        <f>D419*'genel hesap'!$K$78</f>
        <v>3.7529280000000003</v>
      </c>
      <c r="J419" s="108">
        <f>D419*'genel hesap'!$R$78</f>
        <v>12.751916800000002</v>
      </c>
      <c r="K419" s="118"/>
      <c r="L419" s="118"/>
      <c r="M419" s="118"/>
      <c r="N419" s="118"/>
      <c r="O419" s="118"/>
      <c r="P419" s="118"/>
      <c r="Q419" s="118"/>
      <c r="R419" s="109">
        <f t="shared" si="60"/>
        <v>33.485964799999998</v>
      </c>
      <c r="S419" s="119">
        <v>0.1</v>
      </c>
      <c r="T419" s="119">
        <v>0.3</v>
      </c>
      <c r="U419" s="119">
        <v>0.1</v>
      </c>
      <c r="V419" s="111">
        <v>40</v>
      </c>
      <c r="W419" s="111">
        <f t="shared" si="55"/>
        <v>43.6</v>
      </c>
      <c r="X419" s="112">
        <v>1.377</v>
      </c>
      <c r="Y419" s="111">
        <f t="shared" si="56"/>
        <v>103.63719999999999</v>
      </c>
      <c r="Z419" s="113">
        <v>0.5</v>
      </c>
      <c r="AA419" s="114">
        <f t="shared" si="54"/>
        <v>51.818599999999996</v>
      </c>
    </row>
    <row r="420" spans="1:27" ht="12.75" customHeight="1" x14ac:dyDescent="0.35">
      <c r="A420" s="103" t="s">
        <v>2669</v>
      </c>
      <c r="B420" s="223" t="s">
        <v>1728</v>
      </c>
      <c r="C420" s="78" t="s">
        <v>729</v>
      </c>
      <c r="D420" s="116">
        <v>1</v>
      </c>
      <c r="E420" s="125">
        <v>0.4</v>
      </c>
      <c r="F420" s="106">
        <f>VLOOKUP(CONCATENATE(A420,"-",E420),AĞIRLIK!$A$3:$C$171,3,FALSE)</f>
        <v>2.6124799999999997</v>
      </c>
      <c r="G420" s="117" t="s">
        <v>39</v>
      </c>
      <c r="H420" s="108">
        <f>Sayfa2!$C$2</f>
        <v>6.5</v>
      </c>
      <c r="I420" s="120"/>
      <c r="J420" s="118"/>
      <c r="K420" s="118"/>
      <c r="L420" s="118"/>
      <c r="M420" s="118"/>
      <c r="N420" s="118"/>
      <c r="O420" s="118"/>
      <c r="P420" s="118"/>
      <c r="Q420" s="118"/>
      <c r="R420" s="109">
        <f t="shared" si="60"/>
        <v>16.981119999999997</v>
      </c>
      <c r="S420" s="119">
        <v>0.1</v>
      </c>
      <c r="T420" s="119">
        <v>0.3</v>
      </c>
      <c r="U420" s="119">
        <v>0.1</v>
      </c>
      <c r="V420" s="111">
        <v>17.5</v>
      </c>
      <c r="W420" s="111">
        <f t="shared" si="55"/>
        <v>19.075000000000003</v>
      </c>
      <c r="X420" s="112">
        <v>1.377</v>
      </c>
      <c r="Y420" s="111">
        <f t="shared" si="56"/>
        <v>45.341275000000003</v>
      </c>
      <c r="Z420" s="113">
        <v>0.5</v>
      </c>
      <c r="AA420" s="114">
        <f t="shared" si="54"/>
        <v>22.670637500000002</v>
      </c>
    </row>
    <row r="421" spans="1:27" ht="12.75" customHeight="1" x14ac:dyDescent="0.35">
      <c r="A421" s="103" t="s">
        <v>2669</v>
      </c>
      <c r="B421" s="223" t="s">
        <v>1729</v>
      </c>
      <c r="C421" s="123" t="s">
        <v>3310</v>
      </c>
      <c r="D421" s="116">
        <v>1</v>
      </c>
      <c r="E421" s="125">
        <v>0.4</v>
      </c>
      <c r="F421" s="106">
        <f>VLOOKUP(CONCATENATE(A421,"-",E421),AĞIRLIK!$A$3:$C$171,3,FALSE)</f>
        <v>2.6124799999999997</v>
      </c>
      <c r="G421" s="117" t="s">
        <v>39</v>
      </c>
      <c r="H421" s="108">
        <f>Sayfa2!$C$2</f>
        <v>6.5</v>
      </c>
      <c r="I421" s="108">
        <f>D421*İZOLASYON!$G$11</f>
        <v>2.6963180000000002</v>
      </c>
      <c r="J421" s="118">
        <f>D421*İZOLASYON!$O$11</f>
        <v>11.717977600000005</v>
      </c>
      <c r="K421" s="118"/>
      <c r="L421" s="118"/>
      <c r="M421" s="118"/>
      <c r="N421" s="118"/>
      <c r="O421" s="118"/>
      <c r="P421" s="118"/>
      <c r="Q421" s="118"/>
      <c r="R421" s="109">
        <f t="shared" si="60"/>
        <v>31.395415600000003</v>
      </c>
      <c r="S421" s="119">
        <v>0.1</v>
      </c>
      <c r="T421" s="119">
        <v>0.3</v>
      </c>
      <c r="U421" s="119">
        <v>0.1</v>
      </c>
      <c r="V421" s="111">
        <v>38</v>
      </c>
      <c r="W421" s="111">
        <f t="shared" si="55"/>
        <v>41.42</v>
      </c>
      <c r="X421" s="112">
        <v>1.377</v>
      </c>
      <c r="Y421" s="111">
        <f t="shared" si="56"/>
        <v>98.455339999999993</v>
      </c>
      <c r="Z421" s="113">
        <v>0.5</v>
      </c>
      <c r="AA421" s="114">
        <f t="shared" si="54"/>
        <v>49.227669999999996</v>
      </c>
    </row>
    <row r="422" spans="1:27" ht="12.75" customHeight="1" x14ac:dyDescent="0.35">
      <c r="A422" s="103" t="s">
        <v>2669</v>
      </c>
      <c r="B422" s="223" t="s">
        <v>1730</v>
      </c>
      <c r="C422" s="123" t="s">
        <v>3744</v>
      </c>
      <c r="D422" s="116">
        <v>1</v>
      </c>
      <c r="E422" s="125">
        <v>0.4</v>
      </c>
      <c r="F422" s="106">
        <f>VLOOKUP(CONCATENATE(A422,"-",E422),AĞIRLIK!$A$3:$C$171,3,FALSE)</f>
        <v>2.6124799999999997</v>
      </c>
      <c r="G422" s="117" t="s">
        <v>39</v>
      </c>
      <c r="H422" s="108">
        <f>Sayfa2!$C$2</f>
        <v>6.5</v>
      </c>
      <c r="I422" s="108">
        <f>D422*'genel hesap'!$K$78</f>
        <v>3.7529280000000003</v>
      </c>
      <c r="J422" s="108">
        <f>D422*'genel hesap'!$R$78</f>
        <v>12.751916800000002</v>
      </c>
      <c r="K422" s="118"/>
      <c r="L422" s="118"/>
      <c r="M422" s="118"/>
      <c r="N422" s="118"/>
      <c r="O422" s="118"/>
      <c r="P422" s="118"/>
      <c r="Q422" s="118"/>
      <c r="R422" s="109">
        <f t="shared" si="60"/>
        <v>33.485964799999998</v>
      </c>
      <c r="S422" s="119">
        <v>0.1</v>
      </c>
      <c r="T422" s="119">
        <v>0.3</v>
      </c>
      <c r="U422" s="119">
        <v>0.1</v>
      </c>
      <c r="V422" s="111">
        <v>40</v>
      </c>
      <c r="W422" s="111">
        <f t="shared" si="55"/>
        <v>43.6</v>
      </c>
      <c r="X422" s="112">
        <v>1.377</v>
      </c>
      <c r="Y422" s="111">
        <f t="shared" si="56"/>
        <v>103.63719999999999</v>
      </c>
      <c r="Z422" s="113">
        <v>0.5</v>
      </c>
      <c r="AA422" s="114">
        <f t="shared" si="54"/>
        <v>51.818599999999996</v>
      </c>
    </row>
    <row r="423" spans="1:27" ht="12.75" customHeight="1" x14ac:dyDescent="0.35">
      <c r="A423" s="103" t="s">
        <v>2669</v>
      </c>
      <c r="B423" s="223" t="s">
        <v>1731</v>
      </c>
      <c r="C423" s="78" t="s">
        <v>731</v>
      </c>
      <c r="D423" s="116">
        <v>1</v>
      </c>
      <c r="E423" s="125">
        <v>0.4</v>
      </c>
      <c r="F423" s="106">
        <f>VLOOKUP(CONCATENATE(A423,"-",E423),AĞIRLIK!$A$3:$C$171,3,FALSE)</f>
        <v>2.6124799999999997</v>
      </c>
      <c r="G423" s="117" t="s">
        <v>39</v>
      </c>
      <c r="H423" s="108">
        <f>Sayfa2!$C$2</f>
        <v>6.5</v>
      </c>
      <c r="I423" s="108"/>
      <c r="J423" s="118"/>
      <c r="K423" s="118"/>
      <c r="L423" s="118"/>
      <c r="M423" s="118"/>
      <c r="N423" s="118"/>
      <c r="O423" s="118"/>
      <c r="P423" s="118"/>
      <c r="Q423" s="118"/>
      <c r="R423" s="109">
        <f t="shared" si="60"/>
        <v>16.981119999999997</v>
      </c>
      <c r="S423" s="119">
        <v>0.1</v>
      </c>
      <c r="T423" s="119">
        <v>0.3</v>
      </c>
      <c r="U423" s="119">
        <v>0.1</v>
      </c>
      <c r="V423" s="111">
        <v>17.5</v>
      </c>
      <c r="W423" s="111">
        <f t="shared" si="55"/>
        <v>19.075000000000003</v>
      </c>
      <c r="X423" s="112">
        <v>1.377</v>
      </c>
      <c r="Y423" s="111">
        <f t="shared" si="56"/>
        <v>45.341275000000003</v>
      </c>
      <c r="Z423" s="113">
        <v>0.5</v>
      </c>
      <c r="AA423" s="114">
        <f t="shared" si="54"/>
        <v>22.670637500000002</v>
      </c>
    </row>
    <row r="424" spans="1:27" ht="12.75" customHeight="1" x14ac:dyDescent="0.35">
      <c r="A424" s="103" t="s">
        <v>2669</v>
      </c>
      <c r="B424" s="223" t="s">
        <v>1732</v>
      </c>
      <c r="C424" s="123" t="s">
        <v>3339</v>
      </c>
      <c r="D424" s="116">
        <v>1</v>
      </c>
      <c r="E424" s="125">
        <v>0.4</v>
      </c>
      <c r="F424" s="106">
        <f>VLOOKUP(CONCATENATE(A424,"-",E424),AĞIRLIK!$A$3:$C$171,3,FALSE)</f>
        <v>2.6124799999999997</v>
      </c>
      <c r="G424" s="117" t="s">
        <v>39</v>
      </c>
      <c r="H424" s="108">
        <f>Sayfa2!$C$2</f>
        <v>6.5</v>
      </c>
      <c r="I424" s="108">
        <f>D424*İZOLASYON!$G$11</f>
        <v>2.6963180000000002</v>
      </c>
      <c r="J424" s="118">
        <f>D424*İZOLASYON!$O$11</f>
        <v>11.717977600000005</v>
      </c>
      <c r="K424" s="118"/>
      <c r="L424" s="118"/>
      <c r="M424" s="118"/>
      <c r="N424" s="118"/>
      <c r="O424" s="118"/>
      <c r="P424" s="118"/>
      <c r="Q424" s="118"/>
      <c r="R424" s="109">
        <f t="shared" si="60"/>
        <v>31.395415600000003</v>
      </c>
      <c r="S424" s="119">
        <v>0.1</v>
      </c>
      <c r="T424" s="119">
        <v>0.3</v>
      </c>
      <c r="U424" s="119">
        <v>0.1</v>
      </c>
      <c r="V424" s="111">
        <v>38</v>
      </c>
      <c r="W424" s="111">
        <f t="shared" si="55"/>
        <v>41.42</v>
      </c>
      <c r="X424" s="112">
        <v>1.377</v>
      </c>
      <c r="Y424" s="111">
        <f t="shared" si="56"/>
        <v>98.455339999999993</v>
      </c>
      <c r="Z424" s="113">
        <v>0.5</v>
      </c>
      <c r="AA424" s="114">
        <f t="shared" si="54"/>
        <v>49.227669999999996</v>
      </c>
    </row>
    <row r="425" spans="1:27" ht="12.75" customHeight="1" x14ac:dyDescent="0.35">
      <c r="A425" s="103" t="s">
        <v>2669</v>
      </c>
      <c r="B425" s="223" t="s">
        <v>1733</v>
      </c>
      <c r="C425" s="123" t="s">
        <v>3745</v>
      </c>
      <c r="D425" s="116">
        <v>1</v>
      </c>
      <c r="E425" s="125">
        <v>0.4</v>
      </c>
      <c r="F425" s="106">
        <f>VLOOKUP(CONCATENATE(A425,"-",E425),AĞIRLIK!$A$3:$C$171,3,FALSE)</f>
        <v>2.6124799999999997</v>
      </c>
      <c r="G425" s="117" t="s">
        <v>39</v>
      </c>
      <c r="H425" s="108">
        <f>Sayfa2!$C$2</f>
        <v>6.5</v>
      </c>
      <c r="I425" s="108">
        <f>D425*'genel hesap'!$K$78</f>
        <v>3.7529280000000003</v>
      </c>
      <c r="J425" s="108">
        <f>D425*'genel hesap'!$R$78</f>
        <v>12.751916800000002</v>
      </c>
      <c r="K425" s="118"/>
      <c r="L425" s="118"/>
      <c r="M425" s="118"/>
      <c r="N425" s="118"/>
      <c r="O425" s="118"/>
      <c r="P425" s="118"/>
      <c r="Q425" s="118"/>
      <c r="R425" s="109">
        <f t="shared" si="60"/>
        <v>33.485964799999998</v>
      </c>
      <c r="S425" s="119">
        <v>0.1</v>
      </c>
      <c r="T425" s="119">
        <v>0.3</v>
      </c>
      <c r="U425" s="119">
        <v>0.1</v>
      </c>
      <c r="V425" s="111">
        <v>40</v>
      </c>
      <c r="W425" s="111">
        <f t="shared" si="55"/>
        <v>43.6</v>
      </c>
      <c r="X425" s="112">
        <v>1.377</v>
      </c>
      <c r="Y425" s="111">
        <f t="shared" si="56"/>
        <v>103.63719999999999</v>
      </c>
      <c r="Z425" s="113">
        <v>0.5</v>
      </c>
      <c r="AA425" s="114">
        <f t="shared" si="54"/>
        <v>51.818599999999996</v>
      </c>
    </row>
    <row r="426" spans="1:27" ht="12.75" customHeight="1" x14ac:dyDescent="0.35">
      <c r="A426" s="103" t="s">
        <v>2669</v>
      </c>
      <c r="B426" s="223" t="s">
        <v>1734</v>
      </c>
      <c r="C426" s="78" t="s">
        <v>733</v>
      </c>
      <c r="D426" s="116">
        <v>1</v>
      </c>
      <c r="E426" s="125">
        <v>0.4</v>
      </c>
      <c r="F426" s="106">
        <f>VLOOKUP(CONCATENATE(A426,"-",E426),AĞIRLIK!$A$3:$C$171,3,FALSE)</f>
        <v>2.6124799999999997</v>
      </c>
      <c r="G426" s="117" t="s">
        <v>39</v>
      </c>
      <c r="H426" s="108">
        <f>Sayfa2!$C$2</f>
        <v>6.5</v>
      </c>
      <c r="I426" s="108"/>
      <c r="J426" s="118"/>
      <c r="K426" s="118"/>
      <c r="L426" s="118"/>
      <c r="M426" s="118"/>
      <c r="N426" s="118"/>
      <c r="O426" s="118"/>
      <c r="P426" s="118"/>
      <c r="Q426" s="118"/>
      <c r="R426" s="109">
        <f t="shared" si="60"/>
        <v>16.981119999999997</v>
      </c>
      <c r="S426" s="119">
        <v>0.1</v>
      </c>
      <c r="T426" s="119">
        <v>0.3</v>
      </c>
      <c r="U426" s="119">
        <v>0.1</v>
      </c>
      <c r="V426" s="111">
        <v>17.5</v>
      </c>
      <c r="W426" s="111">
        <f t="shared" si="55"/>
        <v>19.075000000000003</v>
      </c>
      <c r="X426" s="112">
        <v>1.377</v>
      </c>
      <c r="Y426" s="111">
        <f t="shared" si="56"/>
        <v>45.341275000000003</v>
      </c>
      <c r="Z426" s="113">
        <v>0.5</v>
      </c>
      <c r="AA426" s="114">
        <f t="shared" si="54"/>
        <v>22.670637500000002</v>
      </c>
    </row>
    <row r="427" spans="1:27" ht="12.75" customHeight="1" x14ac:dyDescent="0.35">
      <c r="A427" s="103" t="s">
        <v>2669</v>
      </c>
      <c r="B427" s="223" t="s">
        <v>1735</v>
      </c>
      <c r="C427" s="123" t="s">
        <v>3368</v>
      </c>
      <c r="D427" s="116">
        <v>1</v>
      </c>
      <c r="E427" s="125">
        <v>0.4</v>
      </c>
      <c r="F427" s="106">
        <f>VLOOKUP(CONCATENATE(A427,"-",E427),AĞIRLIK!$A$3:$C$171,3,FALSE)</f>
        <v>2.6124799999999997</v>
      </c>
      <c r="G427" s="117" t="s">
        <v>39</v>
      </c>
      <c r="H427" s="108">
        <f>Sayfa2!$C$2</f>
        <v>6.5</v>
      </c>
      <c r="I427" s="108">
        <f>D427*İZOLASYON!$G$11</f>
        <v>2.6963180000000002</v>
      </c>
      <c r="J427" s="118">
        <f>D427*İZOLASYON!$O$11</f>
        <v>11.717977600000005</v>
      </c>
      <c r="K427" s="118"/>
      <c r="L427" s="118"/>
      <c r="M427" s="118"/>
      <c r="N427" s="118"/>
      <c r="O427" s="118"/>
      <c r="P427" s="118"/>
      <c r="Q427" s="118"/>
      <c r="R427" s="109">
        <f t="shared" si="60"/>
        <v>31.395415600000003</v>
      </c>
      <c r="S427" s="119">
        <v>0.1</v>
      </c>
      <c r="T427" s="119">
        <v>0.3</v>
      </c>
      <c r="U427" s="119">
        <v>0.1</v>
      </c>
      <c r="V427" s="111">
        <v>38</v>
      </c>
      <c r="W427" s="111">
        <f t="shared" si="55"/>
        <v>41.42</v>
      </c>
      <c r="X427" s="112">
        <v>1.377</v>
      </c>
      <c r="Y427" s="111">
        <f t="shared" si="56"/>
        <v>98.455339999999993</v>
      </c>
      <c r="Z427" s="113">
        <v>0.5</v>
      </c>
      <c r="AA427" s="114">
        <f t="shared" si="54"/>
        <v>49.227669999999996</v>
      </c>
    </row>
    <row r="428" spans="1:27" ht="12.75" customHeight="1" x14ac:dyDescent="0.35">
      <c r="A428" s="103" t="s">
        <v>2669</v>
      </c>
      <c r="B428" s="223" t="s">
        <v>1736</v>
      </c>
      <c r="C428" s="123" t="s">
        <v>3746</v>
      </c>
      <c r="D428" s="116">
        <v>1</v>
      </c>
      <c r="E428" s="125">
        <v>0.4</v>
      </c>
      <c r="F428" s="106">
        <f>VLOOKUP(CONCATENATE(A428,"-",E428),AĞIRLIK!$A$3:$C$171,3,FALSE)</f>
        <v>2.6124799999999997</v>
      </c>
      <c r="G428" s="117" t="s">
        <v>39</v>
      </c>
      <c r="H428" s="108">
        <f>Sayfa2!$C$2</f>
        <v>6.5</v>
      </c>
      <c r="I428" s="108">
        <f>D428*'genel hesap'!$K$78</f>
        <v>3.7529280000000003</v>
      </c>
      <c r="J428" s="108">
        <f>D428*'genel hesap'!$R$78</f>
        <v>12.751916800000002</v>
      </c>
      <c r="K428" s="118"/>
      <c r="L428" s="118"/>
      <c r="M428" s="118"/>
      <c r="N428" s="118"/>
      <c r="O428" s="118"/>
      <c r="P428" s="118"/>
      <c r="Q428" s="118"/>
      <c r="R428" s="109">
        <f t="shared" si="60"/>
        <v>33.485964799999998</v>
      </c>
      <c r="S428" s="119">
        <v>0.1</v>
      </c>
      <c r="T428" s="119">
        <v>0.3</v>
      </c>
      <c r="U428" s="119">
        <v>0.1</v>
      </c>
      <c r="V428" s="111">
        <v>40</v>
      </c>
      <c r="W428" s="111">
        <f t="shared" si="55"/>
        <v>43.6</v>
      </c>
      <c r="X428" s="112">
        <v>1.377</v>
      </c>
      <c r="Y428" s="111">
        <f t="shared" si="56"/>
        <v>103.63719999999999</v>
      </c>
      <c r="Z428" s="113">
        <v>0.5</v>
      </c>
      <c r="AA428" s="114">
        <f t="shared" si="54"/>
        <v>51.818599999999996</v>
      </c>
    </row>
    <row r="429" spans="1:27" ht="12.75" customHeight="1" x14ac:dyDescent="0.35">
      <c r="A429" s="103" t="s">
        <v>2669</v>
      </c>
      <c r="B429" s="223" t="s">
        <v>1737</v>
      </c>
      <c r="C429" s="123" t="s">
        <v>3747</v>
      </c>
      <c r="D429" s="124">
        <v>1</v>
      </c>
      <c r="E429" s="125">
        <v>0.4</v>
      </c>
      <c r="F429" s="106">
        <f>VLOOKUP(CONCATENATE(A429,"-",E429),AĞIRLIK!$A$3:$C$171,3,FALSE)</f>
        <v>2.6124799999999997</v>
      </c>
      <c r="G429" s="117" t="s">
        <v>39</v>
      </c>
      <c r="H429" s="108">
        <f>Sayfa2!$C$2</f>
        <v>6.5</v>
      </c>
      <c r="I429" s="108">
        <f>D429*'genel hesap'!$K$78</f>
        <v>3.7529280000000003</v>
      </c>
      <c r="J429" s="108">
        <f>D429*'genel hesap'!$R$78</f>
        <v>12.751916800000002</v>
      </c>
      <c r="K429" s="118"/>
      <c r="L429" s="118"/>
      <c r="M429" s="118"/>
      <c r="N429" s="118"/>
      <c r="O429" s="118"/>
      <c r="P429" s="118"/>
      <c r="Q429" s="118"/>
      <c r="R429" s="109">
        <f t="shared" si="60"/>
        <v>33.485964799999998</v>
      </c>
      <c r="S429" s="119">
        <v>0.2</v>
      </c>
      <c r="T429" s="119">
        <v>0.3</v>
      </c>
      <c r="U429" s="119">
        <v>0.1</v>
      </c>
      <c r="V429" s="111">
        <v>40</v>
      </c>
      <c r="W429" s="111">
        <f t="shared" si="55"/>
        <v>43.6</v>
      </c>
      <c r="X429" s="112">
        <v>1.377</v>
      </c>
      <c r="Y429" s="111">
        <f t="shared" si="56"/>
        <v>103.63719999999999</v>
      </c>
      <c r="Z429" s="113">
        <v>0.5</v>
      </c>
      <c r="AA429" s="114">
        <f t="shared" si="54"/>
        <v>51.818599999999996</v>
      </c>
    </row>
    <row r="430" spans="1:27" ht="12.75" customHeight="1" x14ac:dyDescent="0.35">
      <c r="A430" s="103" t="s">
        <v>2669</v>
      </c>
      <c r="B430" s="223" t="s">
        <v>1738</v>
      </c>
      <c r="C430" s="123" t="s">
        <v>3393</v>
      </c>
      <c r="D430" s="124">
        <v>1</v>
      </c>
      <c r="E430" s="125">
        <v>0.4</v>
      </c>
      <c r="F430" s="106">
        <f>VLOOKUP(CONCATENATE(A430,"-",E430),AĞIRLIK!$A$3:$C$171,3,FALSE)</f>
        <v>2.6124799999999997</v>
      </c>
      <c r="G430" s="117" t="s">
        <v>39</v>
      </c>
      <c r="H430" s="108">
        <f>Sayfa2!$C$2</f>
        <v>6.5</v>
      </c>
      <c r="I430" s="108">
        <f>D430*İZOLASYON!$G$11</f>
        <v>2.6963180000000002</v>
      </c>
      <c r="J430" s="118">
        <f>D430*İZOLASYON!$O$11</f>
        <v>11.717977600000005</v>
      </c>
      <c r="K430" s="118"/>
      <c r="L430" s="118"/>
      <c r="M430" s="118"/>
      <c r="N430" s="118"/>
      <c r="O430" s="118"/>
      <c r="P430" s="118"/>
      <c r="Q430" s="118"/>
      <c r="R430" s="109">
        <f t="shared" si="60"/>
        <v>31.395415600000003</v>
      </c>
      <c r="S430" s="119">
        <v>0.2</v>
      </c>
      <c r="T430" s="119">
        <v>0.3</v>
      </c>
      <c r="U430" s="119">
        <v>0.1</v>
      </c>
      <c r="V430" s="111">
        <v>38</v>
      </c>
      <c r="W430" s="111">
        <f t="shared" si="55"/>
        <v>41.42</v>
      </c>
      <c r="X430" s="112">
        <v>1.377</v>
      </c>
      <c r="Y430" s="111">
        <f t="shared" si="56"/>
        <v>98.455339999999993</v>
      </c>
      <c r="Z430" s="113">
        <v>0.5</v>
      </c>
      <c r="AA430" s="114">
        <f t="shared" ref="AA430:AA493" si="61">Y430*(1-Z430)</f>
        <v>49.227669999999996</v>
      </c>
    </row>
    <row r="431" spans="1:27" ht="12.75" customHeight="1" x14ac:dyDescent="0.35">
      <c r="A431" s="103" t="s">
        <v>2669</v>
      </c>
      <c r="B431" s="223" t="s">
        <v>1739</v>
      </c>
      <c r="C431" s="123" t="s">
        <v>736</v>
      </c>
      <c r="D431" s="124">
        <v>1</v>
      </c>
      <c r="E431" s="125">
        <v>0.4</v>
      </c>
      <c r="F431" s="106">
        <f>VLOOKUP(CONCATENATE(A431,"-",E431),AĞIRLIK!$A$3:$C$171,3,FALSE)</f>
        <v>2.6124799999999997</v>
      </c>
      <c r="G431" s="117" t="s">
        <v>39</v>
      </c>
      <c r="H431" s="108">
        <f>Sayfa2!$C$2</f>
        <v>6.5</v>
      </c>
      <c r="I431" s="108"/>
      <c r="J431" s="118"/>
      <c r="K431" s="118"/>
      <c r="L431" s="118"/>
      <c r="M431" s="118"/>
      <c r="N431" s="118"/>
      <c r="O431" s="118"/>
      <c r="P431" s="118"/>
      <c r="Q431" s="118"/>
      <c r="R431" s="109">
        <f t="shared" si="60"/>
        <v>16.981119999999997</v>
      </c>
      <c r="S431" s="119">
        <v>0.2</v>
      </c>
      <c r="T431" s="119">
        <v>0.3</v>
      </c>
      <c r="U431" s="119">
        <v>0.1</v>
      </c>
      <c r="V431" s="111">
        <v>17.5</v>
      </c>
      <c r="W431" s="111">
        <f t="shared" si="55"/>
        <v>19.075000000000003</v>
      </c>
      <c r="X431" s="112">
        <v>1.377</v>
      </c>
      <c r="Y431" s="111">
        <f t="shared" si="56"/>
        <v>45.341275000000003</v>
      </c>
      <c r="Z431" s="113">
        <v>0.5</v>
      </c>
      <c r="AA431" s="114">
        <f t="shared" si="61"/>
        <v>22.670637500000002</v>
      </c>
    </row>
    <row r="432" spans="1:27" ht="12.75" customHeight="1" x14ac:dyDescent="0.35">
      <c r="A432" s="103" t="s">
        <v>2669</v>
      </c>
      <c r="B432" s="223" t="s">
        <v>1740</v>
      </c>
      <c r="C432" s="123" t="s">
        <v>3748</v>
      </c>
      <c r="D432" s="124">
        <v>1</v>
      </c>
      <c r="E432" s="125">
        <v>0.4</v>
      </c>
      <c r="F432" s="106">
        <f>VLOOKUP(CONCATENATE(A432,"-",E432),AĞIRLIK!$A$3:$C$171,3,FALSE)</f>
        <v>2.6124799999999997</v>
      </c>
      <c r="G432" s="117" t="s">
        <v>39</v>
      </c>
      <c r="H432" s="108">
        <f>Sayfa2!$C$2</f>
        <v>6.5</v>
      </c>
      <c r="I432" s="108">
        <f>D432*'genel hesap'!$K$78</f>
        <v>3.7529280000000003</v>
      </c>
      <c r="J432" s="108">
        <f>D432*'genel hesap'!$R$78</f>
        <v>12.751916800000002</v>
      </c>
      <c r="K432" s="118"/>
      <c r="L432" s="118"/>
      <c r="M432" s="118"/>
      <c r="N432" s="118"/>
      <c r="O432" s="118"/>
      <c r="P432" s="118"/>
      <c r="Q432" s="118"/>
      <c r="R432" s="109">
        <f t="shared" si="60"/>
        <v>33.485964799999998</v>
      </c>
      <c r="S432" s="119">
        <v>0.2</v>
      </c>
      <c r="T432" s="119">
        <v>0.3</v>
      </c>
      <c r="U432" s="119">
        <v>0.1</v>
      </c>
      <c r="V432" s="111">
        <v>40</v>
      </c>
      <c r="W432" s="111">
        <f t="shared" si="55"/>
        <v>43.6</v>
      </c>
      <c r="X432" s="112">
        <v>1.377</v>
      </c>
      <c r="Y432" s="111">
        <f t="shared" si="56"/>
        <v>103.63719999999999</v>
      </c>
      <c r="Z432" s="113">
        <v>0.5</v>
      </c>
      <c r="AA432" s="114">
        <f t="shared" si="61"/>
        <v>51.818599999999996</v>
      </c>
    </row>
    <row r="433" spans="1:29" ht="12.75" customHeight="1" x14ac:dyDescent="0.35">
      <c r="A433" s="103" t="s">
        <v>2669</v>
      </c>
      <c r="B433" s="223" t="s">
        <v>1741</v>
      </c>
      <c r="C433" s="123" t="s">
        <v>3420</v>
      </c>
      <c r="D433" s="124">
        <v>1</v>
      </c>
      <c r="E433" s="125">
        <v>0.4</v>
      </c>
      <c r="F433" s="106">
        <f>VLOOKUP(CONCATENATE(A433,"-",E433),AĞIRLIK!$A$3:$C$171,3,FALSE)</f>
        <v>2.6124799999999997</v>
      </c>
      <c r="G433" s="117" t="s">
        <v>39</v>
      </c>
      <c r="H433" s="108">
        <f>Sayfa2!$C$2</f>
        <v>6.5</v>
      </c>
      <c r="I433" s="108">
        <f>D433*İZOLASYON!$G$11</f>
        <v>2.6963180000000002</v>
      </c>
      <c r="J433" s="118">
        <f>D433*İZOLASYON!$O$11</f>
        <v>11.717977600000005</v>
      </c>
      <c r="K433" s="118"/>
      <c r="L433" s="118"/>
      <c r="M433" s="118"/>
      <c r="N433" s="118"/>
      <c r="O433" s="118"/>
      <c r="P433" s="118"/>
      <c r="Q433" s="118"/>
      <c r="R433" s="109">
        <f t="shared" si="60"/>
        <v>31.395415600000003</v>
      </c>
      <c r="S433" s="119">
        <v>0.2</v>
      </c>
      <c r="T433" s="119">
        <v>0.3</v>
      </c>
      <c r="U433" s="119">
        <v>0.1</v>
      </c>
      <c r="V433" s="111">
        <v>38</v>
      </c>
      <c r="W433" s="111">
        <f t="shared" si="55"/>
        <v>41.42</v>
      </c>
      <c r="X433" s="112">
        <v>1.377</v>
      </c>
      <c r="Y433" s="111">
        <f t="shared" si="56"/>
        <v>98.455339999999993</v>
      </c>
      <c r="Z433" s="113">
        <v>0.5</v>
      </c>
      <c r="AA433" s="114">
        <f t="shared" si="61"/>
        <v>49.227669999999996</v>
      </c>
    </row>
    <row r="434" spans="1:29" ht="12.75" customHeight="1" x14ac:dyDescent="0.35">
      <c r="A434" s="103" t="s">
        <v>2669</v>
      </c>
      <c r="B434" s="223" t="s">
        <v>1742</v>
      </c>
      <c r="C434" s="123" t="s">
        <v>738</v>
      </c>
      <c r="D434" s="124">
        <v>1</v>
      </c>
      <c r="E434" s="125">
        <v>0.4</v>
      </c>
      <c r="F434" s="106">
        <f>VLOOKUP(CONCATENATE(A434,"-",E434),AĞIRLIK!$A$3:$C$171,3,FALSE)</f>
        <v>2.6124799999999997</v>
      </c>
      <c r="G434" s="117" t="s">
        <v>39</v>
      </c>
      <c r="H434" s="108">
        <f>Sayfa2!$C$2</f>
        <v>6.5</v>
      </c>
      <c r="I434" s="108"/>
      <c r="J434" s="118"/>
      <c r="K434" s="118"/>
      <c r="L434" s="118"/>
      <c r="M434" s="118"/>
      <c r="N434" s="118"/>
      <c r="O434" s="118"/>
      <c r="P434" s="118"/>
      <c r="Q434" s="118"/>
      <c r="R434" s="109">
        <f t="shared" si="60"/>
        <v>16.981119999999997</v>
      </c>
      <c r="S434" s="119">
        <v>0.2</v>
      </c>
      <c r="T434" s="119">
        <v>0.3</v>
      </c>
      <c r="U434" s="119">
        <v>0.1</v>
      </c>
      <c r="V434" s="111">
        <v>17.5</v>
      </c>
      <c r="W434" s="111">
        <f t="shared" si="55"/>
        <v>19.075000000000003</v>
      </c>
      <c r="X434" s="112">
        <v>1.377</v>
      </c>
      <c r="Y434" s="111">
        <f t="shared" si="56"/>
        <v>45.341275000000003</v>
      </c>
      <c r="Z434" s="113">
        <v>0.5</v>
      </c>
      <c r="AA434" s="114">
        <f t="shared" si="61"/>
        <v>22.670637500000002</v>
      </c>
    </row>
    <row r="435" spans="1:29" ht="12.75" customHeight="1" x14ac:dyDescent="0.35">
      <c r="A435" s="103" t="s">
        <v>2669</v>
      </c>
      <c r="B435" s="223" t="s">
        <v>1743</v>
      </c>
      <c r="C435" s="78" t="s">
        <v>739</v>
      </c>
      <c r="D435" s="124">
        <v>0.25</v>
      </c>
      <c r="E435" s="125">
        <v>0.4</v>
      </c>
      <c r="F435" s="106">
        <f>VLOOKUP(CONCATENATE(A435,"-",E435),AĞIRLIK!$A$3:$C$171,3,FALSE)</f>
        <v>2.6124799999999997</v>
      </c>
      <c r="G435" s="117" t="s">
        <v>39</v>
      </c>
      <c r="H435" s="120">
        <f>Sayfa2!$C$2*Sayfa2!I12</f>
        <v>1.4287000000000001</v>
      </c>
      <c r="I435" s="120"/>
      <c r="J435" s="118"/>
      <c r="K435" s="118"/>
      <c r="L435" s="118">
        <f>'genel hesap'!$C$2</f>
        <v>1.39</v>
      </c>
      <c r="M435" s="118"/>
      <c r="N435" s="118"/>
      <c r="O435" s="118">
        <f>SIVAMA!D11</f>
        <v>1.8000000000000003</v>
      </c>
      <c r="P435" s="118"/>
      <c r="Q435" s="118"/>
      <c r="R435" s="109">
        <f>R404</f>
        <v>8.4905599999999986</v>
      </c>
      <c r="S435" s="119">
        <v>0.2</v>
      </c>
      <c r="T435" s="119">
        <v>0.3</v>
      </c>
      <c r="U435" s="119">
        <v>0.1</v>
      </c>
      <c r="V435" s="111">
        <v>5.7649999999999997</v>
      </c>
      <c r="W435" s="111">
        <f t="shared" si="55"/>
        <v>6.2838500000000002</v>
      </c>
      <c r="X435" s="112">
        <v>1.377</v>
      </c>
      <c r="Y435" s="111">
        <f t="shared" si="56"/>
        <v>14.936711449999999</v>
      </c>
      <c r="Z435" s="113">
        <v>0.5</v>
      </c>
      <c r="AA435" s="114">
        <f t="shared" si="61"/>
        <v>7.4683557249999994</v>
      </c>
      <c r="AC435" s="1">
        <v>55.810083271799996</v>
      </c>
    </row>
    <row r="436" spans="1:29" ht="12.75" customHeight="1" x14ac:dyDescent="0.35">
      <c r="A436" s="103" t="s">
        <v>2669</v>
      </c>
      <c r="B436" s="223" t="s">
        <v>1744</v>
      </c>
      <c r="C436" s="123" t="s">
        <v>3448</v>
      </c>
      <c r="D436" s="124">
        <v>0.25</v>
      </c>
      <c r="E436" s="125">
        <v>0.4</v>
      </c>
      <c r="F436" s="106">
        <f>VLOOKUP(CONCATENATE(A436,"-",E436),AĞIRLIK!$A$3:$C$171,3,FALSE)</f>
        <v>2.6124799999999997</v>
      </c>
      <c r="G436" s="117" t="s">
        <v>39</v>
      </c>
      <c r="H436" s="120">
        <f>Sayfa2!$C$2*Sayfa2!I12</f>
        <v>1.4287000000000001</v>
      </c>
      <c r="I436" s="108">
        <f>D436*İZOLASYON!$G$11</f>
        <v>0.67407950000000005</v>
      </c>
      <c r="J436" s="118">
        <f>D436*İZOLASYON!$O$11</f>
        <v>2.9294944000000012</v>
      </c>
      <c r="K436" s="118"/>
      <c r="L436" s="118">
        <f>'genel hesap'!$C$2</f>
        <v>1.39</v>
      </c>
      <c r="M436" s="118"/>
      <c r="N436" s="118"/>
      <c r="O436" s="118">
        <f>SIVAMA!D11</f>
        <v>1.8000000000000003</v>
      </c>
      <c r="P436" s="118"/>
      <c r="Q436" s="118"/>
      <c r="R436" s="109">
        <f>R405</f>
        <v>15.697707800000002</v>
      </c>
      <c r="S436" s="119">
        <v>0.2</v>
      </c>
      <c r="T436" s="119">
        <v>0.3</v>
      </c>
      <c r="U436" s="119">
        <v>0.1</v>
      </c>
      <c r="V436" s="111">
        <v>10.89</v>
      </c>
      <c r="W436" s="111">
        <f t="shared" ref="W436:W499" si="62">V436*$W$1</f>
        <v>11.870100000000001</v>
      </c>
      <c r="X436" s="112">
        <v>1.377</v>
      </c>
      <c r="Y436" s="111">
        <f t="shared" ref="Y436:Y499" si="63">W436*(1+X436)</f>
        <v>28.2152277</v>
      </c>
      <c r="Z436" s="113">
        <v>0.5</v>
      </c>
      <c r="AA436" s="114">
        <f t="shared" si="61"/>
        <v>14.10761385</v>
      </c>
      <c r="AC436" s="1">
        <v>59.706373498200016</v>
      </c>
    </row>
    <row r="437" spans="1:29" ht="12.75" customHeight="1" x14ac:dyDescent="0.35">
      <c r="A437" s="103" t="s">
        <v>2669</v>
      </c>
      <c r="B437" s="223" t="s">
        <v>1745</v>
      </c>
      <c r="C437" s="123" t="s">
        <v>3749</v>
      </c>
      <c r="D437" s="124">
        <v>0.25</v>
      </c>
      <c r="E437" s="125">
        <v>0.4</v>
      </c>
      <c r="F437" s="106">
        <f>VLOOKUP(CONCATENATE(A437,"-",E437),AĞIRLIK!$A$3:$C$171,3,FALSE)</f>
        <v>2.6124799999999997</v>
      </c>
      <c r="G437" s="117" t="s">
        <v>39</v>
      </c>
      <c r="H437" s="108">
        <v>1.0990000000000002</v>
      </c>
      <c r="I437" s="108">
        <f>D437*'genel hesap'!$K$78</f>
        <v>0.93823200000000007</v>
      </c>
      <c r="J437" s="108">
        <f>D437*'genel hesap'!$R$78</f>
        <v>3.1879792000000005</v>
      </c>
      <c r="K437" s="118"/>
      <c r="L437" s="118">
        <f>'genel hesap'!$C$2</f>
        <v>1.39</v>
      </c>
      <c r="M437" s="118"/>
      <c r="N437" s="118"/>
      <c r="O437" s="118">
        <f>SIVAMA!D12</f>
        <v>1.8000000000000003</v>
      </c>
      <c r="P437" s="118"/>
      <c r="Q437" s="118"/>
      <c r="R437" s="109">
        <f>R406</f>
        <v>16.742982399999999</v>
      </c>
      <c r="S437" s="119">
        <v>0.2</v>
      </c>
      <c r="T437" s="119">
        <v>0.3</v>
      </c>
      <c r="U437" s="119">
        <v>0.1</v>
      </c>
      <c r="V437" s="111">
        <v>11.39</v>
      </c>
      <c r="W437" s="111">
        <f t="shared" si="62"/>
        <v>12.415100000000001</v>
      </c>
      <c r="X437" s="112">
        <v>1.377</v>
      </c>
      <c r="Y437" s="111">
        <f t="shared" si="63"/>
        <v>29.5106927</v>
      </c>
      <c r="Z437" s="113">
        <v>0.5</v>
      </c>
      <c r="AA437" s="114">
        <f t="shared" si="61"/>
        <v>14.75534635</v>
      </c>
    </row>
    <row r="438" spans="1:29" ht="12.75" customHeight="1" x14ac:dyDescent="0.35">
      <c r="A438" s="103" t="s">
        <v>2669</v>
      </c>
      <c r="B438" s="223" t="s">
        <v>1746</v>
      </c>
      <c r="C438" s="78" t="s">
        <v>741</v>
      </c>
      <c r="D438" s="124">
        <v>1</v>
      </c>
      <c r="E438" s="125">
        <v>0.5</v>
      </c>
      <c r="F438" s="106">
        <f>VLOOKUP(CONCATENATE(A438,"-",E438),AĞIRLIK!$A$3:$C$171,3,FALSE)</f>
        <v>3.2656000000000001</v>
      </c>
      <c r="G438" s="117" t="s">
        <v>39</v>
      </c>
      <c r="H438" s="108">
        <f>Sayfa2!$C$2</f>
        <v>6.5</v>
      </c>
      <c r="I438" s="108"/>
      <c r="J438" s="118"/>
      <c r="K438" s="118"/>
      <c r="L438" s="118"/>
      <c r="M438" s="118"/>
      <c r="N438" s="118"/>
      <c r="O438" s="118"/>
      <c r="P438" s="118"/>
      <c r="Q438" s="118"/>
      <c r="R438" s="109">
        <f>F438*H438*D438+I438+J438+K438+L438+M438+N438+O438+P438+Q438</f>
        <v>21.226400000000002</v>
      </c>
      <c r="S438" s="119">
        <v>0.1</v>
      </c>
      <c r="T438" s="119">
        <v>0.3</v>
      </c>
      <c r="U438" s="119">
        <v>0.1</v>
      </c>
      <c r="V438" s="111">
        <v>26.25</v>
      </c>
      <c r="W438" s="111">
        <f t="shared" si="62"/>
        <v>28.612500000000001</v>
      </c>
      <c r="X438" s="112">
        <v>1.377</v>
      </c>
      <c r="Y438" s="111">
        <f t="shared" si="63"/>
        <v>68.011912499999994</v>
      </c>
      <c r="Z438" s="113">
        <v>0.5</v>
      </c>
      <c r="AA438" s="114">
        <f t="shared" si="61"/>
        <v>34.005956249999997</v>
      </c>
      <c r="AC438" s="1">
        <v>63.602663724600021</v>
      </c>
    </row>
    <row r="439" spans="1:29" ht="12.75" customHeight="1" x14ac:dyDescent="0.35">
      <c r="A439" s="103" t="s">
        <v>2669</v>
      </c>
      <c r="B439" s="223" t="s">
        <v>1747</v>
      </c>
      <c r="C439" s="123" t="s">
        <v>3617</v>
      </c>
      <c r="D439" s="124">
        <v>1</v>
      </c>
      <c r="E439" s="125">
        <v>0.5</v>
      </c>
      <c r="F439" s="106">
        <f>VLOOKUP(CONCATENATE(A439,"-",E439),AĞIRLIK!$A$3:$C$171,3,FALSE)</f>
        <v>3.2656000000000001</v>
      </c>
      <c r="G439" s="117" t="s">
        <v>39</v>
      </c>
      <c r="H439" s="108">
        <f>Sayfa2!$C$2</f>
        <v>6.5</v>
      </c>
      <c r="I439" s="108">
        <f>D439*İZOLASYON!$G$11</f>
        <v>2.6963180000000002</v>
      </c>
      <c r="J439" s="118">
        <f>D439*İZOLASYON!$O$11</f>
        <v>11.717977600000005</v>
      </c>
      <c r="K439" s="118"/>
      <c r="L439" s="118"/>
      <c r="M439" s="118"/>
      <c r="N439" s="118"/>
      <c r="O439" s="118"/>
      <c r="P439" s="118"/>
      <c r="Q439" s="118"/>
      <c r="R439" s="109">
        <f>F439*H439*D439+I439+J439+K439+L439+M439+N439+O439+P439+Q439</f>
        <v>35.640695600000008</v>
      </c>
      <c r="S439" s="119">
        <v>0.1</v>
      </c>
      <c r="T439" s="119">
        <v>0.3</v>
      </c>
      <c r="U439" s="119">
        <v>0.1</v>
      </c>
      <c r="V439" s="111">
        <v>57</v>
      </c>
      <c r="W439" s="111">
        <f t="shared" si="62"/>
        <v>62.13</v>
      </c>
      <c r="X439" s="112">
        <v>1.377</v>
      </c>
      <c r="Y439" s="111">
        <f t="shared" si="63"/>
        <v>147.68301</v>
      </c>
      <c r="Z439" s="113">
        <v>0.5</v>
      </c>
      <c r="AA439" s="114">
        <f t="shared" si="61"/>
        <v>73.841504999999998</v>
      </c>
      <c r="AC439" s="1">
        <v>67.498953951000018</v>
      </c>
    </row>
    <row r="440" spans="1:29" ht="12.75" customHeight="1" x14ac:dyDescent="0.35">
      <c r="A440" s="103" t="s">
        <v>2669</v>
      </c>
      <c r="B440" s="223" t="s">
        <v>1748</v>
      </c>
      <c r="C440" s="123" t="s">
        <v>3750</v>
      </c>
      <c r="D440" s="124">
        <v>1</v>
      </c>
      <c r="E440" s="125">
        <v>0.5</v>
      </c>
      <c r="F440" s="106">
        <f>VLOOKUP(CONCATENATE(A440,"-",E440),AĞIRLIK!$A$3:$C$171,3,FALSE)</f>
        <v>3.2656000000000001</v>
      </c>
      <c r="G440" s="117" t="s">
        <v>39</v>
      </c>
      <c r="H440" s="108">
        <f>Sayfa2!$C$2</f>
        <v>6.5</v>
      </c>
      <c r="I440" s="108">
        <f>D440*'genel hesap'!$K$78</f>
        <v>3.7529280000000003</v>
      </c>
      <c r="J440" s="108">
        <f>D440*'genel hesap'!$R$78</f>
        <v>12.751916800000002</v>
      </c>
      <c r="K440" s="118"/>
      <c r="L440" s="118"/>
      <c r="M440" s="118"/>
      <c r="N440" s="118"/>
      <c r="O440" s="118"/>
      <c r="P440" s="118"/>
      <c r="Q440" s="118"/>
      <c r="R440" s="109">
        <f>F440*H440*D440+I440+J440+K440+L440+M440+N440+O440+P440+Q440</f>
        <v>37.731244800000006</v>
      </c>
      <c r="S440" s="119">
        <v>0.1</v>
      </c>
      <c r="T440" s="119">
        <v>0.3</v>
      </c>
      <c r="U440" s="119">
        <v>0.1</v>
      </c>
      <c r="V440" s="111">
        <v>60</v>
      </c>
      <c r="W440" s="111">
        <f t="shared" si="62"/>
        <v>65.400000000000006</v>
      </c>
      <c r="X440" s="112">
        <v>1.377</v>
      </c>
      <c r="Y440" s="111">
        <f t="shared" si="63"/>
        <v>155.45580000000001</v>
      </c>
      <c r="Z440" s="113">
        <v>0.5</v>
      </c>
      <c r="AA440" s="114">
        <f t="shared" si="61"/>
        <v>77.727900000000005</v>
      </c>
    </row>
    <row r="441" spans="1:29" ht="12.75" customHeight="1" x14ac:dyDescent="0.35">
      <c r="A441" s="103" t="s">
        <v>2669</v>
      </c>
      <c r="B441" s="223" t="s">
        <v>1749</v>
      </c>
      <c r="C441" s="78" t="s">
        <v>1237</v>
      </c>
      <c r="D441" s="124">
        <v>1</v>
      </c>
      <c r="E441" s="125">
        <v>0.4</v>
      </c>
      <c r="F441" s="106">
        <f>VLOOKUP(CONCATENATE(A441,"-",E441),AĞIRLIK!$A$3:$C$171,3,FALSE)</f>
        <v>2.6124799999999997</v>
      </c>
      <c r="G441" s="117" t="s">
        <v>39</v>
      </c>
      <c r="H441" s="108">
        <f>Sayfa2!$C$2</f>
        <v>6.5</v>
      </c>
      <c r="I441" s="108"/>
      <c r="J441" s="118"/>
      <c r="K441" s="118"/>
      <c r="L441" s="118"/>
      <c r="M441" s="118"/>
      <c r="N441" s="118"/>
      <c r="O441" s="118"/>
      <c r="P441" s="118"/>
      <c r="Q441" s="118"/>
      <c r="R441" s="109">
        <f>F441*H441*D441+I441+J441+K441+L441+M441+N441+O441+P441+Q441</f>
        <v>16.981119999999997</v>
      </c>
      <c r="S441" s="119">
        <v>0.2</v>
      </c>
      <c r="T441" s="119">
        <v>0.3</v>
      </c>
      <c r="U441" s="119">
        <v>0.1</v>
      </c>
      <c r="V441" s="111">
        <v>22.415078399999999</v>
      </c>
      <c r="W441" s="111">
        <f t="shared" si="62"/>
        <v>24.432435456</v>
      </c>
      <c r="X441" s="112">
        <v>1.377</v>
      </c>
      <c r="Y441" s="111">
        <f t="shared" si="63"/>
        <v>58.075899078911995</v>
      </c>
      <c r="Z441" s="113">
        <v>0.5</v>
      </c>
      <c r="AA441" s="114">
        <f t="shared" si="61"/>
        <v>29.037949539455997</v>
      </c>
      <c r="AC441" s="1">
        <v>83.42155338660001</v>
      </c>
    </row>
    <row r="442" spans="1:29" ht="12.75" customHeight="1" x14ac:dyDescent="0.35">
      <c r="A442" s="103" t="s">
        <v>2669</v>
      </c>
      <c r="B442" s="223" t="s">
        <v>4187</v>
      </c>
      <c r="C442" s="78" t="s">
        <v>743</v>
      </c>
      <c r="D442" s="124">
        <v>1</v>
      </c>
      <c r="E442" s="125">
        <v>0.4</v>
      </c>
      <c r="F442" s="106">
        <f>VLOOKUP(CONCATENATE(A442,"-",E442),AĞIRLIK!$A$3:$C$171,3,FALSE)</f>
        <v>2.6124799999999997</v>
      </c>
      <c r="G442" s="117" t="s">
        <v>39</v>
      </c>
      <c r="H442" s="108">
        <f>Sayfa2!$C$2</f>
        <v>6.5</v>
      </c>
      <c r="I442" s="108"/>
      <c r="J442" s="118"/>
      <c r="K442" s="118"/>
      <c r="L442" s="118"/>
      <c r="M442" s="118"/>
      <c r="N442" s="118"/>
      <c r="O442" s="118"/>
      <c r="P442" s="118"/>
      <c r="Q442" s="118"/>
      <c r="R442" s="109">
        <f>F442*H442*D442+I442+J442+K442+L442+M442+N442+O442+P442+Q442</f>
        <v>16.981119999999997</v>
      </c>
      <c r="S442" s="119">
        <v>0.2</v>
      </c>
      <c r="T442" s="119">
        <v>0.3</v>
      </c>
      <c r="U442" s="119">
        <v>0.1</v>
      </c>
      <c r="V442" s="111">
        <v>17.5</v>
      </c>
      <c r="W442" s="111">
        <f t="shared" si="62"/>
        <v>19.075000000000003</v>
      </c>
      <c r="X442" s="112">
        <v>1.377</v>
      </c>
      <c r="Y442" s="111">
        <f t="shared" si="63"/>
        <v>45.341275000000003</v>
      </c>
      <c r="Z442" s="113">
        <v>0.5</v>
      </c>
      <c r="AA442" s="114">
        <f t="shared" si="61"/>
        <v>22.670637500000002</v>
      </c>
      <c r="AC442" s="1">
        <v>91.722541224600008</v>
      </c>
    </row>
    <row r="443" spans="1:29" ht="12.75" customHeight="1" x14ac:dyDescent="0.35">
      <c r="A443" s="103" t="s">
        <v>2669</v>
      </c>
      <c r="B443" s="223" t="s">
        <v>4188</v>
      </c>
      <c r="C443" s="78" t="s">
        <v>1238</v>
      </c>
      <c r="D443" s="126">
        <v>1</v>
      </c>
      <c r="E443" s="131"/>
      <c r="F443" s="106">
        <v>4.08</v>
      </c>
      <c r="G443" s="137" t="s">
        <v>39</v>
      </c>
      <c r="H443" s="108">
        <v>1.62</v>
      </c>
      <c r="I443" s="108"/>
      <c r="J443" s="118"/>
      <c r="K443" s="118"/>
      <c r="L443" s="118"/>
      <c r="M443" s="118"/>
      <c r="N443" s="118"/>
      <c r="O443" s="118"/>
      <c r="P443" s="128"/>
      <c r="Q443" s="128"/>
      <c r="R443" s="109">
        <f>R445</f>
        <v>6.6096000000000004</v>
      </c>
      <c r="S443" s="129">
        <v>1.5</v>
      </c>
      <c r="T443" s="129">
        <v>0</v>
      </c>
      <c r="U443" s="129">
        <v>0</v>
      </c>
      <c r="V443" s="111">
        <v>17.5</v>
      </c>
      <c r="W443" s="111">
        <f t="shared" si="62"/>
        <v>19.075000000000003</v>
      </c>
      <c r="X443" s="112">
        <v>1.377</v>
      </c>
      <c r="Y443" s="111">
        <f t="shared" si="63"/>
        <v>45.341275000000003</v>
      </c>
      <c r="Z443" s="113">
        <v>0.5</v>
      </c>
      <c r="AA443" s="114">
        <f t="shared" si="61"/>
        <v>22.670637500000002</v>
      </c>
    </row>
    <row r="444" spans="1:29" ht="12.75" customHeight="1" x14ac:dyDescent="0.35">
      <c r="A444" s="103" t="s">
        <v>2669</v>
      </c>
      <c r="B444" s="223" t="s">
        <v>4189</v>
      </c>
      <c r="C444" s="78" t="s">
        <v>1239</v>
      </c>
      <c r="D444" s="126"/>
      <c r="E444" s="131"/>
      <c r="F444" s="132">
        <f>Sayfa2!CU11</f>
        <v>4.08</v>
      </c>
      <c r="G444" s="137" t="s">
        <v>39</v>
      </c>
      <c r="H444" s="108"/>
      <c r="I444" s="108"/>
      <c r="J444" s="118"/>
      <c r="K444" s="118"/>
      <c r="L444" s="118"/>
      <c r="M444" s="118"/>
      <c r="N444" s="118"/>
      <c r="O444" s="118"/>
      <c r="P444" s="128"/>
      <c r="Q444" s="128"/>
      <c r="R444" s="109">
        <f>R445</f>
        <v>6.6096000000000004</v>
      </c>
      <c r="S444" s="129">
        <v>1</v>
      </c>
      <c r="T444" s="129">
        <v>0</v>
      </c>
      <c r="U444" s="129">
        <v>0</v>
      </c>
      <c r="V444" s="111">
        <v>17.5</v>
      </c>
      <c r="W444" s="111">
        <f t="shared" si="62"/>
        <v>19.075000000000003</v>
      </c>
      <c r="X444" s="112">
        <v>1.377</v>
      </c>
      <c r="Y444" s="111">
        <f t="shared" si="63"/>
        <v>45.341275000000003</v>
      </c>
      <c r="Z444" s="113">
        <v>0.5</v>
      </c>
      <c r="AA444" s="114">
        <f t="shared" si="61"/>
        <v>22.670637500000002</v>
      </c>
    </row>
    <row r="445" spans="1:29" ht="12.75" customHeight="1" x14ac:dyDescent="0.35">
      <c r="A445" s="103" t="s">
        <v>2669</v>
      </c>
      <c r="B445" s="223" t="s">
        <v>4190</v>
      </c>
      <c r="C445" s="78" t="s">
        <v>744</v>
      </c>
      <c r="D445" s="126">
        <v>1</v>
      </c>
      <c r="E445" s="131"/>
      <c r="F445" s="132">
        <f>Sayfa2!CU11</f>
        <v>4.08</v>
      </c>
      <c r="G445" s="137" t="s">
        <v>39</v>
      </c>
      <c r="H445" s="108">
        <v>1.62</v>
      </c>
      <c r="I445" s="108"/>
      <c r="J445" s="118"/>
      <c r="K445" s="118"/>
      <c r="L445" s="118"/>
      <c r="M445" s="118"/>
      <c r="N445" s="118"/>
      <c r="O445" s="118"/>
      <c r="P445" s="128"/>
      <c r="Q445" s="128"/>
      <c r="R445" s="109">
        <f>F445*H445*D445+I445+J445+K445+L445+M445+N445+O445+P445+Q445</f>
        <v>6.6096000000000004</v>
      </c>
      <c r="S445" s="129">
        <v>1</v>
      </c>
      <c r="T445" s="129">
        <v>0</v>
      </c>
      <c r="U445" s="129">
        <v>0</v>
      </c>
      <c r="V445" s="111">
        <v>17.5</v>
      </c>
      <c r="W445" s="111">
        <f t="shared" si="62"/>
        <v>19.075000000000003</v>
      </c>
      <c r="X445" s="112">
        <v>1.377</v>
      </c>
      <c r="Y445" s="111">
        <f t="shared" si="63"/>
        <v>45.341275000000003</v>
      </c>
      <c r="Z445" s="113">
        <v>0.5</v>
      </c>
      <c r="AA445" s="114">
        <f t="shared" si="61"/>
        <v>22.670637500000002</v>
      </c>
      <c r="AC445" s="1">
        <v>144.412442889</v>
      </c>
    </row>
    <row r="446" spans="1:29" ht="12.75" customHeight="1" x14ac:dyDescent="0.35">
      <c r="A446" s="103" t="s">
        <v>2669</v>
      </c>
      <c r="B446" s="223" t="s">
        <v>4191</v>
      </c>
      <c r="C446" s="78" t="s">
        <v>745</v>
      </c>
      <c r="D446" s="124">
        <v>1</v>
      </c>
      <c r="E446" s="125"/>
      <c r="F446" s="132">
        <v>1</v>
      </c>
      <c r="G446" s="117" t="s">
        <v>39</v>
      </c>
      <c r="H446" s="133"/>
      <c r="I446" s="138"/>
      <c r="J446" s="134"/>
      <c r="K446" s="134"/>
      <c r="L446" s="134"/>
      <c r="M446" s="134">
        <f>'BAĞLANTI KELEPÇESİ'!H11</f>
        <v>0.86349932467532464</v>
      </c>
      <c r="N446" s="134"/>
      <c r="O446" s="134"/>
      <c r="P446" s="134"/>
      <c r="Q446" s="134"/>
      <c r="R446" s="109">
        <f>F446*H446*D446+I446+J446+K446+L446+M446+N446+O446+P446+Q446</f>
        <v>0.86349932467532464</v>
      </c>
      <c r="S446" s="135">
        <v>1</v>
      </c>
      <c r="T446" s="135">
        <v>0</v>
      </c>
      <c r="U446" s="135">
        <v>0</v>
      </c>
      <c r="V446" s="111">
        <v>1.7269986493506493</v>
      </c>
      <c r="W446" s="111">
        <f t="shared" si="62"/>
        <v>1.8824285277922079</v>
      </c>
      <c r="X446" s="112">
        <v>1.377</v>
      </c>
      <c r="Y446" s="111">
        <f t="shared" si="63"/>
        <v>4.4745326105620782</v>
      </c>
      <c r="Z446" s="113">
        <v>0.5</v>
      </c>
      <c r="AA446" s="114">
        <f t="shared" si="61"/>
        <v>2.2372663052810391</v>
      </c>
      <c r="AC446" s="1">
        <v>205.64628813299998</v>
      </c>
    </row>
    <row r="447" spans="1:29" ht="12.75" customHeight="1" x14ac:dyDescent="0.35">
      <c r="A447" s="103" t="s">
        <v>2669</v>
      </c>
      <c r="B447" s="223" t="s">
        <v>4192</v>
      </c>
      <c r="C447" s="78" t="s">
        <v>1240</v>
      </c>
      <c r="D447" s="124"/>
      <c r="E447" s="125"/>
      <c r="F447" s="132">
        <v>1</v>
      </c>
      <c r="G447" s="117" t="s">
        <v>39</v>
      </c>
      <c r="H447" s="133"/>
      <c r="I447" s="138"/>
      <c r="J447" s="118"/>
      <c r="K447" s="134"/>
      <c r="L447" s="134"/>
      <c r="M447" s="134"/>
      <c r="N447" s="134"/>
      <c r="O447" s="134"/>
      <c r="P447" s="134"/>
      <c r="Q447" s="134"/>
      <c r="R447" s="109">
        <f>R450</f>
        <v>1.8413200000000001</v>
      </c>
      <c r="S447" s="135">
        <v>1</v>
      </c>
      <c r="T447" s="135">
        <v>0</v>
      </c>
      <c r="U447" s="135">
        <v>0</v>
      </c>
      <c r="V447" s="111">
        <v>1.7269986493506493</v>
      </c>
      <c r="W447" s="111">
        <f t="shared" si="62"/>
        <v>1.8824285277922079</v>
      </c>
      <c r="X447" s="112">
        <v>1.377</v>
      </c>
      <c r="Y447" s="111">
        <f t="shared" si="63"/>
        <v>4.4745326105620782</v>
      </c>
      <c r="Z447" s="113">
        <v>0.5</v>
      </c>
      <c r="AA447" s="114">
        <f t="shared" si="61"/>
        <v>2.2372663052810391</v>
      </c>
    </row>
    <row r="448" spans="1:29" ht="12.75" customHeight="1" x14ac:dyDescent="0.35">
      <c r="A448" s="103" t="s">
        <v>2669</v>
      </c>
      <c r="B448" s="223" t="s">
        <v>4193</v>
      </c>
      <c r="C448" s="123" t="s">
        <v>3751</v>
      </c>
      <c r="D448" s="124"/>
      <c r="E448" s="125"/>
      <c r="F448" s="132">
        <v>1</v>
      </c>
      <c r="G448" s="117" t="s">
        <v>39</v>
      </c>
      <c r="H448" s="133"/>
      <c r="I448" s="138"/>
      <c r="J448" s="118"/>
      <c r="K448" s="134"/>
      <c r="L448" s="134"/>
      <c r="M448" s="134"/>
      <c r="N448" s="134"/>
      <c r="O448" s="134"/>
      <c r="P448" s="134">
        <f>'DUVAR KELEPÇE'!J11</f>
        <v>2.0862400000000001</v>
      </c>
      <c r="Q448" s="134"/>
      <c r="R448" s="109">
        <f>F448*H448*D448+I448+J448+K448+L448+M448+N448+O448+P448+Q448</f>
        <v>2.0862400000000001</v>
      </c>
      <c r="S448" s="135">
        <v>1</v>
      </c>
      <c r="T448" s="135">
        <v>0</v>
      </c>
      <c r="U448" s="135">
        <v>0</v>
      </c>
      <c r="V448" s="111">
        <v>4.1724800000000002</v>
      </c>
      <c r="W448" s="111">
        <f t="shared" si="62"/>
        <v>4.5480032000000001</v>
      </c>
      <c r="X448" s="112">
        <v>1.377</v>
      </c>
      <c r="Y448" s="111">
        <f t="shared" si="63"/>
        <v>10.810603606399999</v>
      </c>
      <c r="Z448" s="113">
        <v>0.5</v>
      </c>
      <c r="AA448" s="114">
        <f t="shared" si="61"/>
        <v>5.4053018031999995</v>
      </c>
    </row>
    <row r="449" spans="1:29" ht="12.75" customHeight="1" x14ac:dyDescent="0.35">
      <c r="A449" s="103" t="s">
        <v>2669</v>
      </c>
      <c r="B449" s="223" t="s">
        <v>4194</v>
      </c>
      <c r="C449" s="123" t="s">
        <v>3477</v>
      </c>
      <c r="D449" s="124"/>
      <c r="E449" s="125"/>
      <c r="F449" s="132">
        <v>1</v>
      </c>
      <c r="G449" s="117" t="s">
        <v>39</v>
      </c>
      <c r="H449" s="133"/>
      <c r="I449" s="133"/>
      <c r="J449" s="118"/>
      <c r="K449" s="134"/>
      <c r="L449" s="134"/>
      <c r="M449" s="134"/>
      <c r="N449" s="134"/>
      <c r="O449" s="134"/>
      <c r="P449" s="134">
        <f>'DUVAR KELEPÇE'!J10</f>
        <v>2.0045999999999999</v>
      </c>
      <c r="Q449" s="134"/>
      <c r="R449" s="109">
        <f>F449*H449*D449+I449+J449+K449+L449+M449+N449+O449+P449+Q449</f>
        <v>2.0045999999999999</v>
      </c>
      <c r="S449" s="135">
        <v>1</v>
      </c>
      <c r="T449" s="135">
        <v>0</v>
      </c>
      <c r="U449" s="135">
        <v>0</v>
      </c>
      <c r="V449" s="111">
        <v>4.0091999999999999</v>
      </c>
      <c r="W449" s="111">
        <f t="shared" si="62"/>
        <v>4.3700280000000005</v>
      </c>
      <c r="X449" s="112">
        <v>1.377</v>
      </c>
      <c r="Y449" s="111">
        <f t="shared" si="63"/>
        <v>10.387556556</v>
      </c>
      <c r="Z449" s="113">
        <v>0.5</v>
      </c>
      <c r="AA449" s="114">
        <f t="shared" si="61"/>
        <v>5.1937782779999999</v>
      </c>
      <c r="AC449" s="1">
        <v>221.86583347499999</v>
      </c>
    </row>
    <row r="450" spans="1:29" ht="12.75" customHeight="1" x14ac:dyDescent="0.35">
      <c r="A450" s="103" t="s">
        <v>2669</v>
      </c>
      <c r="B450" s="223" t="s">
        <v>4195</v>
      </c>
      <c r="C450" s="123" t="s">
        <v>747</v>
      </c>
      <c r="D450" s="124"/>
      <c r="E450" s="125"/>
      <c r="F450" s="132">
        <v>1</v>
      </c>
      <c r="G450" s="117" t="s">
        <v>39</v>
      </c>
      <c r="H450" s="133"/>
      <c r="I450" s="108"/>
      <c r="J450" s="118"/>
      <c r="K450" s="134"/>
      <c r="L450" s="134"/>
      <c r="M450" s="134"/>
      <c r="N450" s="134"/>
      <c r="O450" s="134"/>
      <c r="P450" s="134">
        <f>'DUVAR KELEPÇE'!G10</f>
        <v>1.8413200000000001</v>
      </c>
      <c r="Q450" s="134"/>
      <c r="R450" s="109">
        <f>F450*H450*D450+I450+J450+K450+L450+M450+N450+O450+P450+Q450</f>
        <v>1.8413200000000001</v>
      </c>
      <c r="S450" s="135">
        <v>1</v>
      </c>
      <c r="T450" s="135">
        <v>0</v>
      </c>
      <c r="U450" s="135">
        <v>0</v>
      </c>
      <c r="V450" s="111">
        <v>3.6826400000000001</v>
      </c>
      <c r="W450" s="111">
        <f t="shared" si="62"/>
        <v>4.0140776000000002</v>
      </c>
      <c r="X450" s="112">
        <v>1.377</v>
      </c>
      <c r="Y450" s="111">
        <f t="shared" si="63"/>
        <v>9.5414624551999996</v>
      </c>
      <c r="Z450" s="113">
        <v>0.5</v>
      </c>
      <c r="AA450" s="114">
        <f t="shared" si="61"/>
        <v>4.7707312275999998</v>
      </c>
      <c r="AC450" s="1">
        <v>238.08537881700011</v>
      </c>
    </row>
    <row r="451" spans="1:29" ht="12.75" customHeight="1" x14ac:dyDescent="0.35">
      <c r="A451" s="103" t="s">
        <v>2669</v>
      </c>
      <c r="B451" s="223" t="s">
        <v>4196</v>
      </c>
      <c r="C451" s="78" t="s">
        <v>748</v>
      </c>
      <c r="D451" s="124"/>
      <c r="E451" s="125"/>
      <c r="F451" s="132">
        <v>1</v>
      </c>
      <c r="G451" s="117" t="s">
        <v>39</v>
      </c>
      <c r="H451" s="133"/>
      <c r="I451" s="133"/>
      <c r="J451" s="134"/>
      <c r="K451" s="134"/>
      <c r="L451" s="134"/>
      <c r="M451" s="134"/>
      <c r="N451" s="134">
        <f>'genel hesap'!Y46</f>
        <v>0.67101369863013705</v>
      </c>
      <c r="O451" s="134"/>
      <c r="P451" s="134"/>
      <c r="Q451" s="134"/>
      <c r="R451" s="109">
        <f>F451*H451*D451+I451+J451+K451+L451+M451+N451+O451+P451+Q451</f>
        <v>0.67101369863013705</v>
      </c>
      <c r="S451" s="135">
        <v>1</v>
      </c>
      <c r="T451" s="135">
        <v>0</v>
      </c>
      <c r="U451" s="135">
        <v>0</v>
      </c>
      <c r="V451" s="111">
        <v>1.3420273972602741</v>
      </c>
      <c r="W451" s="111">
        <f t="shared" si="62"/>
        <v>1.462809863013699</v>
      </c>
      <c r="X451" s="112">
        <v>1.377</v>
      </c>
      <c r="Y451" s="111">
        <f t="shared" si="63"/>
        <v>3.4770990443835621</v>
      </c>
      <c r="Z451" s="113">
        <v>0.5</v>
      </c>
      <c r="AA451" s="114">
        <f t="shared" si="61"/>
        <v>1.738549522191781</v>
      </c>
      <c r="AC451" s="1">
        <v>254.30492415900002</v>
      </c>
    </row>
    <row r="452" spans="1:29" ht="12.75" customHeight="1" x14ac:dyDescent="0.35">
      <c r="A452" s="103" t="s">
        <v>2669</v>
      </c>
      <c r="B452" s="223" t="s">
        <v>4197</v>
      </c>
      <c r="C452" s="78" t="s">
        <v>3558</v>
      </c>
      <c r="D452" s="136">
        <v>0.2</v>
      </c>
      <c r="E452" s="105">
        <v>0.4</v>
      </c>
      <c r="F452" s="132">
        <f>VLOOKUP(CONCATENATE(A452,"-",E452),AĞIRLIK!$A$3:$C$171,3,FALSE)</f>
        <v>2.6124799999999997</v>
      </c>
      <c r="G452" s="107" t="s">
        <v>39</v>
      </c>
      <c r="H452" s="108">
        <f>Sayfa2!$C$2</f>
        <v>6.5</v>
      </c>
      <c r="I452" s="108"/>
      <c r="J452" s="109"/>
      <c r="K452" s="109">
        <f>'genel hesap'!$D$2</f>
        <v>0.5</v>
      </c>
      <c r="L452" s="109"/>
      <c r="M452" s="109"/>
      <c r="N452" s="109"/>
      <c r="O452" s="118">
        <f>SIVAMA!D10</f>
        <v>1.6800000000000002</v>
      </c>
      <c r="P452" s="109"/>
      <c r="Q452" s="109"/>
      <c r="R452" s="109">
        <f>R438+O452+K452</f>
        <v>23.406400000000001</v>
      </c>
      <c r="S452" s="110">
        <v>0.2</v>
      </c>
      <c r="T452" s="110">
        <v>0.3</v>
      </c>
      <c r="U452" s="110">
        <v>0.1</v>
      </c>
      <c r="V452" s="111">
        <v>31.759728000000003</v>
      </c>
      <c r="W452" s="111">
        <f t="shared" si="62"/>
        <v>34.618103520000005</v>
      </c>
      <c r="X452" s="112">
        <v>1.377</v>
      </c>
      <c r="Y452" s="111">
        <f t="shared" si="63"/>
        <v>82.287232067040009</v>
      </c>
      <c r="Z452" s="113">
        <v>0.5</v>
      </c>
      <c r="AA452" s="114">
        <f t="shared" si="61"/>
        <v>41.143616033520004</v>
      </c>
      <c r="AC452" s="1">
        <v>270.52446950100006</v>
      </c>
    </row>
    <row r="453" spans="1:29" ht="12.75" customHeight="1" x14ac:dyDescent="0.35">
      <c r="A453" s="103" t="s">
        <v>2669</v>
      </c>
      <c r="B453" s="223" t="s">
        <v>4198</v>
      </c>
      <c r="C453" s="123" t="s">
        <v>3555</v>
      </c>
      <c r="D453" s="136">
        <v>0.2</v>
      </c>
      <c r="E453" s="125">
        <v>0.4</v>
      </c>
      <c r="F453" s="132">
        <f>VLOOKUP(CONCATENATE(A453,"-",E453),AĞIRLIK!$A$3:$C$171,3,FALSE)</f>
        <v>2.6124799999999997</v>
      </c>
      <c r="G453" s="117" t="s">
        <v>39</v>
      </c>
      <c r="H453" s="108">
        <f>Sayfa2!$C$2</f>
        <v>6.5</v>
      </c>
      <c r="I453" s="108"/>
      <c r="J453" s="118"/>
      <c r="K453" s="109">
        <f>'genel hesap'!$D$2</f>
        <v>0.5</v>
      </c>
      <c r="L453" s="118"/>
      <c r="M453" s="118"/>
      <c r="N453" s="118"/>
      <c r="O453" s="118">
        <f>SIVAMA!D10</f>
        <v>1.6800000000000002</v>
      </c>
      <c r="P453" s="118"/>
      <c r="Q453" s="118"/>
      <c r="R453" s="109">
        <f>R439+O453+K453</f>
        <v>37.820695600000008</v>
      </c>
      <c r="S453" s="119">
        <v>0.2</v>
      </c>
      <c r="T453" s="119">
        <v>0.3</v>
      </c>
      <c r="U453" s="119">
        <v>0.1</v>
      </c>
      <c r="V453" s="111">
        <v>46.21233474000001</v>
      </c>
      <c r="W453" s="111">
        <f t="shared" si="62"/>
        <v>50.371444866600015</v>
      </c>
      <c r="X453" s="112">
        <v>1.377</v>
      </c>
      <c r="Y453" s="111">
        <f t="shared" si="63"/>
        <v>119.73292444790823</v>
      </c>
      <c r="Z453" s="113">
        <v>0.5</v>
      </c>
      <c r="AA453" s="114">
        <f t="shared" si="61"/>
        <v>59.866462223954116</v>
      </c>
      <c r="AC453" s="1">
        <v>335.69509759500011</v>
      </c>
    </row>
    <row r="454" spans="1:29" ht="12.75" customHeight="1" x14ac:dyDescent="0.35">
      <c r="A454" s="103" t="s">
        <v>2669</v>
      </c>
      <c r="B454" s="223" t="s">
        <v>4199</v>
      </c>
      <c r="C454" s="123" t="s">
        <v>3752</v>
      </c>
      <c r="D454" s="136">
        <v>0.2</v>
      </c>
      <c r="E454" s="125">
        <v>0.4</v>
      </c>
      <c r="F454" s="106">
        <f>VLOOKUP(CONCATENATE(A454,"-",E454),AĞIRLIK!$A$3:$C$171,3,FALSE)</f>
        <v>2.6124799999999997</v>
      </c>
      <c r="G454" s="117" t="s">
        <v>39</v>
      </c>
      <c r="H454" s="108">
        <f>Sayfa2!$C$2</f>
        <v>6.5</v>
      </c>
      <c r="I454" s="108">
        <f>D454*'genel hesap'!$K$78</f>
        <v>0.75058560000000007</v>
      </c>
      <c r="J454" s="108">
        <f>D454*'genel hesap'!$R$78</f>
        <v>2.5503833600000005</v>
      </c>
      <c r="K454" s="109">
        <f>'genel hesap'!$D$2</f>
        <v>0.5</v>
      </c>
      <c r="L454" s="118"/>
      <c r="M454" s="118"/>
      <c r="N454" s="118"/>
      <c r="O454" s="118">
        <f>SIVAMA!D10</f>
        <v>1.6800000000000002</v>
      </c>
      <c r="P454" s="118"/>
      <c r="Q454" s="118"/>
      <c r="R454" s="109">
        <f>R440+O454+K454</f>
        <v>39.911244800000006</v>
      </c>
      <c r="S454" s="119">
        <v>0.2</v>
      </c>
      <c r="T454" s="119">
        <v>0.3</v>
      </c>
      <c r="U454" s="119">
        <v>0.1</v>
      </c>
      <c r="V454" s="111">
        <v>50.55390912</v>
      </c>
      <c r="W454" s="111">
        <f t="shared" si="62"/>
        <v>55.103760940800001</v>
      </c>
      <c r="X454" s="112">
        <v>1.377</v>
      </c>
      <c r="Y454" s="111">
        <f t="shared" si="63"/>
        <v>130.9816397562816</v>
      </c>
      <c r="Z454" s="113">
        <v>0.5</v>
      </c>
      <c r="AA454" s="114">
        <f t="shared" si="61"/>
        <v>65.490819878140798</v>
      </c>
    </row>
    <row r="455" spans="1:29" ht="12.75" customHeight="1" x14ac:dyDescent="0.35">
      <c r="A455" s="103" t="s">
        <v>2669</v>
      </c>
      <c r="B455" s="223" t="s">
        <v>4200</v>
      </c>
      <c r="C455" s="78" t="s">
        <v>2644</v>
      </c>
      <c r="D455" s="124">
        <v>1</v>
      </c>
      <c r="E455" s="125">
        <v>0.5</v>
      </c>
      <c r="F455" s="132">
        <f>VLOOKUP(CONCATENATE(A455,"-",E455),AĞIRLIK!$A$3:$C$171,3,FALSE)</f>
        <v>3.2656000000000001</v>
      </c>
      <c r="G455" s="117" t="s">
        <v>39</v>
      </c>
      <c r="H455" s="108">
        <f>Sayfa2!$C$2</f>
        <v>6.5</v>
      </c>
      <c r="I455" s="108"/>
      <c r="J455" s="118"/>
      <c r="K455" s="118"/>
      <c r="L455" s="118"/>
      <c r="M455" s="118"/>
      <c r="N455" s="118"/>
      <c r="O455" s="118"/>
      <c r="P455" s="118"/>
      <c r="Q455" s="118"/>
      <c r="R455" s="109">
        <f>R438*1.5</f>
        <v>31.839600000000004</v>
      </c>
      <c r="S455" s="119">
        <v>0.1</v>
      </c>
      <c r="T455" s="119">
        <v>0.3</v>
      </c>
      <c r="U455" s="119">
        <v>0.1</v>
      </c>
      <c r="V455" s="111">
        <v>26.25</v>
      </c>
      <c r="W455" s="111">
        <f t="shared" si="62"/>
        <v>28.612500000000001</v>
      </c>
      <c r="X455" s="112">
        <v>1.377</v>
      </c>
      <c r="Y455" s="111">
        <f t="shared" si="63"/>
        <v>68.011912499999994</v>
      </c>
      <c r="Z455" s="113">
        <v>0.5</v>
      </c>
      <c r="AA455" s="114">
        <f t="shared" si="61"/>
        <v>34.005956249999997</v>
      </c>
    </row>
    <row r="456" spans="1:29" ht="12.75" customHeight="1" x14ac:dyDescent="0.35">
      <c r="A456" s="103" t="s">
        <v>2669</v>
      </c>
      <c r="B456" s="223" t="s">
        <v>4201</v>
      </c>
      <c r="C456" s="123" t="s">
        <v>3534</v>
      </c>
      <c r="D456" s="124">
        <v>1</v>
      </c>
      <c r="E456" s="125">
        <v>0.5</v>
      </c>
      <c r="F456" s="132">
        <f>VLOOKUP(CONCATENATE(A456,"-",E456),AĞIRLIK!$A$3:$C$171,3,FALSE)</f>
        <v>3.2656000000000001</v>
      </c>
      <c r="G456" s="117" t="s">
        <v>39</v>
      </c>
      <c r="H456" s="108">
        <f>Sayfa2!$C$2</f>
        <v>6.5</v>
      </c>
      <c r="I456" s="108">
        <f>D456*İZOLASYON!$G$11</f>
        <v>2.6963180000000002</v>
      </c>
      <c r="J456" s="118">
        <f>D456*İZOLASYON!$O$11</f>
        <v>11.717977600000005</v>
      </c>
      <c r="K456" s="118"/>
      <c r="L456" s="118"/>
      <c r="M456" s="118"/>
      <c r="N456" s="118">
        <f>CONTA!E335</f>
        <v>0</v>
      </c>
      <c r="O456" s="118"/>
      <c r="P456" s="118"/>
      <c r="Q456" s="118"/>
      <c r="R456" s="109">
        <f>R439*1.5</f>
        <v>53.461043400000008</v>
      </c>
      <c r="S456" s="119">
        <v>0.2</v>
      </c>
      <c r="T456" s="119">
        <v>0.3</v>
      </c>
      <c r="U456" s="119">
        <v>0.1</v>
      </c>
      <c r="V456" s="111">
        <v>57</v>
      </c>
      <c r="W456" s="111">
        <f t="shared" si="62"/>
        <v>62.13</v>
      </c>
      <c r="X456" s="112">
        <v>1.377</v>
      </c>
      <c r="Y456" s="111">
        <f t="shared" si="63"/>
        <v>147.68301</v>
      </c>
      <c r="Z456" s="113">
        <v>0.5</v>
      </c>
      <c r="AA456" s="114">
        <f t="shared" si="61"/>
        <v>73.841504999999998</v>
      </c>
    </row>
    <row r="457" spans="1:29" ht="12.75" customHeight="1" x14ac:dyDescent="0.35">
      <c r="A457" s="103" t="s">
        <v>2669</v>
      </c>
      <c r="B457" s="223" t="s">
        <v>4202</v>
      </c>
      <c r="C457" s="123" t="s">
        <v>3753</v>
      </c>
      <c r="D457" s="124">
        <v>1</v>
      </c>
      <c r="E457" s="125">
        <v>0.5</v>
      </c>
      <c r="F457" s="106">
        <f>VLOOKUP(CONCATENATE(A457,"-",E457),AĞIRLIK!$A$3:$C$171,3,FALSE)</f>
        <v>3.2656000000000001</v>
      </c>
      <c r="G457" s="117" t="s">
        <v>39</v>
      </c>
      <c r="H457" s="108">
        <f>Sayfa2!$C$2</f>
        <v>6.5</v>
      </c>
      <c r="I457" s="108">
        <f>D457*'genel hesap'!$K$78</f>
        <v>3.7529280000000003</v>
      </c>
      <c r="J457" s="108">
        <f>D457*'genel hesap'!$R$78</f>
        <v>12.751916800000002</v>
      </c>
      <c r="K457" s="118"/>
      <c r="L457" s="118"/>
      <c r="M457" s="118"/>
      <c r="N457" s="118">
        <f>CONTA!E10</f>
        <v>0.64520547945205486</v>
      </c>
      <c r="O457" s="118"/>
      <c r="P457" s="118"/>
      <c r="Q457" s="118"/>
      <c r="R457" s="109">
        <f>R440*1.5</f>
        <v>56.596867200000005</v>
      </c>
      <c r="S457" s="119">
        <v>0.2</v>
      </c>
      <c r="T457" s="119">
        <v>0.3</v>
      </c>
      <c r="U457" s="119">
        <v>0.1</v>
      </c>
      <c r="V457" s="111">
        <v>60</v>
      </c>
      <c r="W457" s="111">
        <f t="shared" si="62"/>
        <v>65.400000000000006</v>
      </c>
      <c r="X457" s="112">
        <v>1.377</v>
      </c>
      <c r="Y457" s="111">
        <f t="shared" si="63"/>
        <v>155.45580000000001</v>
      </c>
      <c r="Z457" s="113">
        <v>0.5</v>
      </c>
      <c r="AA457" s="114">
        <f t="shared" si="61"/>
        <v>77.727900000000005</v>
      </c>
    </row>
    <row r="458" spans="1:29" ht="12.75" customHeight="1" x14ac:dyDescent="0.35">
      <c r="A458" s="103" t="s">
        <v>2670</v>
      </c>
      <c r="B458" s="223" t="s">
        <v>1750</v>
      </c>
      <c r="C458" s="78" t="s">
        <v>177</v>
      </c>
      <c r="D458" s="124">
        <v>1</v>
      </c>
      <c r="E458" s="125">
        <v>0.4</v>
      </c>
      <c r="F458" s="132">
        <f>VLOOKUP(CONCATENATE(A458,"-",E458),AĞIRLIK!$A$3:$C$171,3,FALSE)</f>
        <v>2.8134400000000004</v>
      </c>
      <c r="G458" s="117" t="s">
        <v>39</v>
      </c>
      <c r="H458" s="108">
        <f>Sayfa2!$C$2</f>
        <v>6.5</v>
      </c>
      <c r="I458" s="108"/>
      <c r="J458" s="118"/>
      <c r="K458" s="118"/>
      <c r="L458" s="118"/>
      <c r="M458" s="118"/>
      <c r="N458" s="118"/>
      <c r="O458" s="118"/>
      <c r="P458" s="118"/>
      <c r="Q458" s="118"/>
      <c r="R458" s="109">
        <f t="shared" ref="R458:R469" si="64">F458*H458*D458+I458+J458+K458+L458+M458+N458+O458+P458+Q458</f>
        <v>18.287360000000003</v>
      </c>
      <c r="S458" s="119">
        <v>0.1</v>
      </c>
      <c r="T458" s="119">
        <v>0.3</v>
      </c>
      <c r="U458" s="119">
        <v>0.1</v>
      </c>
      <c r="V458" s="111">
        <v>19.02</v>
      </c>
      <c r="W458" s="111">
        <f t="shared" si="62"/>
        <v>20.7318</v>
      </c>
      <c r="X458" s="112">
        <v>1.377</v>
      </c>
      <c r="Y458" s="111">
        <f t="shared" si="63"/>
        <v>49.279488599999993</v>
      </c>
      <c r="Z458" s="113">
        <v>0.5</v>
      </c>
      <c r="AA458" s="114">
        <f t="shared" si="61"/>
        <v>24.639744299999997</v>
      </c>
    </row>
    <row r="459" spans="1:29" ht="12.75" customHeight="1" x14ac:dyDescent="0.35">
      <c r="A459" s="103" t="s">
        <v>2670</v>
      </c>
      <c r="B459" s="223" t="s">
        <v>1751</v>
      </c>
      <c r="C459" s="123" t="s">
        <v>3185</v>
      </c>
      <c r="D459" s="124">
        <v>1</v>
      </c>
      <c r="E459" s="125">
        <v>0.4</v>
      </c>
      <c r="F459" s="132">
        <f>VLOOKUP(CONCATENATE(A459,"-",E459),AĞIRLIK!$A$3:$C$171,3,FALSE)</f>
        <v>2.8134400000000004</v>
      </c>
      <c r="G459" s="117" t="s">
        <v>39</v>
      </c>
      <c r="H459" s="108">
        <f>Sayfa2!$C$2</f>
        <v>6.5</v>
      </c>
      <c r="I459" s="108">
        <f>D459*İZOLASYON!$G$12</f>
        <v>2.8702740000000002</v>
      </c>
      <c r="J459" s="118">
        <f>D459*İZOLASYON!$O$12</f>
        <v>12.407270400000002</v>
      </c>
      <c r="K459" s="118"/>
      <c r="L459" s="118"/>
      <c r="M459" s="118"/>
      <c r="N459" s="118"/>
      <c r="O459" s="118"/>
      <c r="P459" s="118"/>
      <c r="Q459" s="118"/>
      <c r="R459" s="109">
        <f t="shared" si="64"/>
        <v>33.564904400000003</v>
      </c>
      <c r="S459" s="119">
        <v>0.1</v>
      </c>
      <c r="T459" s="119">
        <v>0.3</v>
      </c>
      <c r="U459" s="119">
        <v>0.1</v>
      </c>
      <c r="V459" s="111">
        <v>37.39</v>
      </c>
      <c r="W459" s="111">
        <f t="shared" si="62"/>
        <v>40.755100000000006</v>
      </c>
      <c r="X459" s="112">
        <v>1.377</v>
      </c>
      <c r="Y459" s="111">
        <f t="shared" si="63"/>
        <v>96.874872700000012</v>
      </c>
      <c r="Z459" s="113">
        <v>0.5</v>
      </c>
      <c r="AA459" s="114">
        <f t="shared" si="61"/>
        <v>48.437436350000006</v>
      </c>
    </row>
    <row r="460" spans="1:29" ht="12.75" customHeight="1" x14ac:dyDescent="0.35">
      <c r="A460" s="103" t="s">
        <v>2670</v>
      </c>
      <c r="B460" s="223" t="s">
        <v>1752</v>
      </c>
      <c r="C460" s="123" t="s">
        <v>3754</v>
      </c>
      <c r="D460" s="124">
        <v>1</v>
      </c>
      <c r="E460" s="125">
        <v>0.4</v>
      </c>
      <c r="F460" s="132">
        <f>VLOOKUP(CONCATENATE(A460,"-",E460),AĞIRLIK!$A$3:$C$171,3,FALSE)</f>
        <v>2.8134400000000004</v>
      </c>
      <c r="G460" s="117" t="s">
        <v>39</v>
      </c>
      <c r="H460" s="108">
        <f>Sayfa2!$C$2</f>
        <v>6.5</v>
      </c>
      <c r="I460" s="108">
        <f>D460*'genel hesap'!$K$79</f>
        <v>3.9614240000000001</v>
      </c>
      <c r="J460" s="108">
        <f>D460*'genel hesap'!$R$79</f>
        <v>13.441209600000002</v>
      </c>
      <c r="K460" s="118"/>
      <c r="L460" s="118"/>
      <c r="M460" s="118"/>
      <c r="N460" s="118"/>
      <c r="O460" s="118"/>
      <c r="P460" s="118"/>
      <c r="Q460" s="118"/>
      <c r="R460" s="109">
        <f t="shared" si="64"/>
        <v>35.689993600000008</v>
      </c>
      <c r="S460" s="119">
        <v>0.1</v>
      </c>
      <c r="T460" s="119">
        <v>0.3</v>
      </c>
      <c r="U460" s="119">
        <v>0.1</v>
      </c>
      <c r="V460" s="111">
        <v>39.79</v>
      </c>
      <c r="W460" s="111">
        <f t="shared" si="62"/>
        <v>43.371100000000006</v>
      </c>
      <c r="X460" s="112">
        <v>1.377</v>
      </c>
      <c r="Y460" s="111">
        <f t="shared" si="63"/>
        <v>103.0931047</v>
      </c>
      <c r="Z460" s="113">
        <v>0.5</v>
      </c>
      <c r="AA460" s="114">
        <f t="shared" si="61"/>
        <v>51.546552349999999</v>
      </c>
    </row>
    <row r="461" spans="1:29" ht="12.75" customHeight="1" x14ac:dyDescent="0.35">
      <c r="A461" s="103" t="s">
        <v>2670</v>
      </c>
      <c r="B461" s="223" t="s">
        <v>1753</v>
      </c>
      <c r="C461" s="78" t="s">
        <v>179</v>
      </c>
      <c r="D461" s="124">
        <v>0.5</v>
      </c>
      <c r="E461" s="125">
        <v>0.4</v>
      </c>
      <c r="F461" s="132">
        <f>VLOOKUP(CONCATENATE(A461,"-",E461),AĞIRLIK!$A$3:$C$171,3,FALSE)</f>
        <v>2.8134400000000004</v>
      </c>
      <c r="G461" s="117" t="s">
        <v>39</v>
      </c>
      <c r="H461" s="108">
        <f>Sayfa2!$C$2</f>
        <v>6.5</v>
      </c>
      <c r="I461" s="120"/>
      <c r="J461" s="118"/>
      <c r="K461" s="118"/>
      <c r="L461" s="118"/>
      <c r="M461" s="118"/>
      <c r="N461" s="118"/>
      <c r="O461" s="118"/>
      <c r="P461" s="118"/>
      <c r="Q461" s="118"/>
      <c r="R461" s="109">
        <f t="shared" si="64"/>
        <v>9.1436800000000016</v>
      </c>
      <c r="S461" s="119">
        <v>0.2</v>
      </c>
      <c r="T461" s="119">
        <v>0.3</v>
      </c>
      <c r="U461" s="119">
        <v>0.1</v>
      </c>
      <c r="V461" s="111">
        <f>V458*0.5</f>
        <v>9.51</v>
      </c>
      <c r="W461" s="111">
        <f t="shared" si="62"/>
        <v>10.3659</v>
      </c>
      <c r="X461" s="112">
        <v>1.377</v>
      </c>
      <c r="Y461" s="111">
        <f t="shared" si="63"/>
        <v>24.639744299999997</v>
      </c>
      <c r="Z461" s="113">
        <v>0.5</v>
      </c>
      <c r="AA461" s="114">
        <f t="shared" si="61"/>
        <v>12.319872149999998</v>
      </c>
    </row>
    <row r="462" spans="1:29" ht="12.75" customHeight="1" x14ac:dyDescent="0.35">
      <c r="A462" s="103" t="s">
        <v>2670</v>
      </c>
      <c r="B462" s="223" t="s">
        <v>1754</v>
      </c>
      <c r="C462" s="123" t="s">
        <v>3127</v>
      </c>
      <c r="D462" s="124">
        <v>0.5</v>
      </c>
      <c r="E462" s="125">
        <v>0.4</v>
      </c>
      <c r="F462" s="132">
        <f>VLOOKUP(CONCATENATE(A462,"-",E462),AĞIRLIK!$A$3:$C$171,3,FALSE)</f>
        <v>2.8134400000000004</v>
      </c>
      <c r="G462" s="117" t="s">
        <v>39</v>
      </c>
      <c r="H462" s="108">
        <f>Sayfa2!$C$2</f>
        <v>6.5</v>
      </c>
      <c r="I462" s="108">
        <f>D462*İZOLASYON!$G$12</f>
        <v>1.4351370000000001</v>
      </c>
      <c r="J462" s="118">
        <f>D462*İZOLASYON!$O$12</f>
        <v>6.2036352000000008</v>
      </c>
      <c r="K462" s="118"/>
      <c r="L462" s="118"/>
      <c r="M462" s="118"/>
      <c r="N462" s="118"/>
      <c r="O462" s="118"/>
      <c r="P462" s="118"/>
      <c r="Q462" s="118"/>
      <c r="R462" s="109">
        <f t="shared" si="64"/>
        <v>16.782452200000002</v>
      </c>
      <c r="S462" s="119">
        <v>0.2</v>
      </c>
      <c r="T462" s="119">
        <v>0.3</v>
      </c>
      <c r="U462" s="119">
        <v>0.1</v>
      </c>
      <c r="V462" s="111">
        <f t="shared" ref="V462:V466" si="65">V459*0.5</f>
        <v>18.695</v>
      </c>
      <c r="W462" s="111">
        <f t="shared" si="62"/>
        <v>20.377550000000003</v>
      </c>
      <c r="X462" s="112">
        <v>1.377</v>
      </c>
      <c r="Y462" s="111">
        <f t="shared" si="63"/>
        <v>48.437436350000006</v>
      </c>
      <c r="Z462" s="113">
        <v>0.5</v>
      </c>
      <c r="AA462" s="114">
        <f t="shared" si="61"/>
        <v>24.218718175000003</v>
      </c>
    </row>
    <row r="463" spans="1:29" ht="12.75" customHeight="1" x14ac:dyDescent="0.35">
      <c r="A463" s="103" t="s">
        <v>2670</v>
      </c>
      <c r="B463" s="223" t="s">
        <v>1755</v>
      </c>
      <c r="C463" s="123" t="s">
        <v>3755</v>
      </c>
      <c r="D463" s="124">
        <v>0.5</v>
      </c>
      <c r="E463" s="125">
        <v>0.4</v>
      </c>
      <c r="F463" s="106">
        <f>VLOOKUP(CONCATENATE(A463,"-",E463),AĞIRLIK!$A$3:$C$171,3,FALSE)</f>
        <v>2.8134400000000004</v>
      </c>
      <c r="G463" s="117" t="s">
        <v>39</v>
      </c>
      <c r="H463" s="108">
        <f>Sayfa2!$C$2</f>
        <v>6.5</v>
      </c>
      <c r="I463" s="108">
        <f>D463*'genel hesap'!$K$79</f>
        <v>1.980712</v>
      </c>
      <c r="J463" s="108">
        <f>D463*'genel hesap'!$R$79</f>
        <v>6.7206048000000012</v>
      </c>
      <c r="K463" s="118"/>
      <c r="L463" s="118"/>
      <c r="M463" s="118"/>
      <c r="N463" s="118"/>
      <c r="O463" s="118"/>
      <c r="P463" s="118"/>
      <c r="Q463" s="118"/>
      <c r="R463" s="109">
        <f t="shared" si="64"/>
        <v>17.844996800000004</v>
      </c>
      <c r="S463" s="119">
        <v>0.2</v>
      </c>
      <c r="T463" s="119">
        <v>0.3</v>
      </c>
      <c r="U463" s="119">
        <v>0.1</v>
      </c>
      <c r="V463" s="111">
        <f t="shared" si="65"/>
        <v>19.895</v>
      </c>
      <c r="W463" s="111">
        <f t="shared" si="62"/>
        <v>21.685550000000003</v>
      </c>
      <c r="X463" s="112">
        <v>1.377</v>
      </c>
      <c r="Y463" s="111">
        <f t="shared" si="63"/>
        <v>51.546552349999999</v>
      </c>
      <c r="Z463" s="113">
        <v>0.5</v>
      </c>
      <c r="AA463" s="114">
        <f t="shared" si="61"/>
        <v>25.773276174999999</v>
      </c>
    </row>
    <row r="464" spans="1:29" ht="12.75" customHeight="1" x14ac:dyDescent="0.35">
      <c r="A464" s="103" t="s">
        <v>2670</v>
      </c>
      <c r="B464" s="223" t="s">
        <v>1756</v>
      </c>
      <c r="C464" s="78" t="s">
        <v>181</v>
      </c>
      <c r="D464" s="116">
        <v>0.25</v>
      </c>
      <c r="E464" s="125">
        <v>0.4</v>
      </c>
      <c r="F464" s="132">
        <f>VLOOKUP(CONCATENATE(A464,"-",E464),AĞIRLIK!$A$3:$C$171,3,FALSE)</f>
        <v>2.8134400000000004</v>
      </c>
      <c r="G464" s="117" t="s">
        <v>39</v>
      </c>
      <c r="H464" s="108">
        <f>Sayfa2!$C$2</f>
        <v>6.5</v>
      </c>
      <c r="I464" s="120"/>
      <c r="J464" s="118"/>
      <c r="K464" s="118"/>
      <c r="L464" s="118"/>
      <c r="M464" s="118"/>
      <c r="N464" s="118"/>
      <c r="O464" s="118"/>
      <c r="P464" s="118"/>
      <c r="Q464" s="118"/>
      <c r="R464" s="109">
        <f t="shared" si="64"/>
        <v>4.5718400000000008</v>
      </c>
      <c r="S464" s="119">
        <v>0.2</v>
      </c>
      <c r="T464" s="119">
        <v>0.3</v>
      </c>
      <c r="U464" s="119">
        <v>0.1</v>
      </c>
      <c r="V464" s="111">
        <f t="shared" si="65"/>
        <v>4.7549999999999999</v>
      </c>
      <c r="W464" s="111">
        <f t="shared" si="62"/>
        <v>5.1829499999999999</v>
      </c>
      <c r="X464" s="112">
        <v>1.377</v>
      </c>
      <c r="Y464" s="111">
        <f t="shared" si="63"/>
        <v>12.319872149999998</v>
      </c>
      <c r="Z464" s="113">
        <v>0.5</v>
      </c>
      <c r="AA464" s="114">
        <f t="shared" si="61"/>
        <v>6.1599360749999992</v>
      </c>
    </row>
    <row r="465" spans="1:27" ht="12.75" customHeight="1" x14ac:dyDescent="0.35">
      <c r="A465" s="103" t="s">
        <v>2670</v>
      </c>
      <c r="B465" s="223" t="s">
        <v>1757</v>
      </c>
      <c r="C465" s="123" t="s">
        <v>3156</v>
      </c>
      <c r="D465" s="116">
        <v>0.25</v>
      </c>
      <c r="E465" s="125">
        <v>0.4</v>
      </c>
      <c r="F465" s="132">
        <f>VLOOKUP(CONCATENATE(A465,"-",E465),AĞIRLIK!$A$3:$C$171,3,FALSE)</f>
        <v>2.8134400000000004</v>
      </c>
      <c r="G465" s="117" t="s">
        <v>39</v>
      </c>
      <c r="H465" s="108">
        <f>Sayfa2!$C$2</f>
        <v>6.5</v>
      </c>
      <c r="I465" s="108">
        <f>D465*İZOLASYON!$G$12</f>
        <v>0.71756850000000005</v>
      </c>
      <c r="J465" s="118">
        <f>D465*İZOLASYON!$O$12</f>
        <v>3.1018176000000004</v>
      </c>
      <c r="K465" s="118"/>
      <c r="L465" s="118"/>
      <c r="M465" s="118"/>
      <c r="N465" s="118"/>
      <c r="O465" s="118"/>
      <c r="P465" s="118"/>
      <c r="Q465" s="118"/>
      <c r="R465" s="109">
        <f t="shared" si="64"/>
        <v>8.3912261000000008</v>
      </c>
      <c r="S465" s="119">
        <v>0.2</v>
      </c>
      <c r="T465" s="119">
        <v>0.3</v>
      </c>
      <c r="U465" s="119">
        <v>0.1</v>
      </c>
      <c r="V465" s="111">
        <f t="shared" si="65"/>
        <v>9.3475000000000001</v>
      </c>
      <c r="W465" s="111">
        <f t="shared" si="62"/>
        <v>10.188775000000001</v>
      </c>
      <c r="X465" s="112">
        <v>1.377</v>
      </c>
      <c r="Y465" s="111">
        <f t="shared" si="63"/>
        <v>24.218718175000003</v>
      </c>
      <c r="Z465" s="113">
        <v>0.5</v>
      </c>
      <c r="AA465" s="114">
        <f t="shared" si="61"/>
        <v>12.109359087500001</v>
      </c>
    </row>
    <row r="466" spans="1:27" ht="12.75" customHeight="1" x14ac:dyDescent="0.35">
      <c r="A466" s="103" t="s">
        <v>2670</v>
      </c>
      <c r="B466" s="223" t="s">
        <v>1758</v>
      </c>
      <c r="C466" s="123" t="s">
        <v>3756</v>
      </c>
      <c r="D466" s="116">
        <v>0.25</v>
      </c>
      <c r="E466" s="125">
        <v>0.4</v>
      </c>
      <c r="F466" s="106">
        <f>VLOOKUP(CONCATENATE(A466,"-",E466),AĞIRLIK!$A$3:$C$171,3,FALSE)</f>
        <v>2.8134400000000004</v>
      </c>
      <c r="G466" s="117" t="s">
        <v>39</v>
      </c>
      <c r="H466" s="108">
        <f>Sayfa2!$C$2</f>
        <v>6.5</v>
      </c>
      <c r="I466" s="108">
        <f>D466*'genel hesap'!$K$79</f>
        <v>0.99035600000000001</v>
      </c>
      <c r="J466" s="108">
        <f>D466*'genel hesap'!$R$79</f>
        <v>3.3603024000000006</v>
      </c>
      <c r="K466" s="118"/>
      <c r="L466" s="118"/>
      <c r="M466" s="118"/>
      <c r="N466" s="118"/>
      <c r="O466" s="118"/>
      <c r="P466" s="118"/>
      <c r="Q466" s="118"/>
      <c r="R466" s="109">
        <f t="shared" si="64"/>
        <v>8.9224984000000021</v>
      </c>
      <c r="S466" s="119">
        <v>0.2</v>
      </c>
      <c r="T466" s="119">
        <v>0.3</v>
      </c>
      <c r="U466" s="119">
        <v>0.1</v>
      </c>
      <c r="V466" s="111">
        <f t="shared" si="65"/>
        <v>9.9474999999999998</v>
      </c>
      <c r="W466" s="111">
        <f t="shared" si="62"/>
        <v>10.842775000000001</v>
      </c>
      <c r="X466" s="112">
        <v>1.377</v>
      </c>
      <c r="Y466" s="111">
        <f t="shared" si="63"/>
        <v>25.773276174999999</v>
      </c>
      <c r="Z466" s="113">
        <v>0.5</v>
      </c>
      <c r="AA466" s="114">
        <f t="shared" si="61"/>
        <v>12.8866380875</v>
      </c>
    </row>
    <row r="467" spans="1:27" ht="12.75" customHeight="1" x14ac:dyDescent="0.35">
      <c r="A467" s="103" t="s">
        <v>2670</v>
      </c>
      <c r="B467" s="223" t="s">
        <v>1759</v>
      </c>
      <c r="C467" s="78" t="s">
        <v>4592</v>
      </c>
      <c r="D467" s="124">
        <v>0.5</v>
      </c>
      <c r="E467" s="125">
        <v>0.4</v>
      </c>
      <c r="F467" s="132">
        <f>VLOOKUP(CONCATENATE(A467,"-",E467),AĞIRLIK!$A$3:$C$171,3,FALSE)</f>
        <v>2.8134400000000004</v>
      </c>
      <c r="G467" s="117" t="s">
        <v>39</v>
      </c>
      <c r="H467" s="108">
        <f>Sayfa2!$C$2</f>
        <v>6.5</v>
      </c>
      <c r="I467" s="108"/>
      <c r="J467" s="118"/>
      <c r="K467" s="118"/>
      <c r="L467" s="118">
        <v>1.39</v>
      </c>
      <c r="M467" s="118"/>
      <c r="N467" s="118"/>
      <c r="O467" s="118"/>
      <c r="P467" s="118"/>
      <c r="Q467" s="118"/>
      <c r="R467" s="109">
        <f t="shared" si="64"/>
        <v>10.533680000000002</v>
      </c>
      <c r="S467" s="119">
        <v>0.2</v>
      </c>
      <c r="T467" s="119">
        <v>0.3</v>
      </c>
      <c r="U467" s="119">
        <v>0.1</v>
      </c>
      <c r="V467" s="111">
        <f>V461+L467</f>
        <v>10.9</v>
      </c>
      <c r="W467" s="111">
        <f t="shared" si="62"/>
        <v>11.881000000000002</v>
      </c>
      <c r="X467" s="112">
        <v>1.377</v>
      </c>
      <c r="Y467" s="111">
        <f t="shared" si="63"/>
        <v>28.241137000000002</v>
      </c>
      <c r="Z467" s="113">
        <v>0.5</v>
      </c>
      <c r="AA467" s="114">
        <f t="shared" si="61"/>
        <v>14.120568500000001</v>
      </c>
    </row>
    <row r="468" spans="1:27" ht="12.75" customHeight="1" x14ac:dyDescent="0.35">
      <c r="A468" s="103" t="s">
        <v>2670</v>
      </c>
      <c r="B468" s="223" t="s">
        <v>1760</v>
      </c>
      <c r="C468" s="123" t="s">
        <v>4621</v>
      </c>
      <c r="D468" s="124">
        <v>0.5</v>
      </c>
      <c r="E468" s="125">
        <v>0.4</v>
      </c>
      <c r="F468" s="132">
        <f>VLOOKUP(CONCATENATE(A468,"-",E468),AĞIRLIK!$A$3:$C$171,3,FALSE)</f>
        <v>2.8134400000000004</v>
      </c>
      <c r="G468" s="117" t="s">
        <v>39</v>
      </c>
      <c r="H468" s="108">
        <f>Sayfa2!$C$2</f>
        <v>6.5</v>
      </c>
      <c r="I468" s="108">
        <f>D468*İZOLASYON!$G$12</f>
        <v>1.4351370000000001</v>
      </c>
      <c r="J468" s="118">
        <f>D468*İZOLASYON!$O$12</f>
        <v>6.2036352000000008</v>
      </c>
      <c r="K468" s="118"/>
      <c r="L468" s="118">
        <v>1.39</v>
      </c>
      <c r="M468" s="118"/>
      <c r="N468" s="118"/>
      <c r="O468" s="118"/>
      <c r="P468" s="118"/>
      <c r="Q468" s="118"/>
      <c r="R468" s="109">
        <f t="shared" si="64"/>
        <v>18.172452200000002</v>
      </c>
      <c r="S468" s="119">
        <v>0.2</v>
      </c>
      <c r="T468" s="119">
        <v>0.3</v>
      </c>
      <c r="U468" s="119">
        <v>0.1</v>
      </c>
      <c r="V468" s="111">
        <f>V462+L468</f>
        <v>20.085000000000001</v>
      </c>
      <c r="W468" s="111">
        <f t="shared" si="62"/>
        <v>21.892650000000003</v>
      </c>
      <c r="X468" s="112">
        <v>1.377</v>
      </c>
      <c r="Y468" s="111">
        <f t="shared" si="63"/>
        <v>52.038829050000004</v>
      </c>
      <c r="Z468" s="113">
        <v>0.5</v>
      </c>
      <c r="AA468" s="114">
        <f t="shared" si="61"/>
        <v>26.019414525000002</v>
      </c>
    </row>
    <row r="469" spans="1:27" ht="12.75" customHeight="1" x14ac:dyDescent="0.35">
      <c r="A469" s="103" t="s">
        <v>2670</v>
      </c>
      <c r="B469" s="223" t="s">
        <v>1761</v>
      </c>
      <c r="C469" s="123" t="s">
        <v>4650</v>
      </c>
      <c r="D469" s="124">
        <v>0.5</v>
      </c>
      <c r="E469" s="125">
        <v>0.4</v>
      </c>
      <c r="F469" s="106">
        <f>VLOOKUP(CONCATENATE(A469,"-",E469),AĞIRLIK!$A$3:$C$171,3,FALSE)</f>
        <v>2.8134400000000004</v>
      </c>
      <c r="G469" s="117" t="s">
        <v>39</v>
      </c>
      <c r="H469" s="108">
        <f>Sayfa2!$C$2</f>
        <v>6.5</v>
      </c>
      <c r="I469" s="108">
        <f>D469*'genel hesap'!$K$79</f>
        <v>1.980712</v>
      </c>
      <c r="J469" s="108">
        <f>D469*'genel hesap'!$R$79</f>
        <v>6.7206048000000012</v>
      </c>
      <c r="K469" s="118"/>
      <c r="L469" s="118">
        <v>1.39</v>
      </c>
      <c r="M469" s="118"/>
      <c r="N469" s="118"/>
      <c r="O469" s="118"/>
      <c r="P469" s="118"/>
      <c r="Q469" s="118"/>
      <c r="R469" s="109">
        <f t="shared" si="64"/>
        <v>19.234996800000005</v>
      </c>
      <c r="S469" s="119">
        <v>0.2</v>
      </c>
      <c r="T469" s="119">
        <v>0.3</v>
      </c>
      <c r="U469" s="119">
        <v>0.1</v>
      </c>
      <c r="V469" s="111">
        <f t="shared" ref="V469" si="66">V463+L469</f>
        <v>21.285</v>
      </c>
      <c r="W469" s="111">
        <f t="shared" si="62"/>
        <v>23.200650000000003</v>
      </c>
      <c r="X469" s="112">
        <v>1.377</v>
      </c>
      <c r="Y469" s="111">
        <f t="shared" si="63"/>
        <v>55.147945050000004</v>
      </c>
      <c r="Z469" s="113">
        <v>0.5</v>
      </c>
      <c r="AA469" s="114">
        <f t="shared" si="61"/>
        <v>27.573972525000002</v>
      </c>
    </row>
    <row r="470" spans="1:27" ht="12.75" customHeight="1" x14ac:dyDescent="0.35">
      <c r="A470" s="103" t="s">
        <v>2670</v>
      </c>
      <c r="B470" s="223" t="s">
        <v>1762</v>
      </c>
      <c r="C470" s="123" t="s">
        <v>1241</v>
      </c>
      <c r="D470" s="124"/>
      <c r="E470" s="105">
        <v>0.4</v>
      </c>
      <c r="F470" s="106">
        <f>VLOOKUP(CONCATENATE(A470,"-",E470),AĞIRLIK!$A$3:$C$171,3,FALSE)</f>
        <v>2.8134400000000004</v>
      </c>
      <c r="G470" s="117" t="s">
        <v>39</v>
      </c>
      <c r="H470" s="108"/>
      <c r="I470" s="108"/>
      <c r="J470" s="118"/>
      <c r="K470" s="118"/>
      <c r="L470" s="118"/>
      <c r="M470" s="118"/>
      <c r="N470" s="118"/>
      <c r="O470" s="118"/>
      <c r="P470" s="118"/>
      <c r="Q470" s="118"/>
      <c r="R470" s="109">
        <f>R467</f>
        <v>10.533680000000002</v>
      </c>
      <c r="S470" s="119">
        <f>S468</f>
        <v>0.2</v>
      </c>
      <c r="T470" s="119">
        <f>T468</f>
        <v>0.3</v>
      </c>
      <c r="U470" s="119">
        <f>U468</f>
        <v>0.1</v>
      </c>
      <c r="V470" s="121">
        <f>V467</f>
        <v>10.9</v>
      </c>
      <c r="W470" s="111">
        <f t="shared" si="62"/>
        <v>11.881000000000002</v>
      </c>
      <c r="X470" s="112">
        <v>1.377</v>
      </c>
      <c r="Y470" s="111">
        <f t="shared" si="63"/>
        <v>28.241137000000002</v>
      </c>
      <c r="Z470" s="113">
        <v>0.5</v>
      </c>
      <c r="AA470" s="114">
        <f t="shared" si="61"/>
        <v>14.120568500000001</v>
      </c>
    </row>
    <row r="471" spans="1:27" ht="12.75" customHeight="1" x14ac:dyDescent="0.35">
      <c r="A471" s="103" t="s">
        <v>2670</v>
      </c>
      <c r="B471" s="223" t="s">
        <v>1763</v>
      </c>
      <c r="C471" s="78" t="s">
        <v>183</v>
      </c>
      <c r="D471" s="116">
        <v>1</v>
      </c>
      <c r="E471" s="125">
        <v>0.4</v>
      </c>
      <c r="F471" s="132">
        <f>VLOOKUP(CONCATENATE(A471,"-",E471),AĞIRLIK!$A$3:$C$171,3,FALSE)</f>
        <v>2.8134400000000004</v>
      </c>
      <c r="G471" s="117" t="s">
        <v>39</v>
      </c>
      <c r="H471" s="108">
        <f>Sayfa2!$C$2</f>
        <v>6.5</v>
      </c>
      <c r="I471" s="120"/>
      <c r="J471" s="118"/>
      <c r="K471" s="118"/>
      <c r="L471" s="118"/>
      <c r="M471" s="118"/>
      <c r="N471" s="118"/>
      <c r="O471" s="118"/>
      <c r="P471" s="118"/>
      <c r="Q471" s="118"/>
      <c r="R471" s="109">
        <f t="shared" ref="R471:R491" si="67">F471*H471*D471+I471+J471+K471+L471+M471+N471+O471+P471+Q471</f>
        <v>18.287360000000003</v>
      </c>
      <c r="S471" s="119">
        <v>0.1</v>
      </c>
      <c r="T471" s="119">
        <v>0.3</v>
      </c>
      <c r="U471" s="119">
        <v>0.1</v>
      </c>
      <c r="V471" s="111">
        <v>19.02</v>
      </c>
      <c r="W471" s="111">
        <f t="shared" si="62"/>
        <v>20.7318</v>
      </c>
      <c r="X471" s="112">
        <v>1.377</v>
      </c>
      <c r="Y471" s="111">
        <f t="shared" si="63"/>
        <v>49.279488599999993</v>
      </c>
      <c r="Z471" s="113">
        <v>0.5</v>
      </c>
      <c r="AA471" s="114">
        <f t="shared" si="61"/>
        <v>24.639744299999997</v>
      </c>
    </row>
    <row r="472" spans="1:27" ht="12.75" customHeight="1" x14ac:dyDescent="0.35">
      <c r="A472" s="103" t="s">
        <v>2670</v>
      </c>
      <c r="B472" s="223" t="s">
        <v>1764</v>
      </c>
      <c r="C472" s="123" t="s">
        <v>3253</v>
      </c>
      <c r="D472" s="116">
        <v>1</v>
      </c>
      <c r="E472" s="125">
        <v>0.4</v>
      </c>
      <c r="F472" s="132">
        <f>VLOOKUP(CONCATENATE(A472,"-",E472),AĞIRLIK!$A$3:$C$171,3,FALSE)</f>
        <v>2.8134400000000004</v>
      </c>
      <c r="G472" s="117" t="s">
        <v>39</v>
      </c>
      <c r="H472" s="108">
        <f>Sayfa2!$C$2</f>
        <v>6.5</v>
      </c>
      <c r="I472" s="108">
        <f>D472*İZOLASYON!$G$12</f>
        <v>2.8702740000000002</v>
      </c>
      <c r="J472" s="118">
        <f>D472*İZOLASYON!$O$12</f>
        <v>12.407270400000002</v>
      </c>
      <c r="K472" s="118"/>
      <c r="L472" s="118"/>
      <c r="M472" s="118"/>
      <c r="N472" s="118"/>
      <c r="O472" s="118"/>
      <c r="P472" s="118"/>
      <c r="Q472" s="118"/>
      <c r="R472" s="109">
        <f t="shared" si="67"/>
        <v>33.564904400000003</v>
      </c>
      <c r="S472" s="119">
        <v>0.1</v>
      </c>
      <c r="T472" s="119">
        <v>0.3</v>
      </c>
      <c r="U472" s="119">
        <v>0.1</v>
      </c>
      <c r="V472" s="111">
        <v>37.39</v>
      </c>
      <c r="W472" s="111">
        <f t="shared" si="62"/>
        <v>40.755100000000006</v>
      </c>
      <c r="X472" s="112">
        <v>1.377</v>
      </c>
      <c r="Y472" s="111">
        <f t="shared" si="63"/>
        <v>96.874872700000012</v>
      </c>
      <c r="Z472" s="113">
        <v>0.5</v>
      </c>
      <c r="AA472" s="114">
        <f t="shared" si="61"/>
        <v>48.437436350000006</v>
      </c>
    </row>
    <row r="473" spans="1:27" ht="12.75" customHeight="1" x14ac:dyDescent="0.35">
      <c r="A473" s="103" t="s">
        <v>2670</v>
      </c>
      <c r="B473" s="223" t="s">
        <v>1765</v>
      </c>
      <c r="C473" s="123" t="s">
        <v>3758</v>
      </c>
      <c r="D473" s="116">
        <v>1</v>
      </c>
      <c r="E473" s="125">
        <v>0.4</v>
      </c>
      <c r="F473" s="106">
        <f>VLOOKUP(CONCATENATE(A473,"-",E473),AĞIRLIK!$A$3:$C$171,3,FALSE)</f>
        <v>2.8134400000000004</v>
      </c>
      <c r="G473" s="117" t="s">
        <v>39</v>
      </c>
      <c r="H473" s="108">
        <f>Sayfa2!$C$2</f>
        <v>6.5</v>
      </c>
      <c r="I473" s="108">
        <f>D473*'genel hesap'!$K$79</f>
        <v>3.9614240000000001</v>
      </c>
      <c r="J473" s="108">
        <f>D473*'genel hesap'!$R$79</f>
        <v>13.441209600000002</v>
      </c>
      <c r="K473" s="118"/>
      <c r="L473" s="118"/>
      <c r="M473" s="118"/>
      <c r="N473" s="118"/>
      <c r="O473" s="118"/>
      <c r="P473" s="118"/>
      <c r="Q473" s="118"/>
      <c r="R473" s="109">
        <f t="shared" si="67"/>
        <v>35.689993600000008</v>
      </c>
      <c r="S473" s="119">
        <v>0.1</v>
      </c>
      <c r="T473" s="119">
        <v>0.3</v>
      </c>
      <c r="U473" s="119">
        <v>0.1</v>
      </c>
      <c r="V473" s="111">
        <v>39.79</v>
      </c>
      <c r="W473" s="111">
        <f t="shared" si="62"/>
        <v>43.371100000000006</v>
      </c>
      <c r="X473" s="112">
        <v>1.377</v>
      </c>
      <c r="Y473" s="111">
        <f t="shared" si="63"/>
        <v>103.0931047</v>
      </c>
      <c r="Z473" s="113">
        <v>0.5</v>
      </c>
      <c r="AA473" s="114">
        <f t="shared" si="61"/>
        <v>51.546552349999999</v>
      </c>
    </row>
    <row r="474" spans="1:27" ht="12.75" customHeight="1" x14ac:dyDescent="0.35">
      <c r="A474" s="103" t="s">
        <v>2670</v>
      </c>
      <c r="B474" s="223" t="s">
        <v>1766</v>
      </c>
      <c r="C474" s="78" t="s">
        <v>185</v>
      </c>
      <c r="D474" s="116">
        <v>1</v>
      </c>
      <c r="E474" s="125">
        <v>0.4</v>
      </c>
      <c r="F474" s="132">
        <f>VLOOKUP(CONCATENATE(A474,"-",E474),AĞIRLIK!$A$3:$C$171,3,FALSE)</f>
        <v>2.8134400000000004</v>
      </c>
      <c r="G474" s="117" t="s">
        <v>39</v>
      </c>
      <c r="H474" s="108">
        <f>Sayfa2!$C$2</f>
        <v>6.5</v>
      </c>
      <c r="I474" s="120"/>
      <c r="J474" s="118"/>
      <c r="K474" s="118"/>
      <c r="L474" s="118"/>
      <c r="M474" s="118"/>
      <c r="N474" s="118"/>
      <c r="O474" s="118"/>
      <c r="P474" s="118"/>
      <c r="Q474" s="118"/>
      <c r="R474" s="109">
        <f t="shared" si="67"/>
        <v>18.287360000000003</v>
      </c>
      <c r="S474" s="119">
        <v>0.1</v>
      </c>
      <c r="T474" s="119">
        <v>0.3</v>
      </c>
      <c r="U474" s="119">
        <v>0.1</v>
      </c>
      <c r="V474" s="111">
        <v>19.02</v>
      </c>
      <c r="W474" s="111">
        <f t="shared" si="62"/>
        <v>20.7318</v>
      </c>
      <c r="X474" s="112">
        <v>1.377</v>
      </c>
      <c r="Y474" s="111">
        <f t="shared" si="63"/>
        <v>49.279488599999993</v>
      </c>
      <c r="Z474" s="113">
        <v>0.5</v>
      </c>
      <c r="AA474" s="114">
        <f t="shared" si="61"/>
        <v>24.639744299999997</v>
      </c>
    </row>
    <row r="475" spans="1:27" ht="12.75" customHeight="1" x14ac:dyDescent="0.35">
      <c r="A475" s="103" t="s">
        <v>2670</v>
      </c>
      <c r="B475" s="223" t="s">
        <v>1767</v>
      </c>
      <c r="C475" s="123" t="s">
        <v>3282</v>
      </c>
      <c r="D475" s="116">
        <v>1</v>
      </c>
      <c r="E475" s="125">
        <v>0.4</v>
      </c>
      <c r="F475" s="132">
        <f>VLOOKUP(CONCATENATE(A475,"-",E475),AĞIRLIK!$A$3:$C$171,3,FALSE)</f>
        <v>2.8134400000000004</v>
      </c>
      <c r="G475" s="117" t="s">
        <v>39</v>
      </c>
      <c r="H475" s="108">
        <f>Sayfa2!$C$2</f>
        <v>6.5</v>
      </c>
      <c r="I475" s="108">
        <f>D475*İZOLASYON!$G$12</f>
        <v>2.8702740000000002</v>
      </c>
      <c r="J475" s="118">
        <f>D475*İZOLASYON!$O$12</f>
        <v>12.407270400000002</v>
      </c>
      <c r="K475" s="118"/>
      <c r="L475" s="118"/>
      <c r="M475" s="118"/>
      <c r="N475" s="118"/>
      <c r="O475" s="118"/>
      <c r="P475" s="118"/>
      <c r="Q475" s="118"/>
      <c r="R475" s="109">
        <f t="shared" si="67"/>
        <v>33.564904400000003</v>
      </c>
      <c r="S475" s="119">
        <v>0.1</v>
      </c>
      <c r="T475" s="119">
        <v>0.3</v>
      </c>
      <c r="U475" s="119">
        <v>0.1</v>
      </c>
      <c r="V475" s="111">
        <v>37.39</v>
      </c>
      <c r="W475" s="111">
        <f t="shared" si="62"/>
        <v>40.755100000000006</v>
      </c>
      <c r="X475" s="112">
        <v>1.377</v>
      </c>
      <c r="Y475" s="111">
        <f t="shared" si="63"/>
        <v>96.874872700000012</v>
      </c>
      <c r="Z475" s="113">
        <v>0.5</v>
      </c>
      <c r="AA475" s="114">
        <f t="shared" si="61"/>
        <v>48.437436350000006</v>
      </c>
    </row>
    <row r="476" spans="1:27" ht="12.75" customHeight="1" x14ac:dyDescent="0.35">
      <c r="A476" s="103" t="s">
        <v>2670</v>
      </c>
      <c r="B476" s="223" t="s">
        <v>1768</v>
      </c>
      <c r="C476" s="123" t="s">
        <v>3759</v>
      </c>
      <c r="D476" s="116">
        <v>1</v>
      </c>
      <c r="E476" s="125">
        <v>0.4</v>
      </c>
      <c r="F476" s="106">
        <f>VLOOKUP(CONCATENATE(A476,"-",E476),AĞIRLIK!$A$3:$C$171,3,FALSE)</f>
        <v>2.8134400000000004</v>
      </c>
      <c r="G476" s="117" t="s">
        <v>39</v>
      </c>
      <c r="H476" s="108">
        <f>Sayfa2!$C$2</f>
        <v>6.5</v>
      </c>
      <c r="I476" s="108">
        <f>D476*'genel hesap'!$K$79</f>
        <v>3.9614240000000001</v>
      </c>
      <c r="J476" s="108">
        <f>D476*'genel hesap'!$R$79</f>
        <v>13.441209600000002</v>
      </c>
      <c r="K476" s="118"/>
      <c r="L476" s="118"/>
      <c r="M476" s="118"/>
      <c r="N476" s="118"/>
      <c r="O476" s="118"/>
      <c r="P476" s="118"/>
      <c r="Q476" s="118"/>
      <c r="R476" s="109">
        <f t="shared" si="67"/>
        <v>35.689993600000008</v>
      </c>
      <c r="S476" s="119">
        <v>0.1</v>
      </c>
      <c r="T476" s="119">
        <v>0.3</v>
      </c>
      <c r="U476" s="119">
        <v>0.1</v>
      </c>
      <c r="V476" s="111">
        <v>39.79</v>
      </c>
      <c r="W476" s="111">
        <f t="shared" si="62"/>
        <v>43.371100000000006</v>
      </c>
      <c r="X476" s="112">
        <v>1.377</v>
      </c>
      <c r="Y476" s="111">
        <f t="shared" si="63"/>
        <v>103.0931047</v>
      </c>
      <c r="Z476" s="113">
        <v>0.5</v>
      </c>
      <c r="AA476" s="114">
        <f t="shared" si="61"/>
        <v>51.546552349999999</v>
      </c>
    </row>
    <row r="477" spans="1:27" ht="12.75" customHeight="1" x14ac:dyDescent="0.35">
      <c r="A477" s="103" t="s">
        <v>2670</v>
      </c>
      <c r="B477" s="223" t="s">
        <v>1769</v>
      </c>
      <c r="C477" s="78" t="s">
        <v>187</v>
      </c>
      <c r="D477" s="116">
        <v>1</v>
      </c>
      <c r="E477" s="125">
        <v>0.4</v>
      </c>
      <c r="F477" s="132">
        <f>VLOOKUP(CONCATENATE(A477,"-",E477),AĞIRLIK!$A$3:$C$171,3,FALSE)</f>
        <v>2.8134400000000004</v>
      </c>
      <c r="G477" s="117" t="s">
        <v>39</v>
      </c>
      <c r="H477" s="108">
        <f>Sayfa2!$C$2</f>
        <v>6.5</v>
      </c>
      <c r="I477" s="120"/>
      <c r="J477" s="118"/>
      <c r="K477" s="118"/>
      <c r="L477" s="118"/>
      <c r="M477" s="118"/>
      <c r="N477" s="118"/>
      <c r="O477" s="118"/>
      <c r="P477" s="118"/>
      <c r="Q477" s="118"/>
      <c r="R477" s="109">
        <f t="shared" si="67"/>
        <v>18.287360000000003</v>
      </c>
      <c r="S477" s="119">
        <v>0.1</v>
      </c>
      <c r="T477" s="119">
        <v>0.3</v>
      </c>
      <c r="U477" s="119">
        <v>0.1</v>
      </c>
      <c r="V477" s="111">
        <v>19.02</v>
      </c>
      <c r="W477" s="111">
        <f t="shared" si="62"/>
        <v>20.7318</v>
      </c>
      <c r="X477" s="112">
        <v>1.377</v>
      </c>
      <c r="Y477" s="111">
        <f t="shared" si="63"/>
        <v>49.279488599999993</v>
      </c>
      <c r="Z477" s="113">
        <v>0.5</v>
      </c>
      <c r="AA477" s="114">
        <f t="shared" si="61"/>
        <v>24.639744299999997</v>
      </c>
    </row>
    <row r="478" spans="1:27" ht="12.75" customHeight="1" x14ac:dyDescent="0.35">
      <c r="A478" s="103" t="s">
        <v>2670</v>
      </c>
      <c r="B478" s="223" t="s">
        <v>1770</v>
      </c>
      <c r="C478" s="123" t="s">
        <v>3311</v>
      </c>
      <c r="D478" s="116">
        <v>1</v>
      </c>
      <c r="E478" s="125">
        <v>0.4</v>
      </c>
      <c r="F478" s="132">
        <f>VLOOKUP(CONCATENATE(A478,"-",E478),AĞIRLIK!$A$3:$C$171,3,FALSE)</f>
        <v>2.8134400000000004</v>
      </c>
      <c r="G478" s="117" t="s">
        <v>39</v>
      </c>
      <c r="H478" s="108">
        <f>Sayfa2!$C$2</f>
        <v>6.5</v>
      </c>
      <c r="I478" s="108">
        <f>D478*İZOLASYON!$G$12</f>
        <v>2.8702740000000002</v>
      </c>
      <c r="J478" s="118">
        <f>D478*İZOLASYON!$O$12</f>
        <v>12.407270400000002</v>
      </c>
      <c r="K478" s="118"/>
      <c r="L478" s="118"/>
      <c r="M478" s="118"/>
      <c r="N478" s="118"/>
      <c r="O478" s="118"/>
      <c r="P478" s="118"/>
      <c r="Q478" s="118"/>
      <c r="R478" s="109">
        <f t="shared" si="67"/>
        <v>33.564904400000003</v>
      </c>
      <c r="S478" s="119">
        <v>0.1</v>
      </c>
      <c r="T478" s="119">
        <v>0.3</v>
      </c>
      <c r="U478" s="119">
        <v>0.1</v>
      </c>
      <c r="V478" s="111">
        <v>37.39</v>
      </c>
      <c r="W478" s="111">
        <f t="shared" si="62"/>
        <v>40.755100000000006</v>
      </c>
      <c r="X478" s="112">
        <v>1.377</v>
      </c>
      <c r="Y478" s="111">
        <f t="shared" si="63"/>
        <v>96.874872700000012</v>
      </c>
      <c r="Z478" s="113">
        <v>0.5</v>
      </c>
      <c r="AA478" s="114">
        <f t="shared" si="61"/>
        <v>48.437436350000006</v>
      </c>
    </row>
    <row r="479" spans="1:27" ht="12.75" customHeight="1" x14ac:dyDescent="0.35">
      <c r="A479" s="103" t="s">
        <v>2670</v>
      </c>
      <c r="B479" s="223" t="s">
        <v>1771</v>
      </c>
      <c r="C479" s="123" t="s">
        <v>3760</v>
      </c>
      <c r="D479" s="116">
        <v>1</v>
      </c>
      <c r="E479" s="125">
        <v>0.4</v>
      </c>
      <c r="F479" s="106">
        <f>VLOOKUP(CONCATENATE(A479,"-",E479),AĞIRLIK!$A$3:$C$171,3,FALSE)</f>
        <v>2.8134400000000004</v>
      </c>
      <c r="G479" s="117" t="s">
        <v>39</v>
      </c>
      <c r="H479" s="108">
        <f>Sayfa2!$C$2</f>
        <v>6.5</v>
      </c>
      <c r="I479" s="108">
        <f>D479*'genel hesap'!$K$79</f>
        <v>3.9614240000000001</v>
      </c>
      <c r="J479" s="108">
        <f>D479*'genel hesap'!$R$79</f>
        <v>13.441209600000002</v>
      </c>
      <c r="K479" s="118"/>
      <c r="L479" s="118"/>
      <c r="M479" s="118"/>
      <c r="N479" s="118"/>
      <c r="O479" s="118"/>
      <c r="P479" s="118"/>
      <c r="Q479" s="118"/>
      <c r="R479" s="109">
        <f t="shared" si="67"/>
        <v>35.689993600000008</v>
      </c>
      <c r="S479" s="119">
        <v>0.1</v>
      </c>
      <c r="T479" s="119">
        <v>0.3</v>
      </c>
      <c r="U479" s="119">
        <v>0.1</v>
      </c>
      <c r="V479" s="111">
        <v>39.79</v>
      </c>
      <c r="W479" s="111">
        <f t="shared" si="62"/>
        <v>43.371100000000006</v>
      </c>
      <c r="X479" s="112">
        <v>1.377</v>
      </c>
      <c r="Y479" s="111">
        <f t="shared" si="63"/>
        <v>103.0931047</v>
      </c>
      <c r="Z479" s="113">
        <v>0.5</v>
      </c>
      <c r="AA479" s="114">
        <f t="shared" si="61"/>
        <v>51.546552349999999</v>
      </c>
    </row>
    <row r="480" spans="1:27" ht="12.75" customHeight="1" x14ac:dyDescent="0.35">
      <c r="A480" s="103" t="s">
        <v>2670</v>
      </c>
      <c r="B480" s="223" t="s">
        <v>1772</v>
      </c>
      <c r="C480" s="78" t="s">
        <v>189</v>
      </c>
      <c r="D480" s="116">
        <v>1</v>
      </c>
      <c r="E480" s="125">
        <v>0.4</v>
      </c>
      <c r="F480" s="132">
        <f>VLOOKUP(CONCATENATE(A480,"-",E480),AĞIRLIK!$A$3:$C$171,3,FALSE)</f>
        <v>2.8134400000000004</v>
      </c>
      <c r="G480" s="117" t="s">
        <v>39</v>
      </c>
      <c r="H480" s="108">
        <f>Sayfa2!$C$2</f>
        <v>6.5</v>
      </c>
      <c r="I480" s="108"/>
      <c r="J480" s="118"/>
      <c r="K480" s="118"/>
      <c r="L480" s="118"/>
      <c r="M480" s="118"/>
      <c r="N480" s="118"/>
      <c r="O480" s="118"/>
      <c r="P480" s="118"/>
      <c r="Q480" s="118"/>
      <c r="R480" s="109">
        <f t="shared" si="67"/>
        <v>18.287360000000003</v>
      </c>
      <c r="S480" s="119">
        <v>0.1</v>
      </c>
      <c r="T480" s="119">
        <v>0.3</v>
      </c>
      <c r="U480" s="119">
        <v>0.1</v>
      </c>
      <c r="V480" s="111">
        <v>19.02</v>
      </c>
      <c r="W480" s="111">
        <f t="shared" si="62"/>
        <v>20.7318</v>
      </c>
      <c r="X480" s="112">
        <v>1.377</v>
      </c>
      <c r="Y480" s="111">
        <f t="shared" si="63"/>
        <v>49.279488599999993</v>
      </c>
      <c r="Z480" s="113">
        <v>0.5</v>
      </c>
      <c r="AA480" s="114">
        <f t="shared" si="61"/>
        <v>24.639744299999997</v>
      </c>
    </row>
    <row r="481" spans="1:27" ht="12.75" customHeight="1" x14ac:dyDescent="0.35">
      <c r="A481" s="103" t="s">
        <v>2670</v>
      </c>
      <c r="B481" s="223" t="s">
        <v>1773</v>
      </c>
      <c r="C481" s="123" t="s">
        <v>3340</v>
      </c>
      <c r="D481" s="116">
        <v>1</v>
      </c>
      <c r="E481" s="125">
        <v>0.4</v>
      </c>
      <c r="F481" s="132">
        <f>VLOOKUP(CONCATENATE(A481,"-",E481),AĞIRLIK!$A$3:$C$171,3,FALSE)</f>
        <v>2.8134400000000004</v>
      </c>
      <c r="G481" s="117" t="s">
        <v>39</v>
      </c>
      <c r="H481" s="108">
        <f>Sayfa2!$C$2</f>
        <v>6.5</v>
      </c>
      <c r="I481" s="108">
        <f>D481*İZOLASYON!$G$12</f>
        <v>2.8702740000000002</v>
      </c>
      <c r="J481" s="118">
        <f>D481*İZOLASYON!$O$12</f>
        <v>12.407270400000002</v>
      </c>
      <c r="K481" s="118"/>
      <c r="L481" s="118"/>
      <c r="M481" s="118"/>
      <c r="N481" s="118"/>
      <c r="O481" s="118"/>
      <c r="P481" s="118"/>
      <c r="Q481" s="118"/>
      <c r="R481" s="109">
        <f t="shared" si="67"/>
        <v>33.564904400000003</v>
      </c>
      <c r="S481" s="119">
        <v>0.1</v>
      </c>
      <c r="T481" s="119">
        <v>0.3</v>
      </c>
      <c r="U481" s="119">
        <v>0.1</v>
      </c>
      <c r="V481" s="111">
        <v>37.39</v>
      </c>
      <c r="W481" s="111">
        <f t="shared" si="62"/>
        <v>40.755100000000006</v>
      </c>
      <c r="X481" s="112">
        <v>1.377</v>
      </c>
      <c r="Y481" s="111">
        <f t="shared" si="63"/>
        <v>96.874872700000012</v>
      </c>
      <c r="Z481" s="113">
        <v>0.5</v>
      </c>
      <c r="AA481" s="114">
        <f t="shared" si="61"/>
        <v>48.437436350000006</v>
      </c>
    </row>
    <row r="482" spans="1:27" ht="12.75" customHeight="1" x14ac:dyDescent="0.35">
      <c r="A482" s="103" t="s">
        <v>2670</v>
      </c>
      <c r="B482" s="223" t="s">
        <v>1774</v>
      </c>
      <c r="C482" s="123" t="s">
        <v>3761</v>
      </c>
      <c r="D482" s="116">
        <v>1</v>
      </c>
      <c r="E482" s="125">
        <v>0.4</v>
      </c>
      <c r="F482" s="106">
        <f>VLOOKUP(CONCATENATE(A482,"-",E482),AĞIRLIK!$A$3:$C$171,3,FALSE)</f>
        <v>2.8134400000000004</v>
      </c>
      <c r="G482" s="117" t="s">
        <v>39</v>
      </c>
      <c r="H482" s="108">
        <f>Sayfa2!$C$2</f>
        <v>6.5</v>
      </c>
      <c r="I482" s="108">
        <f>D482*'genel hesap'!$K$79</f>
        <v>3.9614240000000001</v>
      </c>
      <c r="J482" s="108">
        <f>D482*'genel hesap'!$R$79</f>
        <v>13.441209600000002</v>
      </c>
      <c r="K482" s="118"/>
      <c r="L482" s="118"/>
      <c r="M482" s="118"/>
      <c r="N482" s="118"/>
      <c r="O482" s="118"/>
      <c r="P482" s="118"/>
      <c r="Q482" s="118"/>
      <c r="R482" s="109">
        <f t="shared" si="67"/>
        <v>35.689993600000008</v>
      </c>
      <c r="S482" s="119">
        <v>0.1</v>
      </c>
      <c r="T482" s="119">
        <v>0.3</v>
      </c>
      <c r="U482" s="119">
        <v>0.1</v>
      </c>
      <c r="V482" s="111">
        <v>39.79</v>
      </c>
      <c r="W482" s="111">
        <f t="shared" si="62"/>
        <v>43.371100000000006</v>
      </c>
      <c r="X482" s="112">
        <v>1.377</v>
      </c>
      <c r="Y482" s="111">
        <f t="shared" si="63"/>
        <v>103.0931047</v>
      </c>
      <c r="Z482" s="113">
        <v>0.5</v>
      </c>
      <c r="AA482" s="114">
        <f t="shared" si="61"/>
        <v>51.546552349999999</v>
      </c>
    </row>
    <row r="483" spans="1:27" ht="12.75" customHeight="1" x14ac:dyDescent="0.35">
      <c r="A483" s="103" t="s">
        <v>2670</v>
      </c>
      <c r="B483" s="223" t="s">
        <v>1775</v>
      </c>
      <c r="C483" s="78" t="s">
        <v>191</v>
      </c>
      <c r="D483" s="116">
        <v>1</v>
      </c>
      <c r="E483" s="125">
        <v>0.4</v>
      </c>
      <c r="F483" s="132">
        <f>VLOOKUP(CONCATENATE(A483,"-",E483),AĞIRLIK!$A$3:$C$171,3,FALSE)</f>
        <v>2.8134400000000004</v>
      </c>
      <c r="G483" s="117" t="s">
        <v>39</v>
      </c>
      <c r="H483" s="108">
        <f>Sayfa2!$C$2</f>
        <v>6.5</v>
      </c>
      <c r="I483" s="108"/>
      <c r="J483" s="118"/>
      <c r="K483" s="118"/>
      <c r="L483" s="118"/>
      <c r="M483" s="118"/>
      <c r="N483" s="118"/>
      <c r="O483" s="118"/>
      <c r="P483" s="118"/>
      <c r="Q483" s="118"/>
      <c r="R483" s="109">
        <f t="shared" si="67"/>
        <v>18.287360000000003</v>
      </c>
      <c r="S483" s="119">
        <v>0.1</v>
      </c>
      <c r="T483" s="119">
        <v>0.3</v>
      </c>
      <c r="U483" s="119">
        <v>0.1</v>
      </c>
      <c r="V483" s="111">
        <v>19.02</v>
      </c>
      <c r="W483" s="111">
        <f t="shared" si="62"/>
        <v>20.7318</v>
      </c>
      <c r="X483" s="112">
        <v>1.377</v>
      </c>
      <c r="Y483" s="111">
        <f t="shared" si="63"/>
        <v>49.279488599999993</v>
      </c>
      <c r="Z483" s="113">
        <v>0.5</v>
      </c>
      <c r="AA483" s="114">
        <f t="shared" si="61"/>
        <v>24.639744299999997</v>
      </c>
    </row>
    <row r="484" spans="1:27" ht="12.75" customHeight="1" x14ac:dyDescent="0.35">
      <c r="A484" s="103" t="s">
        <v>2670</v>
      </c>
      <c r="B484" s="223" t="s">
        <v>1776</v>
      </c>
      <c r="C484" s="123" t="s">
        <v>3369</v>
      </c>
      <c r="D484" s="116">
        <v>1</v>
      </c>
      <c r="E484" s="125">
        <v>0.4</v>
      </c>
      <c r="F484" s="132">
        <f>VLOOKUP(CONCATENATE(A484,"-",E484),AĞIRLIK!$A$3:$C$171,3,FALSE)</f>
        <v>2.8134400000000004</v>
      </c>
      <c r="G484" s="117" t="s">
        <v>39</v>
      </c>
      <c r="H484" s="108">
        <f>Sayfa2!$C$2</f>
        <v>6.5</v>
      </c>
      <c r="I484" s="108">
        <f>D484*İZOLASYON!$G$12</f>
        <v>2.8702740000000002</v>
      </c>
      <c r="J484" s="118">
        <f>D484*İZOLASYON!$O$12</f>
        <v>12.407270400000002</v>
      </c>
      <c r="K484" s="118"/>
      <c r="L484" s="118"/>
      <c r="M484" s="118"/>
      <c r="N484" s="118"/>
      <c r="O484" s="118"/>
      <c r="P484" s="118"/>
      <c r="Q484" s="118"/>
      <c r="R484" s="109">
        <f t="shared" si="67"/>
        <v>33.564904400000003</v>
      </c>
      <c r="S484" s="119">
        <v>0.1</v>
      </c>
      <c r="T484" s="119">
        <v>0.3</v>
      </c>
      <c r="U484" s="119">
        <v>0.1</v>
      </c>
      <c r="V484" s="111">
        <v>37.39</v>
      </c>
      <c r="W484" s="111">
        <f t="shared" si="62"/>
        <v>40.755100000000006</v>
      </c>
      <c r="X484" s="112">
        <v>1.377</v>
      </c>
      <c r="Y484" s="111">
        <f t="shared" si="63"/>
        <v>96.874872700000012</v>
      </c>
      <c r="Z484" s="113">
        <v>0.5</v>
      </c>
      <c r="AA484" s="114">
        <f t="shared" si="61"/>
        <v>48.437436350000006</v>
      </c>
    </row>
    <row r="485" spans="1:27" ht="12.75" customHeight="1" x14ac:dyDescent="0.35">
      <c r="A485" s="103" t="s">
        <v>2670</v>
      </c>
      <c r="B485" s="223" t="s">
        <v>1777</v>
      </c>
      <c r="C485" s="123" t="s">
        <v>3762</v>
      </c>
      <c r="D485" s="116">
        <v>1</v>
      </c>
      <c r="E485" s="125">
        <v>0.4</v>
      </c>
      <c r="F485" s="106">
        <f>VLOOKUP(CONCATENATE(A485,"-",E485),AĞIRLIK!$A$3:$C$171,3,FALSE)</f>
        <v>2.8134400000000004</v>
      </c>
      <c r="G485" s="117" t="s">
        <v>39</v>
      </c>
      <c r="H485" s="108">
        <f>Sayfa2!$C$2</f>
        <v>6.5</v>
      </c>
      <c r="I485" s="108">
        <f>D485*'genel hesap'!$K$79</f>
        <v>3.9614240000000001</v>
      </c>
      <c r="J485" s="108">
        <f>D485*'genel hesap'!$R$79</f>
        <v>13.441209600000002</v>
      </c>
      <c r="K485" s="118"/>
      <c r="L485" s="118"/>
      <c r="M485" s="118"/>
      <c r="N485" s="118"/>
      <c r="O485" s="118"/>
      <c r="P485" s="118"/>
      <c r="Q485" s="118"/>
      <c r="R485" s="109">
        <f t="shared" si="67"/>
        <v>35.689993600000008</v>
      </c>
      <c r="S485" s="119">
        <v>0.1</v>
      </c>
      <c r="T485" s="119">
        <v>0.3</v>
      </c>
      <c r="U485" s="119">
        <v>0.1</v>
      </c>
      <c r="V485" s="111">
        <v>39.79</v>
      </c>
      <c r="W485" s="111">
        <f t="shared" si="62"/>
        <v>43.371100000000006</v>
      </c>
      <c r="X485" s="112">
        <v>1.377</v>
      </c>
      <c r="Y485" s="111">
        <f t="shared" si="63"/>
        <v>103.0931047</v>
      </c>
      <c r="Z485" s="113">
        <v>0.5</v>
      </c>
      <c r="AA485" s="114">
        <f t="shared" si="61"/>
        <v>51.546552349999999</v>
      </c>
    </row>
    <row r="486" spans="1:27" ht="12.75" customHeight="1" x14ac:dyDescent="0.35">
      <c r="A486" s="103" t="s">
        <v>2670</v>
      </c>
      <c r="B486" s="223" t="s">
        <v>1778</v>
      </c>
      <c r="C486" s="123" t="s">
        <v>3763</v>
      </c>
      <c r="D486" s="124">
        <v>1</v>
      </c>
      <c r="E486" s="125">
        <v>0.4</v>
      </c>
      <c r="F486" s="106">
        <f>VLOOKUP(CONCATENATE(A486,"-",E486),AĞIRLIK!$A$3:$C$171,3,FALSE)</f>
        <v>2.8134400000000004</v>
      </c>
      <c r="G486" s="117" t="s">
        <v>39</v>
      </c>
      <c r="H486" s="108">
        <f>Sayfa2!$C$2</f>
        <v>6.5</v>
      </c>
      <c r="I486" s="108">
        <f>D486*'genel hesap'!$K$79</f>
        <v>3.9614240000000001</v>
      </c>
      <c r="J486" s="108">
        <f>D486*'genel hesap'!$R$79</f>
        <v>13.441209600000002</v>
      </c>
      <c r="K486" s="118"/>
      <c r="L486" s="118"/>
      <c r="M486" s="118"/>
      <c r="N486" s="118"/>
      <c r="O486" s="118"/>
      <c r="P486" s="118"/>
      <c r="Q486" s="118"/>
      <c r="R486" s="109">
        <f t="shared" si="67"/>
        <v>35.689993600000008</v>
      </c>
      <c r="S486" s="119">
        <v>0.2</v>
      </c>
      <c r="T486" s="119">
        <v>0.3</v>
      </c>
      <c r="U486" s="119">
        <v>0.1</v>
      </c>
      <c r="V486" s="111">
        <f>V485</f>
        <v>39.79</v>
      </c>
      <c r="W486" s="111">
        <f t="shared" si="62"/>
        <v>43.371100000000006</v>
      </c>
      <c r="X486" s="112">
        <v>1.377</v>
      </c>
      <c r="Y486" s="111">
        <f t="shared" si="63"/>
        <v>103.0931047</v>
      </c>
      <c r="Z486" s="113">
        <v>0.5</v>
      </c>
      <c r="AA486" s="114">
        <f t="shared" si="61"/>
        <v>51.546552349999999</v>
      </c>
    </row>
    <row r="487" spans="1:27" ht="12.75" customHeight="1" x14ac:dyDescent="0.35">
      <c r="A487" s="103" t="s">
        <v>2670</v>
      </c>
      <c r="B487" s="223" t="s">
        <v>1779</v>
      </c>
      <c r="C487" s="123" t="s">
        <v>3394</v>
      </c>
      <c r="D487" s="124">
        <v>1</v>
      </c>
      <c r="E487" s="125">
        <v>0.4</v>
      </c>
      <c r="F487" s="132">
        <f>VLOOKUP(CONCATENATE(A487,"-",E487),AĞIRLIK!$A$3:$C$171,3,FALSE)</f>
        <v>2.8134400000000004</v>
      </c>
      <c r="G487" s="117" t="s">
        <v>39</v>
      </c>
      <c r="H487" s="108">
        <f>Sayfa2!$C$2</f>
        <v>6.5</v>
      </c>
      <c r="I487" s="108">
        <f>D487*İZOLASYON!$G$12</f>
        <v>2.8702740000000002</v>
      </c>
      <c r="J487" s="118">
        <f>D487*İZOLASYON!$O$12</f>
        <v>12.407270400000002</v>
      </c>
      <c r="K487" s="118"/>
      <c r="L487" s="118"/>
      <c r="M487" s="118"/>
      <c r="N487" s="118"/>
      <c r="O487" s="118"/>
      <c r="P487" s="118"/>
      <c r="Q487" s="118"/>
      <c r="R487" s="109">
        <f t="shared" si="67"/>
        <v>33.564904400000003</v>
      </c>
      <c r="S487" s="119">
        <v>0.2</v>
      </c>
      <c r="T487" s="119">
        <v>0.3</v>
      </c>
      <c r="U487" s="119">
        <v>0.1</v>
      </c>
      <c r="V487" s="111">
        <f>V484</f>
        <v>37.39</v>
      </c>
      <c r="W487" s="111">
        <f t="shared" si="62"/>
        <v>40.755100000000006</v>
      </c>
      <c r="X487" s="112">
        <v>1.377</v>
      </c>
      <c r="Y487" s="111">
        <f t="shared" si="63"/>
        <v>96.874872700000012</v>
      </c>
      <c r="Z487" s="113">
        <v>0.5</v>
      </c>
      <c r="AA487" s="114">
        <f t="shared" si="61"/>
        <v>48.437436350000006</v>
      </c>
    </row>
    <row r="488" spans="1:27" ht="12.75" customHeight="1" x14ac:dyDescent="0.35">
      <c r="A488" s="103" t="s">
        <v>2670</v>
      </c>
      <c r="B488" s="223" t="s">
        <v>1780</v>
      </c>
      <c r="C488" s="123" t="s">
        <v>448</v>
      </c>
      <c r="D488" s="124">
        <v>1</v>
      </c>
      <c r="E488" s="125">
        <v>0.4</v>
      </c>
      <c r="F488" s="132">
        <f>VLOOKUP(CONCATENATE(A488,"-",E488),AĞIRLIK!$A$3:$C$171,3,FALSE)</f>
        <v>2.8134400000000004</v>
      </c>
      <c r="G488" s="117" t="s">
        <v>39</v>
      </c>
      <c r="H488" s="108">
        <f>Sayfa2!$C$2</f>
        <v>6.5</v>
      </c>
      <c r="I488" s="108"/>
      <c r="J488" s="118"/>
      <c r="K488" s="118"/>
      <c r="L488" s="118"/>
      <c r="M488" s="118"/>
      <c r="N488" s="118"/>
      <c r="O488" s="118"/>
      <c r="P488" s="118"/>
      <c r="Q488" s="118"/>
      <c r="R488" s="109">
        <f t="shared" si="67"/>
        <v>18.287360000000003</v>
      </c>
      <c r="S488" s="119">
        <v>0.2</v>
      </c>
      <c r="T488" s="119">
        <v>0.3</v>
      </c>
      <c r="U488" s="119">
        <v>0.1</v>
      </c>
      <c r="V488" s="111">
        <f>V483</f>
        <v>19.02</v>
      </c>
      <c r="W488" s="111">
        <f t="shared" si="62"/>
        <v>20.7318</v>
      </c>
      <c r="X488" s="112">
        <v>1.377</v>
      </c>
      <c r="Y488" s="111">
        <f t="shared" si="63"/>
        <v>49.279488599999993</v>
      </c>
      <c r="Z488" s="113">
        <v>0.5</v>
      </c>
      <c r="AA488" s="114">
        <f t="shared" si="61"/>
        <v>24.639744299999997</v>
      </c>
    </row>
    <row r="489" spans="1:27" ht="12.75" customHeight="1" x14ac:dyDescent="0.35">
      <c r="A489" s="103" t="s">
        <v>2670</v>
      </c>
      <c r="B489" s="223" t="s">
        <v>1781</v>
      </c>
      <c r="C489" s="123" t="s">
        <v>3764</v>
      </c>
      <c r="D489" s="124">
        <v>1</v>
      </c>
      <c r="E489" s="125">
        <v>0.4</v>
      </c>
      <c r="F489" s="106">
        <f>VLOOKUP(CONCATENATE(A489,"-",E489),AĞIRLIK!$A$3:$C$171,3,FALSE)</f>
        <v>2.8134400000000004</v>
      </c>
      <c r="G489" s="117" t="s">
        <v>39</v>
      </c>
      <c r="H489" s="108">
        <f>Sayfa2!$C$2</f>
        <v>6.5</v>
      </c>
      <c r="I489" s="108">
        <f>D489*'genel hesap'!$K$79</f>
        <v>3.9614240000000001</v>
      </c>
      <c r="J489" s="108">
        <f>D489*'genel hesap'!$R$79</f>
        <v>13.441209600000002</v>
      </c>
      <c r="K489" s="118"/>
      <c r="L489" s="118"/>
      <c r="M489" s="118"/>
      <c r="N489" s="118"/>
      <c r="O489" s="118"/>
      <c r="P489" s="118"/>
      <c r="Q489" s="118"/>
      <c r="R489" s="109">
        <f t="shared" si="67"/>
        <v>35.689993600000008</v>
      </c>
      <c r="S489" s="119">
        <v>0.2</v>
      </c>
      <c r="T489" s="119">
        <v>0.3</v>
      </c>
      <c r="U489" s="119">
        <v>0.1</v>
      </c>
      <c r="V489" s="111">
        <v>39.79</v>
      </c>
      <c r="W489" s="111">
        <f t="shared" si="62"/>
        <v>43.371100000000006</v>
      </c>
      <c r="X489" s="112">
        <v>1.377</v>
      </c>
      <c r="Y489" s="111">
        <f t="shared" si="63"/>
        <v>103.0931047</v>
      </c>
      <c r="Z489" s="113">
        <v>0.5</v>
      </c>
      <c r="AA489" s="114">
        <f t="shared" si="61"/>
        <v>51.546552349999999</v>
      </c>
    </row>
    <row r="490" spans="1:27" ht="12.75" customHeight="1" x14ac:dyDescent="0.35">
      <c r="A490" s="103" t="s">
        <v>2670</v>
      </c>
      <c r="B490" s="223" t="s">
        <v>1782</v>
      </c>
      <c r="C490" s="123" t="s">
        <v>3421</v>
      </c>
      <c r="D490" s="124">
        <v>1</v>
      </c>
      <c r="E490" s="125">
        <v>0.4</v>
      </c>
      <c r="F490" s="132">
        <f>VLOOKUP(CONCATENATE(A490,"-",E490),AĞIRLIK!$A$3:$C$171,3,FALSE)</f>
        <v>2.8134400000000004</v>
      </c>
      <c r="G490" s="117" t="s">
        <v>39</v>
      </c>
      <c r="H490" s="108">
        <f>Sayfa2!$C$2</f>
        <v>6.5</v>
      </c>
      <c r="I490" s="108">
        <f>D490*İZOLASYON!$G$12</f>
        <v>2.8702740000000002</v>
      </c>
      <c r="J490" s="118">
        <f>D490*İZOLASYON!$O$12</f>
        <v>12.407270400000002</v>
      </c>
      <c r="K490" s="118"/>
      <c r="L490" s="118"/>
      <c r="M490" s="118"/>
      <c r="N490" s="118"/>
      <c r="O490" s="118"/>
      <c r="P490" s="118"/>
      <c r="Q490" s="118"/>
      <c r="R490" s="109">
        <f t="shared" si="67"/>
        <v>33.564904400000003</v>
      </c>
      <c r="S490" s="119">
        <v>0.2</v>
      </c>
      <c r="T490" s="119">
        <v>0.3</v>
      </c>
      <c r="U490" s="119">
        <v>0.1</v>
      </c>
      <c r="V490" s="111">
        <v>37.39</v>
      </c>
      <c r="W490" s="111">
        <f t="shared" si="62"/>
        <v>40.755100000000006</v>
      </c>
      <c r="X490" s="112">
        <v>1.377</v>
      </c>
      <c r="Y490" s="111">
        <f t="shared" si="63"/>
        <v>96.874872700000012</v>
      </c>
      <c r="Z490" s="113">
        <v>0.5</v>
      </c>
      <c r="AA490" s="114">
        <f t="shared" si="61"/>
        <v>48.437436350000006</v>
      </c>
    </row>
    <row r="491" spans="1:27" ht="12.75" customHeight="1" x14ac:dyDescent="0.35">
      <c r="A491" s="103" t="s">
        <v>2670</v>
      </c>
      <c r="B491" s="223" t="s">
        <v>1783</v>
      </c>
      <c r="C491" s="123" t="s">
        <v>194</v>
      </c>
      <c r="D491" s="124">
        <v>1</v>
      </c>
      <c r="E491" s="125">
        <v>0.4</v>
      </c>
      <c r="F491" s="132">
        <f>VLOOKUP(CONCATENATE(A491,"-",E491),AĞIRLIK!$A$3:$C$171,3,FALSE)</f>
        <v>2.8134400000000004</v>
      </c>
      <c r="G491" s="117" t="s">
        <v>39</v>
      </c>
      <c r="H491" s="108">
        <f>Sayfa2!$C$2</f>
        <v>6.5</v>
      </c>
      <c r="I491" s="108"/>
      <c r="J491" s="118"/>
      <c r="K491" s="118"/>
      <c r="L491" s="118"/>
      <c r="M491" s="118"/>
      <c r="N491" s="118"/>
      <c r="O491" s="118"/>
      <c r="P491" s="118"/>
      <c r="Q491" s="118"/>
      <c r="R491" s="109">
        <f t="shared" si="67"/>
        <v>18.287360000000003</v>
      </c>
      <c r="S491" s="119">
        <v>0.2</v>
      </c>
      <c r="T491" s="119">
        <v>0.3</v>
      </c>
      <c r="U491" s="119">
        <v>0.1</v>
      </c>
      <c r="V491" s="111">
        <v>19.02</v>
      </c>
      <c r="W491" s="111">
        <f t="shared" si="62"/>
        <v>20.7318</v>
      </c>
      <c r="X491" s="112">
        <v>1.377</v>
      </c>
      <c r="Y491" s="111">
        <f t="shared" si="63"/>
        <v>49.279488599999993</v>
      </c>
      <c r="Z491" s="113">
        <v>0.5</v>
      </c>
      <c r="AA491" s="114">
        <f t="shared" si="61"/>
        <v>24.639744299999997</v>
      </c>
    </row>
    <row r="492" spans="1:27" ht="12.75" customHeight="1" x14ac:dyDescent="0.35">
      <c r="A492" s="103" t="s">
        <v>2670</v>
      </c>
      <c r="B492" s="223" t="s">
        <v>1784</v>
      </c>
      <c r="C492" s="78" t="s">
        <v>480</v>
      </c>
      <c r="D492" s="124">
        <v>0.25</v>
      </c>
      <c r="E492" s="125">
        <v>0.4</v>
      </c>
      <c r="F492" s="132">
        <f>VLOOKUP(CONCATENATE(A492,"-",E492),AĞIRLIK!$A$3:$C$171,3,FALSE)</f>
        <v>2.8134400000000004</v>
      </c>
      <c r="G492" s="117" t="s">
        <v>39</v>
      </c>
      <c r="H492" s="120">
        <f>Sayfa2!$C$2*Sayfa2!I13</f>
        <v>1.5307499999999998</v>
      </c>
      <c r="I492" s="120"/>
      <c r="J492" s="118"/>
      <c r="K492" s="118"/>
      <c r="L492" s="118">
        <f>'genel hesap'!$C$2</f>
        <v>1.39</v>
      </c>
      <c r="M492" s="118"/>
      <c r="N492" s="118"/>
      <c r="O492" s="118">
        <f>SIVAMA!D12</f>
        <v>1.8000000000000003</v>
      </c>
      <c r="P492" s="118"/>
      <c r="Q492" s="118"/>
      <c r="R492" s="109">
        <f>R461</f>
        <v>9.1436800000000016</v>
      </c>
      <c r="S492" s="119">
        <v>0.2</v>
      </c>
      <c r="T492" s="119">
        <v>0.3</v>
      </c>
      <c r="U492" s="119">
        <v>0.1</v>
      </c>
      <c r="V492" s="111">
        <f>L492+V461</f>
        <v>10.9</v>
      </c>
      <c r="W492" s="111">
        <f t="shared" si="62"/>
        <v>11.881000000000002</v>
      </c>
      <c r="X492" s="112">
        <v>1.377</v>
      </c>
      <c r="Y492" s="111">
        <f t="shared" si="63"/>
        <v>28.241137000000002</v>
      </c>
      <c r="Z492" s="113">
        <v>0.5</v>
      </c>
      <c r="AA492" s="114">
        <f t="shared" si="61"/>
        <v>14.120568500000001</v>
      </c>
    </row>
    <row r="493" spans="1:27" ht="12.75" customHeight="1" x14ac:dyDescent="0.35">
      <c r="A493" s="103" t="s">
        <v>2670</v>
      </c>
      <c r="B493" s="223" t="s">
        <v>1785</v>
      </c>
      <c r="C493" s="123" t="s">
        <v>3449</v>
      </c>
      <c r="D493" s="124">
        <v>0.25</v>
      </c>
      <c r="E493" s="125">
        <v>0.4</v>
      </c>
      <c r="F493" s="132">
        <f>VLOOKUP(CONCATENATE(A493,"-",E493),AĞIRLIK!$A$3:$C$171,3,FALSE)</f>
        <v>2.8134400000000004</v>
      </c>
      <c r="G493" s="117" t="s">
        <v>39</v>
      </c>
      <c r="H493" s="120">
        <f>Sayfa2!$C$2*Sayfa2!I13</f>
        <v>1.5307499999999998</v>
      </c>
      <c r="I493" s="108">
        <f>D493*İZOLASYON!$G$12</f>
        <v>0.71756850000000005</v>
      </c>
      <c r="J493" s="118">
        <f>D493*İZOLASYON!$O$12</f>
        <v>3.1018176000000004</v>
      </c>
      <c r="K493" s="118"/>
      <c r="L493" s="118">
        <f>'genel hesap'!$C$2</f>
        <v>1.39</v>
      </c>
      <c r="M493" s="118"/>
      <c r="N493" s="118"/>
      <c r="O493" s="118">
        <f>SIVAMA!D12</f>
        <v>1.8000000000000003</v>
      </c>
      <c r="P493" s="118"/>
      <c r="Q493" s="118"/>
      <c r="R493" s="109">
        <f>R462</f>
        <v>16.782452200000002</v>
      </c>
      <c r="S493" s="119">
        <v>0.2</v>
      </c>
      <c r="T493" s="119">
        <v>0.3</v>
      </c>
      <c r="U493" s="119">
        <v>0.1</v>
      </c>
      <c r="V493" s="111">
        <f t="shared" ref="V493:V494" si="68">L493+V462</f>
        <v>20.085000000000001</v>
      </c>
      <c r="W493" s="111">
        <f t="shared" si="62"/>
        <v>21.892650000000003</v>
      </c>
      <c r="X493" s="112">
        <v>1.377</v>
      </c>
      <c r="Y493" s="111">
        <f t="shared" si="63"/>
        <v>52.038829050000004</v>
      </c>
      <c r="Z493" s="113">
        <v>0.5</v>
      </c>
      <c r="AA493" s="114">
        <f t="shared" si="61"/>
        <v>26.019414525000002</v>
      </c>
    </row>
    <row r="494" spans="1:27" ht="12.75" customHeight="1" x14ac:dyDescent="0.35">
      <c r="A494" s="103" t="s">
        <v>2670</v>
      </c>
      <c r="B494" s="223" t="s">
        <v>1786</v>
      </c>
      <c r="C494" s="123" t="s">
        <v>3765</v>
      </c>
      <c r="D494" s="124">
        <v>0.25</v>
      </c>
      <c r="E494" s="125">
        <v>0.4</v>
      </c>
      <c r="F494" s="106">
        <f>VLOOKUP(CONCATENATE(A494,"-",E494),AĞIRLIK!$A$3:$C$171,3,FALSE)</f>
        <v>2.8134400000000004</v>
      </c>
      <c r="G494" s="117" t="s">
        <v>39</v>
      </c>
      <c r="H494" s="108">
        <v>1.1775</v>
      </c>
      <c r="I494" s="108">
        <f>D494*'genel hesap'!$K$79</f>
        <v>0.99035600000000001</v>
      </c>
      <c r="J494" s="108">
        <f>D494*'genel hesap'!$R$79</f>
        <v>3.3603024000000006</v>
      </c>
      <c r="K494" s="118"/>
      <c r="L494" s="118">
        <f>'genel hesap'!$C$2</f>
        <v>1.39</v>
      </c>
      <c r="M494" s="118"/>
      <c r="N494" s="118"/>
      <c r="O494" s="118">
        <f>SIVAMA!D13</f>
        <v>1.8000000000000003</v>
      </c>
      <c r="P494" s="118"/>
      <c r="Q494" s="118"/>
      <c r="R494" s="109">
        <f>R463</f>
        <v>17.844996800000004</v>
      </c>
      <c r="S494" s="119">
        <v>0.2</v>
      </c>
      <c r="T494" s="119">
        <v>0.3</v>
      </c>
      <c r="U494" s="119">
        <v>0.1</v>
      </c>
      <c r="V494" s="111">
        <f t="shared" si="68"/>
        <v>21.285</v>
      </c>
      <c r="W494" s="111">
        <f t="shared" si="62"/>
        <v>23.200650000000003</v>
      </c>
      <c r="X494" s="112">
        <v>1.377</v>
      </c>
      <c r="Y494" s="111">
        <f t="shared" si="63"/>
        <v>55.147945050000004</v>
      </c>
      <c r="Z494" s="113">
        <v>0.5</v>
      </c>
      <c r="AA494" s="114">
        <f t="shared" ref="AA494:AA557" si="69">Y494*(1-Z494)</f>
        <v>27.573972525000002</v>
      </c>
    </row>
    <row r="495" spans="1:27" ht="12.75" customHeight="1" x14ac:dyDescent="0.35">
      <c r="A495" s="103" t="s">
        <v>2670</v>
      </c>
      <c r="B495" s="223" t="s">
        <v>1787</v>
      </c>
      <c r="C495" s="78" t="s">
        <v>195</v>
      </c>
      <c r="D495" s="124">
        <v>1</v>
      </c>
      <c r="E495" s="125">
        <v>0.5</v>
      </c>
      <c r="F495" s="132">
        <f>VLOOKUP(CONCATENATE(A495,"-",E495),AĞIRLIK!$A$3:$C$171,3,FALSE)</f>
        <v>3.5168000000000008</v>
      </c>
      <c r="G495" s="117" t="s">
        <v>39</v>
      </c>
      <c r="H495" s="108">
        <f>Sayfa2!$C$2</f>
        <v>6.5</v>
      </c>
      <c r="I495" s="108"/>
      <c r="J495" s="118"/>
      <c r="K495" s="118"/>
      <c r="L495" s="118"/>
      <c r="M495" s="118"/>
      <c r="N495" s="118"/>
      <c r="O495" s="118"/>
      <c r="P495" s="118"/>
      <c r="Q495" s="118"/>
      <c r="R495" s="109">
        <f>F495*H495*D495+I495+J495+K495+L495+M495+N495+O495+P495+Q495</f>
        <v>22.859200000000005</v>
      </c>
      <c r="S495" s="119">
        <v>0.1</v>
      </c>
      <c r="T495" s="119">
        <v>0.3</v>
      </c>
      <c r="U495" s="119">
        <v>0.1</v>
      </c>
      <c r="V495" s="111">
        <f>V491*1.5</f>
        <v>28.53</v>
      </c>
      <c r="W495" s="111">
        <f t="shared" si="62"/>
        <v>31.097700000000003</v>
      </c>
      <c r="X495" s="112">
        <v>1.377</v>
      </c>
      <c r="Y495" s="111">
        <f t="shared" si="63"/>
        <v>73.919232899999997</v>
      </c>
      <c r="Z495" s="113">
        <v>0.5</v>
      </c>
      <c r="AA495" s="114">
        <f t="shared" si="69"/>
        <v>36.959616449999999</v>
      </c>
    </row>
    <row r="496" spans="1:27" ht="12.75" customHeight="1" x14ac:dyDescent="0.35">
      <c r="A496" s="103" t="s">
        <v>2670</v>
      </c>
      <c r="B496" s="223" t="s">
        <v>1788</v>
      </c>
      <c r="C496" s="123" t="s">
        <v>3618</v>
      </c>
      <c r="D496" s="124">
        <v>1</v>
      </c>
      <c r="E496" s="125">
        <v>0.5</v>
      </c>
      <c r="F496" s="132">
        <f>VLOOKUP(CONCATENATE(A496,"-",E496),AĞIRLIK!$A$3:$C$171,3,FALSE)</f>
        <v>3.5168000000000008</v>
      </c>
      <c r="G496" s="117" t="s">
        <v>39</v>
      </c>
      <c r="H496" s="108">
        <f>Sayfa2!$C$2</f>
        <v>6.5</v>
      </c>
      <c r="I496" s="108">
        <f>D496*İZOLASYON!$G$12</f>
        <v>2.8702740000000002</v>
      </c>
      <c r="J496" s="118">
        <f>D496*İZOLASYON!$O$12</f>
        <v>12.407270400000002</v>
      </c>
      <c r="K496" s="118"/>
      <c r="L496" s="118"/>
      <c r="M496" s="118"/>
      <c r="N496" s="118"/>
      <c r="O496" s="118"/>
      <c r="P496" s="118"/>
      <c r="Q496" s="118"/>
      <c r="R496" s="109">
        <f>F496*H496*D496+I496+J496+K496+L496+M496+N496+O496+P496+Q496</f>
        <v>38.136744400000005</v>
      </c>
      <c r="S496" s="119">
        <v>0.1</v>
      </c>
      <c r="T496" s="119">
        <v>0.3</v>
      </c>
      <c r="U496" s="119">
        <v>0.1</v>
      </c>
      <c r="V496" s="111">
        <f>V490*1.5</f>
        <v>56.085000000000001</v>
      </c>
      <c r="W496" s="111">
        <f t="shared" si="62"/>
        <v>61.132650000000005</v>
      </c>
      <c r="X496" s="112">
        <v>1.377</v>
      </c>
      <c r="Y496" s="111">
        <f t="shared" si="63"/>
        <v>145.31230905000001</v>
      </c>
      <c r="Z496" s="113">
        <v>0.5</v>
      </c>
      <c r="AA496" s="114">
        <f t="shared" si="69"/>
        <v>72.656154525000005</v>
      </c>
    </row>
    <row r="497" spans="1:27" ht="12.75" customHeight="1" x14ac:dyDescent="0.35">
      <c r="A497" s="103" t="s">
        <v>2670</v>
      </c>
      <c r="B497" s="223" t="s">
        <v>1789</v>
      </c>
      <c r="C497" s="123" t="s">
        <v>3766</v>
      </c>
      <c r="D497" s="124">
        <v>1</v>
      </c>
      <c r="E497" s="125">
        <v>0.5</v>
      </c>
      <c r="F497" s="106">
        <f>VLOOKUP(CONCATENATE(A497,"-",E497),AĞIRLIK!$A$3:$C$171,3,FALSE)</f>
        <v>3.5168000000000008</v>
      </c>
      <c r="G497" s="117" t="s">
        <v>39</v>
      </c>
      <c r="H497" s="108">
        <f>Sayfa2!$C$2</f>
        <v>6.5</v>
      </c>
      <c r="I497" s="108">
        <f>'genel hesap'!K79*D497</f>
        <v>3.9614240000000001</v>
      </c>
      <c r="J497" s="118">
        <f>D497*'genel hesap'!R79</f>
        <v>13.441209600000002</v>
      </c>
      <c r="K497" s="118"/>
      <c r="L497" s="118"/>
      <c r="M497" s="118"/>
      <c r="N497" s="118"/>
      <c r="O497" s="118"/>
      <c r="P497" s="118"/>
      <c r="Q497" s="118"/>
      <c r="R497" s="109">
        <f>F497*H497*D497+I497+J497+K497+L497+M497+N497+O497+P497+Q497</f>
        <v>40.26183360000001</v>
      </c>
      <c r="S497" s="119">
        <v>0.1</v>
      </c>
      <c r="T497" s="119">
        <v>0.3</v>
      </c>
      <c r="U497" s="119">
        <v>0.1</v>
      </c>
      <c r="V497" s="111">
        <f>V489*1.5</f>
        <v>59.685000000000002</v>
      </c>
      <c r="W497" s="111">
        <f t="shared" si="62"/>
        <v>65.056650000000005</v>
      </c>
      <c r="X497" s="112">
        <v>1.377</v>
      </c>
      <c r="Y497" s="111">
        <f t="shared" si="63"/>
        <v>154.63965705000001</v>
      </c>
      <c r="Z497" s="113">
        <v>0.5</v>
      </c>
      <c r="AA497" s="114">
        <f t="shared" si="69"/>
        <v>77.319828525000005</v>
      </c>
    </row>
    <row r="498" spans="1:27" ht="12.75" customHeight="1" x14ac:dyDescent="0.35">
      <c r="A498" s="103" t="s">
        <v>2670</v>
      </c>
      <c r="B498" s="223" t="s">
        <v>1790</v>
      </c>
      <c r="C498" s="78" t="s">
        <v>1242</v>
      </c>
      <c r="D498" s="124">
        <v>1</v>
      </c>
      <c r="E498" s="125">
        <v>0.4</v>
      </c>
      <c r="F498" s="132">
        <f>VLOOKUP(CONCATENATE(A498,"-",E498),AĞIRLIK!$A$3:$C$171,3,FALSE)</f>
        <v>2.8134400000000004</v>
      </c>
      <c r="G498" s="117" t="s">
        <v>39</v>
      </c>
      <c r="H498" s="108">
        <f>Sayfa2!$C$2</f>
        <v>6.5</v>
      </c>
      <c r="I498" s="108"/>
      <c r="J498" s="118"/>
      <c r="K498" s="118"/>
      <c r="L498" s="118"/>
      <c r="M498" s="118"/>
      <c r="N498" s="118"/>
      <c r="O498" s="118"/>
      <c r="P498" s="118"/>
      <c r="Q498" s="118"/>
      <c r="R498" s="109">
        <f>F498*H498*D498+I498+J498+K498+L498+M498+N498+O498+P498+Q498</f>
        <v>18.287360000000003</v>
      </c>
      <c r="S498" s="119">
        <v>0.2</v>
      </c>
      <c r="T498" s="119">
        <v>0.3</v>
      </c>
      <c r="U498" s="119">
        <v>0.1</v>
      </c>
      <c r="V498" s="111">
        <v>19.02</v>
      </c>
      <c r="W498" s="111">
        <f t="shared" si="62"/>
        <v>20.7318</v>
      </c>
      <c r="X498" s="112">
        <v>1.377</v>
      </c>
      <c r="Y498" s="111">
        <f t="shared" si="63"/>
        <v>49.279488599999993</v>
      </c>
      <c r="Z498" s="113">
        <v>0.5</v>
      </c>
      <c r="AA498" s="114">
        <f t="shared" si="69"/>
        <v>24.639744299999997</v>
      </c>
    </row>
    <row r="499" spans="1:27" ht="12.75" customHeight="1" x14ac:dyDescent="0.35">
      <c r="A499" s="103" t="s">
        <v>2670</v>
      </c>
      <c r="B499" s="223" t="s">
        <v>4203</v>
      </c>
      <c r="C499" s="78" t="s">
        <v>197</v>
      </c>
      <c r="D499" s="124">
        <v>1</v>
      </c>
      <c r="E499" s="125">
        <v>0.4</v>
      </c>
      <c r="F499" s="132">
        <f>VLOOKUP(CONCATENATE(A499,"-",E499),AĞIRLIK!$A$3:$C$171,3,FALSE)</f>
        <v>2.8134400000000004</v>
      </c>
      <c r="G499" s="117" t="s">
        <v>39</v>
      </c>
      <c r="H499" s="108">
        <f>Sayfa2!$C$2</f>
        <v>6.5</v>
      </c>
      <c r="I499" s="108"/>
      <c r="J499" s="118"/>
      <c r="K499" s="118"/>
      <c r="L499" s="118"/>
      <c r="M499" s="118"/>
      <c r="N499" s="118"/>
      <c r="O499" s="118"/>
      <c r="P499" s="118"/>
      <c r="Q499" s="118"/>
      <c r="R499" s="109">
        <f>F499*H499*D499+I499+J499+K499+L499+M499+N499+O499+P499+Q499</f>
        <v>18.287360000000003</v>
      </c>
      <c r="S499" s="119">
        <v>0.2</v>
      </c>
      <c r="T499" s="119">
        <v>0.3</v>
      </c>
      <c r="U499" s="119">
        <v>0.1</v>
      </c>
      <c r="V499" s="111">
        <v>19.02</v>
      </c>
      <c r="W499" s="111">
        <f t="shared" si="62"/>
        <v>20.7318</v>
      </c>
      <c r="X499" s="112">
        <v>1.377</v>
      </c>
      <c r="Y499" s="111">
        <f t="shared" si="63"/>
        <v>49.279488599999993</v>
      </c>
      <c r="Z499" s="113">
        <v>0.5</v>
      </c>
      <c r="AA499" s="114">
        <f t="shared" si="69"/>
        <v>24.639744299999997</v>
      </c>
    </row>
    <row r="500" spans="1:27" ht="12.75" customHeight="1" x14ac:dyDescent="0.35">
      <c r="A500" s="103" t="s">
        <v>2670</v>
      </c>
      <c r="B500" s="223" t="s">
        <v>4204</v>
      </c>
      <c r="C500" s="78" t="s">
        <v>1243</v>
      </c>
      <c r="D500" s="126">
        <v>1</v>
      </c>
      <c r="E500" s="131"/>
      <c r="F500" s="132">
        <v>4.24</v>
      </c>
      <c r="G500" s="137" t="s">
        <v>39</v>
      </c>
      <c r="H500" s="108">
        <v>1.62</v>
      </c>
      <c r="I500" s="108"/>
      <c r="J500" s="118"/>
      <c r="K500" s="118"/>
      <c r="L500" s="118"/>
      <c r="M500" s="118"/>
      <c r="N500" s="118"/>
      <c r="O500" s="118"/>
      <c r="P500" s="128"/>
      <c r="Q500" s="128"/>
      <c r="R500" s="109">
        <f>R502</f>
        <v>6.8688000000000011</v>
      </c>
      <c r="S500" s="129">
        <v>1.5</v>
      </c>
      <c r="T500" s="129">
        <v>0</v>
      </c>
      <c r="U500" s="129">
        <v>0</v>
      </c>
      <c r="V500" s="111">
        <v>19.02</v>
      </c>
      <c r="W500" s="111">
        <f t="shared" ref="W500:W563" si="70">V500*$W$1</f>
        <v>20.7318</v>
      </c>
      <c r="X500" s="112">
        <v>1.377</v>
      </c>
      <c r="Y500" s="111">
        <f t="shared" ref="Y500:Y563" si="71">W500*(1+X500)</f>
        <v>49.279488599999993</v>
      </c>
      <c r="Z500" s="113">
        <v>0.5</v>
      </c>
      <c r="AA500" s="114">
        <f t="shared" si="69"/>
        <v>24.639744299999997</v>
      </c>
    </row>
    <row r="501" spans="1:27" ht="12.75" customHeight="1" x14ac:dyDescent="0.35">
      <c r="A501" s="103" t="s">
        <v>2670</v>
      </c>
      <c r="B501" s="223" t="s">
        <v>4205</v>
      </c>
      <c r="C501" s="78" t="s">
        <v>1244</v>
      </c>
      <c r="D501" s="126"/>
      <c r="E501" s="131"/>
      <c r="F501" s="132">
        <f>Sayfa2!CU12</f>
        <v>4.24</v>
      </c>
      <c r="G501" s="137" t="s">
        <v>39</v>
      </c>
      <c r="H501" s="108"/>
      <c r="I501" s="108"/>
      <c r="J501" s="118"/>
      <c r="K501" s="118"/>
      <c r="L501" s="118"/>
      <c r="M501" s="118"/>
      <c r="N501" s="118"/>
      <c r="O501" s="118"/>
      <c r="P501" s="128"/>
      <c r="Q501" s="128"/>
      <c r="R501" s="109">
        <f>R502</f>
        <v>6.8688000000000011</v>
      </c>
      <c r="S501" s="129">
        <v>1</v>
      </c>
      <c r="T501" s="129">
        <v>0</v>
      </c>
      <c r="U501" s="129">
        <v>0</v>
      </c>
      <c r="V501" s="111">
        <v>19.02</v>
      </c>
      <c r="W501" s="111">
        <f t="shared" si="70"/>
        <v>20.7318</v>
      </c>
      <c r="X501" s="112">
        <v>1.377</v>
      </c>
      <c r="Y501" s="111">
        <f t="shared" si="71"/>
        <v>49.279488599999993</v>
      </c>
      <c r="Z501" s="113">
        <v>0.5</v>
      </c>
      <c r="AA501" s="114">
        <f t="shared" si="69"/>
        <v>24.639744299999997</v>
      </c>
    </row>
    <row r="502" spans="1:27" ht="12.75" customHeight="1" x14ac:dyDescent="0.35">
      <c r="A502" s="103" t="s">
        <v>2670</v>
      </c>
      <c r="B502" s="223" t="s">
        <v>4206</v>
      </c>
      <c r="C502" s="78" t="s">
        <v>198</v>
      </c>
      <c r="D502" s="126">
        <v>1</v>
      </c>
      <c r="E502" s="131"/>
      <c r="F502" s="132">
        <f>Sayfa2!CU12</f>
        <v>4.24</v>
      </c>
      <c r="G502" s="137" t="s">
        <v>39</v>
      </c>
      <c r="H502" s="108">
        <v>1.62</v>
      </c>
      <c r="I502" s="108"/>
      <c r="J502" s="118"/>
      <c r="K502" s="118"/>
      <c r="L502" s="118"/>
      <c r="M502" s="118"/>
      <c r="N502" s="118"/>
      <c r="O502" s="118"/>
      <c r="P502" s="128"/>
      <c r="Q502" s="128"/>
      <c r="R502" s="109">
        <f>F502*H502*D502+I502+J502+K502+L502+M502+N502+O502+P502+Q502</f>
        <v>6.8688000000000011</v>
      </c>
      <c r="S502" s="129">
        <v>1</v>
      </c>
      <c r="T502" s="129">
        <v>0</v>
      </c>
      <c r="U502" s="129">
        <v>0</v>
      </c>
      <c r="V502" s="111">
        <v>19.02</v>
      </c>
      <c r="W502" s="111">
        <f t="shared" si="70"/>
        <v>20.7318</v>
      </c>
      <c r="X502" s="112">
        <v>1.377</v>
      </c>
      <c r="Y502" s="111">
        <f t="shared" si="71"/>
        <v>49.279488599999993</v>
      </c>
      <c r="Z502" s="113">
        <v>0.5</v>
      </c>
      <c r="AA502" s="114">
        <f t="shared" si="69"/>
        <v>24.639744299999997</v>
      </c>
    </row>
    <row r="503" spans="1:27" ht="12.75" customHeight="1" x14ac:dyDescent="0.35">
      <c r="A503" s="103" t="s">
        <v>2670</v>
      </c>
      <c r="B503" s="223" t="s">
        <v>4207</v>
      </c>
      <c r="C503" s="78" t="s">
        <v>199</v>
      </c>
      <c r="D503" s="124">
        <v>1</v>
      </c>
      <c r="E503" s="125"/>
      <c r="F503" s="132">
        <v>1</v>
      </c>
      <c r="G503" s="117" t="s">
        <v>39</v>
      </c>
      <c r="H503" s="133"/>
      <c r="I503" s="138"/>
      <c r="J503" s="134"/>
      <c r="K503" s="134"/>
      <c r="L503" s="134"/>
      <c r="M503" s="134">
        <f>'BAĞLANTI KELEPÇESİ'!H12</f>
        <v>0.90494732467532468</v>
      </c>
      <c r="N503" s="134"/>
      <c r="O503" s="134"/>
      <c r="P503" s="134"/>
      <c r="Q503" s="134"/>
      <c r="R503" s="109">
        <f>F503*H503*D503+I503+J503+K503+L503+M503+N503+O503+P503+Q503</f>
        <v>0.90494732467532468</v>
      </c>
      <c r="S503" s="135">
        <v>1</v>
      </c>
      <c r="T503" s="135">
        <v>0</v>
      </c>
      <c r="U503" s="135">
        <v>0</v>
      </c>
      <c r="V503" s="111">
        <v>1.73</v>
      </c>
      <c r="W503" s="111">
        <f t="shared" si="70"/>
        <v>1.8857000000000002</v>
      </c>
      <c r="X503" s="112">
        <v>1.377</v>
      </c>
      <c r="Y503" s="111">
        <f t="shared" si="71"/>
        <v>4.4823088999999996</v>
      </c>
      <c r="Z503" s="113">
        <v>0.5</v>
      </c>
      <c r="AA503" s="114">
        <f t="shared" si="69"/>
        <v>2.2411544499999998</v>
      </c>
    </row>
    <row r="504" spans="1:27" ht="12.75" customHeight="1" x14ac:dyDescent="0.35">
      <c r="A504" s="103" t="s">
        <v>2670</v>
      </c>
      <c r="B504" s="223" t="s">
        <v>4208</v>
      </c>
      <c r="C504" s="78" t="s">
        <v>1245</v>
      </c>
      <c r="D504" s="124"/>
      <c r="E504" s="125"/>
      <c r="F504" s="132">
        <v>1</v>
      </c>
      <c r="G504" s="117" t="s">
        <v>39</v>
      </c>
      <c r="H504" s="133"/>
      <c r="I504" s="138"/>
      <c r="J504" s="118"/>
      <c r="K504" s="134"/>
      <c r="L504" s="134"/>
      <c r="M504" s="134"/>
      <c r="N504" s="134"/>
      <c r="O504" s="134"/>
      <c r="P504" s="134"/>
      <c r="Q504" s="134"/>
      <c r="R504" s="109">
        <f>R507</f>
        <v>1.92296</v>
      </c>
      <c r="S504" s="135">
        <v>1</v>
      </c>
      <c r="T504" s="135">
        <v>0</v>
      </c>
      <c r="U504" s="135">
        <v>0</v>
      </c>
      <c r="V504" s="111">
        <v>1.73</v>
      </c>
      <c r="W504" s="111">
        <f t="shared" si="70"/>
        <v>1.8857000000000002</v>
      </c>
      <c r="X504" s="112">
        <v>1.377</v>
      </c>
      <c r="Y504" s="111">
        <f t="shared" si="71"/>
        <v>4.4823088999999996</v>
      </c>
      <c r="Z504" s="113">
        <v>0.5</v>
      </c>
      <c r="AA504" s="114">
        <f t="shared" si="69"/>
        <v>2.2411544499999998</v>
      </c>
    </row>
    <row r="505" spans="1:27" ht="12.75" customHeight="1" x14ac:dyDescent="0.35">
      <c r="A505" s="103" t="s">
        <v>2670</v>
      </c>
      <c r="B505" s="223" t="s">
        <v>4209</v>
      </c>
      <c r="C505" s="123" t="s">
        <v>3767</v>
      </c>
      <c r="D505" s="124"/>
      <c r="E505" s="125"/>
      <c r="F505" s="132">
        <v>1</v>
      </c>
      <c r="G505" s="117" t="s">
        <v>39</v>
      </c>
      <c r="H505" s="133"/>
      <c r="I505" s="138"/>
      <c r="J505" s="118"/>
      <c r="K505" s="134"/>
      <c r="L505" s="134"/>
      <c r="M505" s="134"/>
      <c r="N505" s="134"/>
      <c r="O505" s="134"/>
      <c r="P505" s="134">
        <f>'DUVAR KELEPÇE'!J12</f>
        <v>2.2087000000000003</v>
      </c>
      <c r="Q505" s="134"/>
      <c r="R505" s="109">
        <f>F505*H505*D505+I505+J505+K505+L505+M505+N505+O505+P505+Q505</f>
        <v>2.2087000000000003</v>
      </c>
      <c r="S505" s="135">
        <v>1</v>
      </c>
      <c r="T505" s="135">
        <v>0</v>
      </c>
      <c r="U505" s="135">
        <v>0</v>
      </c>
      <c r="V505" s="111">
        <f t="shared" ref="V505:V567" si="72">R505*(1+S505)*(T505+1)*(U505+1)</f>
        <v>4.4174000000000007</v>
      </c>
      <c r="W505" s="111">
        <f t="shared" si="70"/>
        <v>4.814966000000001</v>
      </c>
      <c r="X505" s="112">
        <v>1.377</v>
      </c>
      <c r="Y505" s="111">
        <f t="shared" si="71"/>
        <v>11.445174182000001</v>
      </c>
      <c r="Z505" s="113">
        <v>0.5</v>
      </c>
      <c r="AA505" s="114">
        <f t="shared" si="69"/>
        <v>5.7225870910000003</v>
      </c>
    </row>
    <row r="506" spans="1:27" ht="12.75" customHeight="1" x14ac:dyDescent="0.35">
      <c r="A506" s="103" t="s">
        <v>2670</v>
      </c>
      <c r="B506" s="223" t="s">
        <v>4210</v>
      </c>
      <c r="C506" s="123" t="s">
        <v>3478</v>
      </c>
      <c r="D506" s="124"/>
      <c r="E506" s="125"/>
      <c r="F506" s="132">
        <v>1</v>
      </c>
      <c r="G506" s="117" t="s">
        <v>39</v>
      </c>
      <c r="H506" s="133"/>
      <c r="I506" s="133"/>
      <c r="J506" s="118"/>
      <c r="K506" s="134"/>
      <c r="L506" s="134"/>
      <c r="M506" s="134"/>
      <c r="N506" s="134"/>
      <c r="O506" s="134"/>
      <c r="P506" s="134">
        <f>'DUVAR KELEPÇE'!J11</f>
        <v>2.0862400000000001</v>
      </c>
      <c r="Q506" s="134"/>
      <c r="R506" s="109">
        <f>F506*H506*D506+I506+J506+K506+L506+M506+N506+O506+P506+Q506</f>
        <v>2.0862400000000001</v>
      </c>
      <c r="S506" s="135">
        <v>1</v>
      </c>
      <c r="T506" s="135">
        <v>0</v>
      </c>
      <c r="U506" s="135">
        <v>0</v>
      </c>
      <c r="V506" s="111">
        <f t="shared" si="72"/>
        <v>4.1724800000000002</v>
      </c>
      <c r="W506" s="111">
        <f t="shared" si="70"/>
        <v>4.5480032000000001</v>
      </c>
      <c r="X506" s="112">
        <v>1.377</v>
      </c>
      <c r="Y506" s="111">
        <f t="shared" si="71"/>
        <v>10.810603606399999</v>
      </c>
      <c r="Z506" s="113">
        <v>0.5</v>
      </c>
      <c r="AA506" s="114">
        <f t="shared" si="69"/>
        <v>5.4053018031999995</v>
      </c>
    </row>
    <row r="507" spans="1:27" ht="12.75" customHeight="1" x14ac:dyDescent="0.35">
      <c r="A507" s="103" t="s">
        <v>2670</v>
      </c>
      <c r="B507" s="223" t="s">
        <v>4211</v>
      </c>
      <c r="C507" s="123" t="s">
        <v>201</v>
      </c>
      <c r="D507" s="124"/>
      <c r="E507" s="125"/>
      <c r="F507" s="132">
        <v>1</v>
      </c>
      <c r="G507" s="117" t="s">
        <v>39</v>
      </c>
      <c r="H507" s="133"/>
      <c r="I507" s="108"/>
      <c r="J507" s="118"/>
      <c r="K507" s="134"/>
      <c r="L507" s="134"/>
      <c r="M507" s="134"/>
      <c r="N507" s="134"/>
      <c r="O507" s="134"/>
      <c r="P507" s="134">
        <f>'DUVAR KELEPÇE'!G11</f>
        <v>1.92296</v>
      </c>
      <c r="Q507" s="134"/>
      <c r="R507" s="109">
        <f>F507*H507*D507+I507+J507+K507+L507+M507+N507+O507+P507+Q507</f>
        <v>1.92296</v>
      </c>
      <c r="S507" s="135">
        <v>1</v>
      </c>
      <c r="T507" s="135">
        <v>0</v>
      </c>
      <c r="U507" s="135">
        <v>0</v>
      </c>
      <c r="V507" s="111">
        <f t="shared" si="72"/>
        <v>3.84592</v>
      </c>
      <c r="W507" s="111">
        <f t="shared" si="70"/>
        <v>4.1920527999999999</v>
      </c>
      <c r="X507" s="112">
        <v>1.377</v>
      </c>
      <c r="Y507" s="111">
        <f t="shared" si="71"/>
        <v>9.9645095055999988</v>
      </c>
      <c r="Z507" s="113">
        <v>0.5</v>
      </c>
      <c r="AA507" s="114">
        <f t="shared" si="69"/>
        <v>4.9822547527999994</v>
      </c>
    </row>
    <row r="508" spans="1:27" ht="12.75" customHeight="1" x14ac:dyDescent="0.35">
      <c r="A508" s="103" t="s">
        <v>2670</v>
      </c>
      <c r="B508" s="223" t="s">
        <v>4212</v>
      </c>
      <c r="C508" s="78" t="s">
        <v>202</v>
      </c>
      <c r="D508" s="124"/>
      <c r="E508" s="125"/>
      <c r="F508" s="132">
        <v>1</v>
      </c>
      <c r="G508" s="117" t="s">
        <v>39</v>
      </c>
      <c r="H508" s="133"/>
      <c r="I508" s="133"/>
      <c r="J508" s="134"/>
      <c r="K508" s="134"/>
      <c r="L508" s="134"/>
      <c r="M508" s="134"/>
      <c r="N508" s="134">
        <f>'genel hesap'!Y47</f>
        <v>0.72263013698630141</v>
      </c>
      <c r="O508" s="134"/>
      <c r="P508" s="134"/>
      <c r="Q508" s="134"/>
      <c r="R508" s="109">
        <f>F508*H508*D508+I508+J508+K508+L508+M508+N508+O508+P508+Q508</f>
        <v>0.72263013698630141</v>
      </c>
      <c r="S508" s="135">
        <v>1</v>
      </c>
      <c r="T508" s="135">
        <v>0</v>
      </c>
      <c r="U508" s="135">
        <v>0</v>
      </c>
      <c r="V508" s="111">
        <f t="shared" si="72"/>
        <v>1.4452602739726028</v>
      </c>
      <c r="W508" s="111">
        <f t="shared" si="70"/>
        <v>1.5753336986301372</v>
      </c>
      <c r="X508" s="112">
        <v>1.377</v>
      </c>
      <c r="Y508" s="111">
        <f t="shared" si="71"/>
        <v>3.7445682016438355</v>
      </c>
      <c r="Z508" s="113">
        <v>0.5</v>
      </c>
      <c r="AA508" s="114">
        <f t="shared" si="69"/>
        <v>1.8722841008219178</v>
      </c>
    </row>
    <row r="509" spans="1:27" ht="12.75" customHeight="1" x14ac:dyDescent="0.35">
      <c r="A509" s="103" t="s">
        <v>2670</v>
      </c>
      <c r="B509" s="223" t="s">
        <v>4213</v>
      </c>
      <c r="C509" s="78" t="s">
        <v>3559</v>
      </c>
      <c r="D509" s="136">
        <v>0.2</v>
      </c>
      <c r="E509" s="105">
        <v>0.4</v>
      </c>
      <c r="F509" s="132">
        <f>VLOOKUP(CONCATENATE(A509,"-",E509),AĞIRLIK!$A$3:$C$171,3,FALSE)</f>
        <v>2.8134400000000004</v>
      </c>
      <c r="G509" s="107" t="s">
        <v>39</v>
      </c>
      <c r="H509" s="108">
        <f>Sayfa2!$C$2</f>
        <v>6.5</v>
      </c>
      <c r="I509" s="108"/>
      <c r="J509" s="109"/>
      <c r="K509" s="109">
        <f>'genel hesap'!$D$2</f>
        <v>0.5</v>
      </c>
      <c r="L509" s="109"/>
      <c r="M509" s="109"/>
      <c r="N509" s="109"/>
      <c r="O509" s="118">
        <f>SIVAMA!D11</f>
        <v>1.8000000000000003</v>
      </c>
      <c r="P509" s="109"/>
      <c r="Q509" s="109"/>
      <c r="R509" s="109">
        <f>R495+O509+K509</f>
        <v>25.159200000000006</v>
      </c>
      <c r="S509" s="110">
        <v>0.2</v>
      </c>
      <c r="T509" s="110">
        <v>0.3</v>
      </c>
      <c r="U509" s="110">
        <v>0.1</v>
      </c>
      <c r="V509" s="111">
        <f t="shared" si="72"/>
        <v>43.173187200000008</v>
      </c>
      <c r="W509" s="111">
        <f t="shared" si="70"/>
        <v>47.058774048000011</v>
      </c>
      <c r="X509" s="112">
        <v>1.377</v>
      </c>
      <c r="Y509" s="111">
        <f t="shared" si="71"/>
        <v>111.85870591209601</v>
      </c>
      <c r="Z509" s="113">
        <v>0.5</v>
      </c>
      <c r="AA509" s="114">
        <f t="shared" si="69"/>
        <v>55.929352956048007</v>
      </c>
    </row>
    <row r="510" spans="1:27" ht="12.75" customHeight="1" x14ac:dyDescent="0.35">
      <c r="A510" s="103" t="s">
        <v>2670</v>
      </c>
      <c r="B510" s="223" t="s">
        <v>4214</v>
      </c>
      <c r="C510" s="123" t="s">
        <v>3503</v>
      </c>
      <c r="D510" s="136">
        <v>0.2</v>
      </c>
      <c r="E510" s="125">
        <v>0.4</v>
      </c>
      <c r="F510" s="132">
        <f>VLOOKUP(CONCATENATE(A510,"-",E510),AĞIRLIK!$A$3:$C$171,3,FALSE)</f>
        <v>2.8134400000000004</v>
      </c>
      <c r="G510" s="117" t="s">
        <v>39</v>
      </c>
      <c r="H510" s="108">
        <f>Sayfa2!$C$2</f>
        <v>6.5</v>
      </c>
      <c r="I510" s="108">
        <f>'genel hesap'!K47*D510</f>
        <v>0.53056580000000009</v>
      </c>
      <c r="J510" s="118">
        <f>'genel hesap'!R47*D510</f>
        <v>2.4814540800000007</v>
      </c>
      <c r="K510" s="118">
        <f>'genel hesap'!$D$2</f>
        <v>0.5</v>
      </c>
      <c r="L510" s="118"/>
      <c r="M510" s="118"/>
      <c r="N510" s="118"/>
      <c r="O510" s="118">
        <f>SIVAMA!D12</f>
        <v>1.8000000000000003</v>
      </c>
      <c r="P510" s="118"/>
      <c r="Q510" s="118"/>
      <c r="R510" s="109">
        <f>F510*H510*D510+I510+J510+K510+L510+M510+N510+O510+P510+Q510+R496</f>
        <v>47.106236280000005</v>
      </c>
      <c r="S510" s="119">
        <v>0.2</v>
      </c>
      <c r="T510" s="119">
        <v>0.3</v>
      </c>
      <c r="U510" s="119">
        <v>0.1</v>
      </c>
      <c r="V510" s="111">
        <f t="shared" si="72"/>
        <v>80.83430145648002</v>
      </c>
      <c r="W510" s="111">
        <f t="shared" si="70"/>
        <v>88.109388587563231</v>
      </c>
      <c r="X510" s="112">
        <v>1.377</v>
      </c>
      <c r="Y510" s="111">
        <f t="shared" si="71"/>
        <v>209.43601667263778</v>
      </c>
      <c r="Z510" s="113">
        <v>0.5</v>
      </c>
      <c r="AA510" s="114">
        <f t="shared" si="69"/>
        <v>104.71800833631889</v>
      </c>
    </row>
    <row r="511" spans="1:27" ht="12.75" customHeight="1" x14ac:dyDescent="0.35">
      <c r="A511" s="103" t="s">
        <v>2670</v>
      </c>
      <c r="B511" s="223" t="s">
        <v>4215</v>
      </c>
      <c r="C511" s="123" t="s">
        <v>3768</v>
      </c>
      <c r="D511" s="136">
        <v>0.2</v>
      </c>
      <c r="E511" s="125">
        <v>0.4</v>
      </c>
      <c r="F511" s="106">
        <f>VLOOKUP(CONCATENATE(A511,"-",E511),AĞIRLIK!$A$3:$C$171,3,FALSE)</f>
        <v>2.8134400000000004</v>
      </c>
      <c r="G511" s="117" t="s">
        <v>39</v>
      </c>
      <c r="H511" s="108">
        <f>Sayfa2!$C$2</f>
        <v>6.5</v>
      </c>
      <c r="I511" s="108">
        <f>'genel hesap'!$K$79*D511</f>
        <v>0.79228480000000001</v>
      </c>
      <c r="J511" s="118">
        <f>D511*'genel hesap'!$R$79</f>
        <v>2.6882419200000007</v>
      </c>
      <c r="K511" s="118">
        <f>'genel hesap'!$D$2</f>
        <v>0.5</v>
      </c>
      <c r="L511" s="118"/>
      <c r="M511" s="118"/>
      <c r="N511" s="118"/>
      <c r="O511" s="118">
        <f>SIVAMA!D13</f>
        <v>1.8000000000000003</v>
      </c>
      <c r="P511" s="118"/>
      <c r="Q511" s="118"/>
      <c r="R511" s="109">
        <f>F511*H511*D511+I511+J511+K511+L511+M511+N511+O511+P511+Q511+R497</f>
        <v>49.699832320000013</v>
      </c>
      <c r="S511" s="119">
        <v>0.2</v>
      </c>
      <c r="T511" s="119">
        <v>0.3</v>
      </c>
      <c r="U511" s="119">
        <v>0.1</v>
      </c>
      <c r="V511" s="111">
        <f>R511*(1+S511)*(T511+1)*(U511+1)</f>
        <v>85.284912261120027</v>
      </c>
      <c r="W511" s="111">
        <f t="shared" si="70"/>
        <v>92.960554364620833</v>
      </c>
      <c r="X511" s="112">
        <v>1.377</v>
      </c>
      <c r="Y511" s="111">
        <f t="shared" si="71"/>
        <v>220.96723772470369</v>
      </c>
      <c r="Z511" s="113">
        <v>0.5</v>
      </c>
      <c r="AA511" s="114">
        <f t="shared" si="69"/>
        <v>110.48361886235185</v>
      </c>
    </row>
    <row r="512" spans="1:27" ht="12.75" customHeight="1" x14ac:dyDescent="0.35">
      <c r="A512" s="103" t="s">
        <v>2670</v>
      </c>
      <c r="B512" s="223" t="s">
        <v>4216</v>
      </c>
      <c r="C512" s="78" t="s">
        <v>2645</v>
      </c>
      <c r="D512" s="124">
        <v>1</v>
      </c>
      <c r="E512" s="125">
        <v>0.5</v>
      </c>
      <c r="F512" s="132">
        <f>VLOOKUP(CONCATENATE(A512,"-",E512),AĞIRLIK!$A$3:$C$171,3,FALSE)</f>
        <v>3.5168000000000008</v>
      </c>
      <c r="G512" s="117" t="s">
        <v>39</v>
      </c>
      <c r="H512" s="108">
        <f>Sayfa2!$C$2</f>
        <v>6.5</v>
      </c>
      <c r="I512" s="108"/>
      <c r="J512" s="118"/>
      <c r="K512" s="118"/>
      <c r="L512" s="118"/>
      <c r="M512" s="118"/>
      <c r="N512" s="118"/>
      <c r="O512" s="118"/>
      <c r="P512" s="118"/>
      <c r="Q512" s="118"/>
      <c r="R512" s="109">
        <f>R495*1.5</f>
        <v>34.288800000000009</v>
      </c>
      <c r="S512" s="119">
        <v>0.1</v>
      </c>
      <c r="T512" s="119">
        <v>0.3</v>
      </c>
      <c r="U512" s="119">
        <v>0.1</v>
      </c>
      <c r="V512" s="111">
        <v>28.53</v>
      </c>
      <c r="W512" s="111">
        <f t="shared" si="70"/>
        <v>31.097700000000003</v>
      </c>
      <c r="X512" s="112">
        <v>1.377</v>
      </c>
      <c r="Y512" s="111">
        <f t="shared" si="71"/>
        <v>73.919232899999997</v>
      </c>
      <c r="Z512" s="113">
        <v>0.5</v>
      </c>
      <c r="AA512" s="114">
        <f t="shared" si="69"/>
        <v>36.959616449999999</v>
      </c>
    </row>
    <row r="513" spans="1:27" ht="12.75" customHeight="1" x14ac:dyDescent="0.35">
      <c r="A513" s="103" t="s">
        <v>2670</v>
      </c>
      <c r="B513" s="223" t="s">
        <v>4217</v>
      </c>
      <c r="C513" s="123" t="s">
        <v>3535</v>
      </c>
      <c r="D513" s="124">
        <v>1</v>
      </c>
      <c r="E513" s="125">
        <v>0.5</v>
      </c>
      <c r="F513" s="132">
        <f>VLOOKUP(CONCATENATE(A513,"-",E513),AĞIRLIK!$A$3:$C$171,3,FALSE)</f>
        <v>3.5168000000000008</v>
      </c>
      <c r="G513" s="117" t="s">
        <v>39</v>
      </c>
      <c r="H513" s="108">
        <f>Sayfa2!$C$2</f>
        <v>6.5</v>
      </c>
      <c r="I513" s="108">
        <f>D513*İZOLASYON!$G$12</f>
        <v>2.8702740000000002</v>
      </c>
      <c r="J513" s="118">
        <f>D513*İZOLASYON!$O$12</f>
        <v>12.407270400000002</v>
      </c>
      <c r="K513" s="118"/>
      <c r="L513" s="118"/>
      <c r="M513" s="118"/>
      <c r="N513" s="118">
        <f>CONTA!E372</f>
        <v>0</v>
      </c>
      <c r="O513" s="118"/>
      <c r="P513" s="118"/>
      <c r="Q513" s="118"/>
      <c r="R513" s="109">
        <f>R496*1.5</f>
        <v>57.205116600000011</v>
      </c>
      <c r="S513" s="119">
        <v>0.2</v>
      </c>
      <c r="T513" s="119">
        <v>0.3</v>
      </c>
      <c r="U513" s="119">
        <v>0.1</v>
      </c>
      <c r="V513" s="111">
        <v>56.085000000000001</v>
      </c>
      <c r="W513" s="111">
        <f t="shared" si="70"/>
        <v>61.132650000000005</v>
      </c>
      <c r="X513" s="112">
        <v>1.377</v>
      </c>
      <c r="Y513" s="111">
        <f t="shared" si="71"/>
        <v>145.31230905000001</v>
      </c>
      <c r="Z513" s="113">
        <v>0.5</v>
      </c>
      <c r="AA513" s="114">
        <f t="shared" si="69"/>
        <v>72.656154525000005</v>
      </c>
    </row>
    <row r="514" spans="1:27" ht="12.75" customHeight="1" x14ac:dyDescent="0.35">
      <c r="A514" s="103" t="s">
        <v>2670</v>
      </c>
      <c r="B514" s="223" t="s">
        <v>4218</v>
      </c>
      <c r="C514" s="123" t="s">
        <v>3769</v>
      </c>
      <c r="D514" s="124">
        <v>1</v>
      </c>
      <c r="E514" s="125">
        <v>0.5</v>
      </c>
      <c r="F514" s="106">
        <f>VLOOKUP(CONCATENATE(A514,"-",E514),AĞIRLIK!$A$3:$C$171,3,FALSE)</f>
        <v>3.5168000000000008</v>
      </c>
      <c r="G514" s="117" t="s">
        <v>39</v>
      </c>
      <c r="H514" s="108">
        <f>Sayfa2!$C$2</f>
        <v>6.5</v>
      </c>
      <c r="I514" s="108">
        <f>D514*'genel hesap'!$K$79</f>
        <v>3.9614240000000001</v>
      </c>
      <c r="J514" s="108">
        <f>D514*'genel hesap'!$R$79</f>
        <v>13.441209600000002</v>
      </c>
      <c r="K514" s="118"/>
      <c r="L514" s="118"/>
      <c r="M514" s="118"/>
      <c r="N514" s="118">
        <f>CONTA!E11</f>
        <v>0.67101369863013705</v>
      </c>
      <c r="O514" s="118"/>
      <c r="P514" s="118"/>
      <c r="Q514" s="118"/>
      <c r="R514" s="109">
        <f>R497*1.5</f>
        <v>60.392750400000011</v>
      </c>
      <c r="S514" s="119">
        <v>0.2</v>
      </c>
      <c r="T514" s="119">
        <v>0.3</v>
      </c>
      <c r="U514" s="119">
        <v>0.1</v>
      </c>
      <c r="V514" s="111">
        <v>59.685000000000002</v>
      </c>
      <c r="W514" s="111">
        <f t="shared" si="70"/>
        <v>65.056650000000005</v>
      </c>
      <c r="X514" s="112">
        <v>1.377</v>
      </c>
      <c r="Y514" s="111">
        <f t="shared" si="71"/>
        <v>154.63965705000001</v>
      </c>
      <c r="Z514" s="113">
        <v>0.5</v>
      </c>
      <c r="AA514" s="114">
        <f t="shared" si="69"/>
        <v>77.319828525000005</v>
      </c>
    </row>
    <row r="515" spans="1:27" ht="12.75" customHeight="1" x14ac:dyDescent="0.35">
      <c r="A515" s="103" t="s">
        <v>2671</v>
      </c>
      <c r="B515" s="222" t="s">
        <v>1791</v>
      </c>
      <c r="C515" s="78" t="s">
        <v>203</v>
      </c>
      <c r="D515" s="124">
        <v>1</v>
      </c>
      <c r="E515" s="125">
        <v>0.4</v>
      </c>
      <c r="F515" s="132">
        <f>VLOOKUP(CONCATENATE(A515,"-",E515),AĞIRLIK!$A$3:$C$171,3,FALSE)</f>
        <v>3.0144000000000002</v>
      </c>
      <c r="G515" s="117" t="s">
        <v>39</v>
      </c>
      <c r="H515" s="108">
        <f>Sayfa2!$C$2</f>
        <v>6.5</v>
      </c>
      <c r="I515" s="108"/>
      <c r="J515" s="118"/>
      <c r="K515" s="118"/>
      <c r="L515" s="118"/>
      <c r="M515" s="118"/>
      <c r="N515" s="118"/>
      <c r="O515" s="118"/>
      <c r="P515" s="118"/>
      <c r="Q515" s="118"/>
      <c r="R515" s="109">
        <f>F515*H515*D515+I515+J515+K515+L515+M515+N515+O515+P515+Q515</f>
        <v>19.593600000000002</v>
      </c>
      <c r="S515" s="119">
        <v>0.1</v>
      </c>
      <c r="T515" s="119">
        <v>0.3</v>
      </c>
      <c r="U515" s="119">
        <v>0.1</v>
      </c>
      <c r="V515" s="111">
        <v>20.37</v>
      </c>
      <c r="W515" s="111">
        <f t="shared" si="70"/>
        <v>22.203300000000002</v>
      </c>
      <c r="X515" s="112">
        <v>1.377</v>
      </c>
      <c r="Y515" s="111">
        <f t="shared" si="71"/>
        <v>52.777244099999997</v>
      </c>
      <c r="Z515" s="113">
        <v>0.5</v>
      </c>
      <c r="AA515" s="114">
        <f t="shared" si="69"/>
        <v>26.388622049999999</v>
      </c>
    </row>
    <row r="516" spans="1:27" ht="12.75" customHeight="1" x14ac:dyDescent="0.35">
      <c r="A516" s="103" t="s">
        <v>2671</v>
      </c>
      <c r="B516" s="222" t="s">
        <v>1792</v>
      </c>
      <c r="C516" s="123" t="s">
        <v>3186</v>
      </c>
      <c r="D516" s="124">
        <v>1</v>
      </c>
      <c r="E516" s="125">
        <v>0.4</v>
      </c>
      <c r="F516" s="132">
        <f>VLOOKUP(CONCATENATE(A516,"-",E516),AĞIRLIK!$A$3:$C$171,3,FALSE)</f>
        <v>3.0144000000000002</v>
      </c>
      <c r="G516" s="117" t="s">
        <v>39</v>
      </c>
      <c r="H516" s="108">
        <f>Sayfa2!$C$2</f>
        <v>6.5</v>
      </c>
      <c r="I516" s="108">
        <f>D516*İZOLASYON!$G$13</f>
        <v>3.0442299999999998</v>
      </c>
      <c r="J516" s="118">
        <f>D516*İZOLASYON!$O$13</f>
        <v>13.096563200000002</v>
      </c>
      <c r="K516" s="118"/>
      <c r="L516" s="118"/>
      <c r="M516" s="118"/>
      <c r="N516" s="118"/>
      <c r="O516" s="118"/>
      <c r="P516" s="118"/>
      <c r="Q516" s="118"/>
      <c r="R516" s="109">
        <f>F516*H516*D516+I516+J516+K516+L516+M516+N516+O516+P516+Q516</f>
        <v>35.7343932</v>
      </c>
      <c r="S516" s="119">
        <v>0.1</v>
      </c>
      <c r="T516" s="119">
        <v>0.3</v>
      </c>
      <c r="U516" s="119">
        <v>0.1</v>
      </c>
      <c r="V516" s="111">
        <v>39.81</v>
      </c>
      <c r="W516" s="111">
        <f t="shared" si="70"/>
        <v>43.392900000000004</v>
      </c>
      <c r="X516" s="112">
        <v>1.377</v>
      </c>
      <c r="Y516" s="111">
        <f t="shared" si="71"/>
        <v>103.1449233</v>
      </c>
      <c r="Z516" s="113">
        <v>0.5</v>
      </c>
      <c r="AA516" s="114">
        <f t="shared" si="69"/>
        <v>51.572461650000001</v>
      </c>
    </row>
    <row r="517" spans="1:27" ht="12.75" customHeight="1" x14ac:dyDescent="0.35">
      <c r="A517" s="103" t="s">
        <v>2671</v>
      </c>
      <c r="B517" s="222" t="s">
        <v>1793</v>
      </c>
      <c r="C517" s="123" t="s">
        <v>3770</v>
      </c>
      <c r="D517" s="124">
        <v>1</v>
      </c>
      <c r="E517" s="125">
        <v>0.4</v>
      </c>
      <c r="F517" s="106">
        <f>VLOOKUP(CONCATENATE(A517,"-",E517),AĞIRLIK!$A$3:$C$171,3,FALSE)</f>
        <v>3.0144000000000002</v>
      </c>
      <c r="G517" s="117" t="s">
        <v>39</v>
      </c>
      <c r="H517" s="108">
        <f>Sayfa2!$C$2</f>
        <v>6.5</v>
      </c>
      <c r="I517" s="108">
        <f>D517*'genel hesap'!$K$80</f>
        <v>4.1699199999999994</v>
      </c>
      <c r="J517" s="108">
        <f>D517*'genel hesap'!$R$80</f>
        <v>14.130502400000003</v>
      </c>
      <c r="K517" s="118"/>
      <c r="L517" s="118"/>
      <c r="M517" s="118"/>
      <c r="N517" s="118"/>
      <c r="O517" s="118"/>
      <c r="P517" s="118"/>
      <c r="Q517" s="118"/>
      <c r="R517" s="109">
        <f>F517*H517*D517+I517+J517+K517+L517+M517+N517+O517+P517+Q517</f>
        <v>37.894022400000004</v>
      </c>
      <c r="S517" s="119">
        <v>0.1</v>
      </c>
      <c r="T517" s="119">
        <v>0.3</v>
      </c>
      <c r="U517" s="119">
        <v>0.1</v>
      </c>
      <c r="V517" s="111">
        <v>42.28</v>
      </c>
      <c r="W517" s="111">
        <f t="shared" si="70"/>
        <v>46.085200000000007</v>
      </c>
      <c r="X517" s="112">
        <v>1.377</v>
      </c>
      <c r="Y517" s="111">
        <f t="shared" si="71"/>
        <v>109.54452040000001</v>
      </c>
      <c r="Z517" s="113">
        <v>0.5</v>
      </c>
      <c r="AA517" s="114">
        <f t="shared" si="69"/>
        <v>54.772260200000005</v>
      </c>
    </row>
    <row r="518" spans="1:27" ht="12.75" customHeight="1" x14ac:dyDescent="0.35">
      <c r="A518" s="103" t="s">
        <v>2671</v>
      </c>
      <c r="B518" s="222" t="s">
        <v>1794</v>
      </c>
      <c r="C518" s="78" t="s">
        <v>205</v>
      </c>
      <c r="D518" s="124">
        <v>0.5</v>
      </c>
      <c r="E518" s="125">
        <v>0.4</v>
      </c>
      <c r="F518" s="132">
        <f>VLOOKUP(CONCATENATE(A518,"-",E518),AĞIRLIK!$A$3:$C$171,3,FALSE)</f>
        <v>3.0144000000000002</v>
      </c>
      <c r="G518" s="117" t="s">
        <v>39</v>
      </c>
      <c r="H518" s="108">
        <f>Sayfa2!$C$2</f>
        <v>6.5</v>
      </c>
      <c r="I518" s="120"/>
      <c r="J518" s="118"/>
      <c r="K518" s="118"/>
      <c r="L518" s="118"/>
      <c r="M518" s="118"/>
      <c r="N518" s="118"/>
      <c r="O518" s="118"/>
      <c r="P518" s="118"/>
      <c r="Q518" s="118"/>
      <c r="R518" s="109">
        <f t="shared" ref="R518:R523" si="73">F518*H518*D518+I518+J518+K518+L518+M518+N518+O518+P518+Q518</f>
        <v>9.7968000000000011</v>
      </c>
      <c r="S518" s="119">
        <v>0.2</v>
      </c>
      <c r="T518" s="119">
        <v>0.3</v>
      </c>
      <c r="U518" s="119">
        <v>0.1</v>
      </c>
      <c r="V518" s="111">
        <f>V515*0.5</f>
        <v>10.185</v>
      </c>
      <c r="W518" s="111">
        <f t="shared" si="70"/>
        <v>11.101650000000001</v>
      </c>
      <c r="X518" s="112">
        <v>1.377</v>
      </c>
      <c r="Y518" s="111">
        <f t="shared" si="71"/>
        <v>26.388622049999999</v>
      </c>
      <c r="Z518" s="113">
        <v>0.5</v>
      </c>
      <c r="AA518" s="114">
        <f t="shared" si="69"/>
        <v>13.194311024999999</v>
      </c>
    </row>
    <row r="519" spans="1:27" ht="12.75" customHeight="1" x14ac:dyDescent="0.35">
      <c r="A519" s="103" t="s">
        <v>2671</v>
      </c>
      <c r="B519" s="222" t="s">
        <v>1795</v>
      </c>
      <c r="C519" s="123" t="s">
        <v>3128</v>
      </c>
      <c r="D519" s="124">
        <v>0.5</v>
      </c>
      <c r="E519" s="125">
        <v>0.4</v>
      </c>
      <c r="F519" s="132">
        <f>VLOOKUP(CONCATENATE(A519,"-",E519),AĞIRLIK!$A$3:$C$171,3,FALSE)</f>
        <v>3.0144000000000002</v>
      </c>
      <c r="G519" s="117" t="s">
        <v>39</v>
      </c>
      <c r="H519" s="108">
        <f>Sayfa2!$C$2</f>
        <v>6.5</v>
      </c>
      <c r="I519" s="108">
        <f>D519*İZOLASYON!$G$13</f>
        <v>1.5221149999999999</v>
      </c>
      <c r="J519" s="118">
        <f>D519*İZOLASYON!$O$13</f>
        <v>6.548281600000001</v>
      </c>
      <c r="K519" s="118"/>
      <c r="L519" s="118"/>
      <c r="M519" s="118"/>
      <c r="N519" s="118"/>
      <c r="O519" s="118"/>
      <c r="P519" s="118"/>
      <c r="Q519" s="118"/>
      <c r="R519" s="109">
        <f t="shared" si="73"/>
        <v>17.8671966</v>
      </c>
      <c r="S519" s="119">
        <v>0.2</v>
      </c>
      <c r="T519" s="119">
        <v>0.3</v>
      </c>
      <c r="U519" s="119">
        <v>0.1</v>
      </c>
      <c r="V519" s="111">
        <f t="shared" ref="V519:V523" si="74">V516*0.5</f>
        <v>19.905000000000001</v>
      </c>
      <c r="W519" s="111">
        <f t="shared" si="70"/>
        <v>21.696450000000002</v>
      </c>
      <c r="X519" s="112">
        <v>1.377</v>
      </c>
      <c r="Y519" s="111">
        <f t="shared" si="71"/>
        <v>51.572461650000001</v>
      </c>
      <c r="Z519" s="113">
        <v>0.5</v>
      </c>
      <c r="AA519" s="114">
        <f t="shared" si="69"/>
        <v>25.786230825000001</v>
      </c>
    </row>
    <row r="520" spans="1:27" ht="12.75" customHeight="1" x14ac:dyDescent="0.35">
      <c r="A520" s="103" t="s">
        <v>2671</v>
      </c>
      <c r="B520" s="222" t="s">
        <v>1796</v>
      </c>
      <c r="C520" s="123" t="s">
        <v>3771</v>
      </c>
      <c r="D520" s="124">
        <v>0.5</v>
      </c>
      <c r="E520" s="125">
        <v>0.4</v>
      </c>
      <c r="F520" s="106">
        <f>VLOOKUP(CONCATENATE(A520,"-",E520),AĞIRLIK!$A$3:$C$171,3,FALSE)</f>
        <v>3.0144000000000002</v>
      </c>
      <c r="G520" s="117" t="s">
        <v>39</v>
      </c>
      <c r="H520" s="108">
        <f>Sayfa2!$C$2</f>
        <v>6.5</v>
      </c>
      <c r="I520" s="108">
        <f>D520*'genel hesap'!$K$80</f>
        <v>2.0849599999999997</v>
      </c>
      <c r="J520" s="108">
        <f>D520*'genel hesap'!$R$80</f>
        <v>7.0652512000000014</v>
      </c>
      <c r="K520" s="118"/>
      <c r="L520" s="118"/>
      <c r="M520" s="118"/>
      <c r="N520" s="118"/>
      <c r="O520" s="118"/>
      <c r="P520" s="118"/>
      <c r="Q520" s="118"/>
      <c r="R520" s="109">
        <f t="shared" si="73"/>
        <v>18.947011200000002</v>
      </c>
      <c r="S520" s="119">
        <v>0.2</v>
      </c>
      <c r="T520" s="119">
        <v>0.3</v>
      </c>
      <c r="U520" s="119">
        <v>0.1</v>
      </c>
      <c r="V520" s="111">
        <f t="shared" si="74"/>
        <v>21.14</v>
      </c>
      <c r="W520" s="111">
        <f t="shared" si="70"/>
        <v>23.042600000000004</v>
      </c>
      <c r="X520" s="112">
        <v>1.377</v>
      </c>
      <c r="Y520" s="111">
        <f t="shared" si="71"/>
        <v>54.772260200000005</v>
      </c>
      <c r="Z520" s="113">
        <v>0.5</v>
      </c>
      <c r="AA520" s="114">
        <f t="shared" si="69"/>
        <v>27.386130100000003</v>
      </c>
    </row>
    <row r="521" spans="1:27" ht="12.75" customHeight="1" x14ac:dyDescent="0.35">
      <c r="A521" s="103" t="s">
        <v>2671</v>
      </c>
      <c r="B521" s="222" t="s">
        <v>1797</v>
      </c>
      <c r="C521" s="78" t="s">
        <v>207</v>
      </c>
      <c r="D521" s="116">
        <v>0.25</v>
      </c>
      <c r="E521" s="125">
        <v>0.4</v>
      </c>
      <c r="F521" s="132">
        <f>VLOOKUP(CONCATENATE(A521,"-",E521),AĞIRLIK!$A$3:$C$171,3,FALSE)</f>
        <v>3.0144000000000002</v>
      </c>
      <c r="G521" s="117" t="s">
        <v>39</v>
      </c>
      <c r="H521" s="108">
        <f>Sayfa2!$C$2</f>
        <v>6.5</v>
      </c>
      <c r="I521" s="120"/>
      <c r="J521" s="118"/>
      <c r="K521" s="118"/>
      <c r="L521" s="118"/>
      <c r="M521" s="118"/>
      <c r="N521" s="118"/>
      <c r="O521" s="118"/>
      <c r="P521" s="118"/>
      <c r="Q521" s="118"/>
      <c r="R521" s="109">
        <f t="shared" si="73"/>
        <v>4.8984000000000005</v>
      </c>
      <c r="S521" s="119">
        <v>0.2</v>
      </c>
      <c r="T521" s="119">
        <v>0.3</v>
      </c>
      <c r="U521" s="119">
        <v>0.1</v>
      </c>
      <c r="V521" s="111">
        <f t="shared" si="74"/>
        <v>5.0925000000000002</v>
      </c>
      <c r="W521" s="111">
        <f t="shared" si="70"/>
        <v>5.5508250000000006</v>
      </c>
      <c r="X521" s="112">
        <v>1.377</v>
      </c>
      <c r="Y521" s="111">
        <f t="shared" si="71"/>
        <v>13.194311024999999</v>
      </c>
      <c r="Z521" s="113">
        <v>0.5</v>
      </c>
      <c r="AA521" s="114">
        <f t="shared" si="69"/>
        <v>6.5971555124999997</v>
      </c>
    </row>
    <row r="522" spans="1:27" ht="12.75" customHeight="1" x14ac:dyDescent="0.35">
      <c r="A522" s="103" t="s">
        <v>2671</v>
      </c>
      <c r="B522" s="222" t="s">
        <v>1798</v>
      </c>
      <c r="C522" s="123" t="s">
        <v>3157</v>
      </c>
      <c r="D522" s="116">
        <v>0.25</v>
      </c>
      <c r="E522" s="125">
        <v>0.4</v>
      </c>
      <c r="F522" s="132">
        <f>VLOOKUP(CONCATENATE(A522,"-",E522),AĞIRLIK!$A$3:$C$171,3,FALSE)</f>
        <v>3.0144000000000002</v>
      </c>
      <c r="G522" s="117" t="s">
        <v>39</v>
      </c>
      <c r="H522" s="108">
        <f>Sayfa2!$C$2</f>
        <v>6.5</v>
      </c>
      <c r="I522" s="108">
        <f>D522*İZOLASYON!$G$13</f>
        <v>0.76105749999999994</v>
      </c>
      <c r="J522" s="118">
        <f>D522*İZOLASYON!$O$13</f>
        <v>3.2741408000000005</v>
      </c>
      <c r="K522" s="118"/>
      <c r="L522" s="118"/>
      <c r="M522" s="118"/>
      <c r="N522" s="118"/>
      <c r="O522" s="118"/>
      <c r="P522" s="118"/>
      <c r="Q522" s="118"/>
      <c r="R522" s="109">
        <f t="shared" si="73"/>
        <v>8.9335982999999999</v>
      </c>
      <c r="S522" s="119">
        <v>0.2</v>
      </c>
      <c r="T522" s="119">
        <v>0.3</v>
      </c>
      <c r="U522" s="119">
        <v>0.1</v>
      </c>
      <c r="V522" s="111">
        <f t="shared" si="74"/>
        <v>9.9525000000000006</v>
      </c>
      <c r="W522" s="111">
        <f t="shared" si="70"/>
        <v>10.848225000000001</v>
      </c>
      <c r="X522" s="112">
        <v>1.377</v>
      </c>
      <c r="Y522" s="111">
        <f t="shared" si="71"/>
        <v>25.786230825000001</v>
      </c>
      <c r="Z522" s="113">
        <v>0.5</v>
      </c>
      <c r="AA522" s="114">
        <f t="shared" si="69"/>
        <v>12.8931154125</v>
      </c>
    </row>
    <row r="523" spans="1:27" ht="12.75" customHeight="1" x14ac:dyDescent="0.35">
      <c r="A523" s="103" t="s">
        <v>2671</v>
      </c>
      <c r="B523" s="222" t="s">
        <v>1799</v>
      </c>
      <c r="C523" s="123" t="s">
        <v>3772</v>
      </c>
      <c r="D523" s="116">
        <v>0.25</v>
      </c>
      <c r="E523" s="125">
        <v>0.4</v>
      </c>
      <c r="F523" s="106">
        <f>VLOOKUP(CONCATENATE(A523,"-",E523),AĞIRLIK!$A$3:$C$171,3,FALSE)</f>
        <v>3.0144000000000002</v>
      </c>
      <c r="G523" s="117" t="s">
        <v>39</v>
      </c>
      <c r="H523" s="108">
        <f>Sayfa2!$C$2</f>
        <v>6.5</v>
      </c>
      <c r="I523" s="108">
        <f>D523*'genel hesap'!$K$80</f>
        <v>1.0424799999999999</v>
      </c>
      <c r="J523" s="108">
        <f>D523*'genel hesap'!$R$80</f>
        <v>3.5326256000000007</v>
      </c>
      <c r="K523" s="118"/>
      <c r="L523" s="118"/>
      <c r="M523" s="118"/>
      <c r="N523" s="118"/>
      <c r="O523" s="118"/>
      <c r="P523" s="118"/>
      <c r="Q523" s="118"/>
      <c r="R523" s="109">
        <f t="shared" si="73"/>
        <v>9.4735056000000011</v>
      </c>
      <c r="S523" s="119">
        <v>0.2</v>
      </c>
      <c r="T523" s="119">
        <v>0.3</v>
      </c>
      <c r="U523" s="119">
        <v>0.1</v>
      </c>
      <c r="V523" s="111">
        <f t="shared" si="74"/>
        <v>10.57</v>
      </c>
      <c r="W523" s="111">
        <f t="shared" si="70"/>
        <v>11.521300000000002</v>
      </c>
      <c r="X523" s="112">
        <v>1.377</v>
      </c>
      <c r="Y523" s="111">
        <f t="shared" si="71"/>
        <v>27.386130100000003</v>
      </c>
      <c r="Z523" s="113">
        <v>0.5</v>
      </c>
      <c r="AA523" s="114">
        <f t="shared" si="69"/>
        <v>13.693065050000001</v>
      </c>
    </row>
    <row r="524" spans="1:27" ht="12.75" customHeight="1" x14ac:dyDescent="0.35">
      <c r="A524" s="103" t="s">
        <v>2671</v>
      </c>
      <c r="B524" s="222" t="s">
        <v>1800</v>
      </c>
      <c r="C524" s="78" t="s">
        <v>4593</v>
      </c>
      <c r="D524" s="124">
        <v>0.5</v>
      </c>
      <c r="E524" s="125">
        <v>0.4</v>
      </c>
      <c r="F524" s="132">
        <f>VLOOKUP(CONCATENATE(A524,"-",E524),AĞIRLIK!$A$3:$C$171,3,FALSE)</f>
        <v>3.0144000000000002</v>
      </c>
      <c r="G524" s="117" t="s">
        <v>39</v>
      </c>
      <c r="H524" s="108">
        <f>Sayfa2!$C$2</f>
        <v>6.5</v>
      </c>
      <c r="I524" s="108"/>
      <c r="J524" s="118"/>
      <c r="K524" s="118"/>
      <c r="L524" s="118">
        <v>1.39</v>
      </c>
      <c r="M524" s="118"/>
      <c r="N524" s="118"/>
      <c r="O524" s="118"/>
      <c r="P524" s="118"/>
      <c r="Q524" s="118"/>
      <c r="R524" s="109">
        <f>R521+L524</f>
        <v>6.2884000000000002</v>
      </c>
      <c r="S524" s="119">
        <v>0.2</v>
      </c>
      <c r="T524" s="119">
        <v>0.3</v>
      </c>
      <c r="U524" s="119">
        <v>0.1</v>
      </c>
      <c r="V524" s="111">
        <f>V518+L524</f>
        <v>11.575000000000001</v>
      </c>
      <c r="W524" s="111">
        <f t="shared" si="70"/>
        <v>12.616750000000001</v>
      </c>
      <c r="X524" s="112">
        <v>1.377</v>
      </c>
      <c r="Y524" s="111">
        <f t="shared" si="71"/>
        <v>29.99001475</v>
      </c>
      <c r="Z524" s="113">
        <v>0.5</v>
      </c>
      <c r="AA524" s="114">
        <f t="shared" si="69"/>
        <v>14.995007375</v>
      </c>
    </row>
    <row r="525" spans="1:27" ht="12.75" customHeight="1" x14ac:dyDescent="0.35">
      <c r="A525" s="103" t="s">
        <v>2671</v>
      </c>
      <c r="B525" s="222" t="s">
        <v>1801</v>
      </c>
      <c r="C525" s="123" t="s">
        <v>4622</v>
      </c>
      <c r="D525" s="124">
        <v>0.5</v>
      </c>
      <c r="E525" s="125">
        <v>0.4</v>
      </c>
      <c r="F525" s="132">
        <f>VLOOKUP(CONCATENATE(A525,"-",E525),AĞIRLIK!$A$3:$C$171,3,FALSE)</f>
        <v>3.0144000000000002</v>
      </c>
      <c r="G525" s="117" t="s">
        <v>39</v>
      </c>
      <c r="H525" s="108">
        <f>Sayfa2!$C$2</f>
        <v>6.5</v>
      </c>
      <c r="I525" s="108">
        <f>D525*İZOLASYON!$G$13</f>
        <v>1.5221149999999999</v>
      </c>
      <c r="J525" s="118">
        <f>D525*İZOLASYON!$O$13</f>
        <v>6.548281600000001</v>
      </c>
      <c r="K525" s="118"/>
      <c r="L525" s="118">
        <v>1.39</v>
      </c>
      <c r="M525" s="118"/>
      <c r="N525" s="118"/>
      <c r="O525" s="118"/>
      <c r="P525" s="118"/>
      <c r="Q525" s="118"/>
      <c r="R525" s="109">
        <f>R522+L525</f>
        <v>10.3235983</v>
      </c>
      <c r="S525" s="119">
        <v>0.2</v>
      </c>
      <c r="T525" s="119">
        <v>0.3</v>
      </c>
      <c r="U525" s="119">
        <v>0.1</v>
      </c>
      <c r="V525" s="111">
        <f t="shared" ref="V525:V526" si="75">V519+L525</f>
        <v>21.295000000000002</v>
      </c>
      <c r="W525" s="111">
        <f t="shared" si="70"/>
        <v>23.211550000000003</v>
      </c>
      <c r="X525" s="112">
        <v>1.377</v>
      </c>
      <c r="Y525" s="111">
        <f t="shared" si="71"/>
        <v>55.173854349999999</v>
      </c>
      <c r="Z525" s="113">
        <v>0.5</v>
      </c>
      <c r="AA525" s="114">
        <f t="shared" si="69"/>
        <v>27.586927175</v>
      </c>
    </row>
    <row r="526" spans="1:27" ht="12.75" customHeight="1" x14ac:dyDescent="0.35">
      <c r="A526" s="103" t="s">
        <v>2671</v>
      </c>
      <c r="B526" s="222" t="s">
        <v>1802</v>
      </c>
      <c r="C526" s="123" t="s">
        <v>4651</v>
      </c>
      <c r="D526" s="124">
        <v>0.5</v>
      </c>
      <c r="E526" s="125">
        <v>0.4</v>
      </c>
      <c r="F526" s="106">
        <f>VLOOKUP(CONCATENATE(A526,"-",E526),AĞIRLIK!$A$3:$C$171,3,FALSE)</f>
        <v>3.0144000000000002</v>
      </c>
      <c r="G526" s="117" t="s">
        <v>39</v>
      </c>
      <c r="H526" s="108">
        <f>Sayfa2!$C$2</f>
        <v>6.5</v>
      </c>
      <c r="I526" s="108">
        <f>D526*'genel hesap'!$K$80</f>
        <v>2.0849599999999997</v>
      </c>
      <c r="J526" s="108">
        <f>D526*'genel hesap'!$R$80</f>
        <v>7.0652512000000014</v>
      </c>
      <c r="K526" s="118"/>
      <c r="L526" s="118">
        <v>1.39</v>
      </c>
      <c r="M526" s="118"/>
      <c r="N526" s="118"/>
      <c r="O526" s="118"/>
      <c r="P526" s="118"/>
      <c r="Q526" s="118"/>
      <c r="R526" s="109">
        <f>R523+L526</f>
        <v>10.863505600000002</v>
      </c>
      <c r="S526" s="119">
        <v>0.2</v>
      </c>
      <c r="T526" s="119">
        <v>0.3</v>
      </c>
      <c r="U526" s="119">
        <v>0.1</v>
      </c>
      <c r="V526" s="111">
        <f t="shared" si="75"/>
        <v>22.53</v>
      </c>
      <c r="W526" s="111">
        <f t="shared" si="70"/>
        <v>24.557700000000004</v>
      </c>
      <c r="X526" s="112">
        <v>1.377</v>
      </c>
      <c r="Y526" s="111">
        <f t="shared" si="71"/>
        <v>58.373652900000003</v>
      </c>
      <c r="Z526" s="113">
        <v>0.5</v>
      </c>
      <c r="AA526" s="114">
        <f t="shared" si="69"/>
        <v>29.186826450000002</v>
      </c>
    </row>
    <row r="527" spans="1:27" ht="12.75" customHeight="1" x14ac:dyDescent="0.35">
      <c r="A527" s="103" t="s">
        <v>2671</v>
      </c>
      <c r="B527" s="222" t="s">
        <v>1803</v>
      </c>
      <c r="C527" s="123" t="s">
        <v>1246</v>
      </c>
      <c r="D527" s="124"/>
      <c r="E527" s="105">
        <v>0.4</v>
      </c>
      <c r="F527" s="106">
        <f>VLOOKUP(CONCATENATE(A527,"-",E527),AĞIRLIK!$A$3:$C$171,3,FALSE)</f>
        <v>3.0144000000000002</v>
      </c>
      <c r="G527" s="117" t="s">
        <v>39</v>
      </c>
      <c r="H527" s="108"/>
      <c r="I527" s="108"/>
      <c r="J527" s="118"/>
      <c r="K527" s="118"/>
      <c r="L527" s="118"/>
      <c r="M527" s="118"/>
      <c r="N527" s="118"/>
      <c r="O527" s="118"/>
      <c r="P527" s="118"/>
      <c r="Q527" s="118"/>
      <c r="R527" s="109">
        <f>R524</f>
        <v>6.2884000000000002</v>
      </c>
      <c r="S527" s="119">
        <f>S525</f>
        <v>0.2</v>
      </c>
      <c r="T527" s="119">
        <f>T525</f>
        <v>0.3</v>
      </c>
      <c r="U527" s="119">
        <f>U525</f>
        <v>0.1</v>
      </c>
      <c r="V527" s="121">
        <f>V524</f>
        <v>11.575000000000001</v>
      </c>
      <c r="W527" s="111">
        <f t="shared" si="70"/>
        <v>12.616750000000001</v>
      </c>
      <c r="X527" s="112">
        <v>1.377</v>
      </c>
      <c r="Y527" s="111">
        <f t="shared" si="71"/>
        <v>29.99001475</v>
      </c>
      <c r="Z527" s="113">
        <v>0.5</v>
      </c>
      <c r="AA527" s="114">
        <f t="shared" si="69"/>
        <v>14.995007375</v>
      </c>
    </row>
    <row r="528" spans="1:27" ht="12.75" customHeight="1" x14ac:dyDescent="0.35">
      <c r="A528" s="103" t="s">
        <v>2671</v>
      </c>
      <c r="B528" s="222" t="s">
        <v>1804</v>
      </c>
      <c r="C528" s="78" t="s">
        <v>209</v>
      </c>
      <c r="D528" s="116">
        <v>1</v>
      </c>
      <c r="E528" s="125">
        <v>0.4</v>
      </c>
      <c r="F528" s="132">
        <f>VLOOKUP(CONCATENATE(A528,"-",E528),AĞIRLIK!$A$3:$C$171,3,FALSE)</f>
        <v>3.0144000000000002</v>
      </c>
      <c r="G528" s="117" t="s">
        <v>39</v>
      </c>
      <c r="H528" s="108">
        <f>Sayfa2!$C$2</f>
        <v>6.5</v>
      </c>
      <c r="I528" s="120"/>
      <c r="J528" s="118"/>
      <c r="K528" s="118"/>
      <c r="L528" s="118"/>
      <c r="M528" s="118"/>
      <c r="N528" s="118"/>
      <c r="O528" s="118"/>
      <c r="P528" s="118"/>
      <c r="Q528" s="118"/>
      <c r="R528" s="109">
        <f t="shared" ref="R528:R548" si="76">F528*H528*D528+I528+J528+K528+L528+M528+N528+O528+P528+Q528</f>
        <v>19.593600000000002</v>
      </c>
      <c r="S528" s="119">
        <v>0.1</v>
      </c>
      <c r="T528" s="119">
        <v>0.3</v>
      </c>
      <c r="U528" s="119">
        <v>0.1</v>
      </c>
      <c r="V528" s="111">
        <v>20.37</v>
      </c>
      <c r="W528" s="111">
        <f t="shared" si="70"/>
        <v>22.203300000000002</v>
      </c>
      <c r="X528" s="112">
        <v>1.377</v>
      </c>
      <c r="Y528" s="111">
        <f t="shared" si="71"/>
        <v>52.777244099999997</v>
      </c>
      <c r="Z528" s="113">
        <v>0.5</v>
      </c>
      <c r="AA528" s="114">
        <f t="shared" si="69"/>
        <v>26.388622049999999</v>
      </c>
    </row>
    <row r="529" spans="1:27" ht="12.75" customHeight="1" x14ac:dyDescent="0.35">
      <c r="A529" s="103" t="s">
        <v>2671</v>
      </c>
      <c r="B529" s="222" t="s">
        <v>1805</v>
      </c>
      <c r="C529" s="123" t="s">
        <v>3254</v>
      </c>
      <c r="D529" s="116">
        <v>1</v>
      </c>
      <c r="E529" s="125">
        <v>0.4</v>
      </c>
      <c r="F529" s="132">
        <f>VLOOKUP(CONCATENATE(A529,"-",E529),AĞIRLIK!$A$3:$C$171,3,FALSE)</f>
        <v>3.0144000000000002</v>
      </c>
      <c r="G529" s="117" t="s">
        <v>39</v>
      </c>
      <c r="H529" s="108">
        <f>Sayfa2!$C$2</f>
        <v>6.5</v>
      </c>
      <c r="I529" s="108">
        <f>D529*İZOLASYON!$G$13</f>
        <v>3.0442299999999998</v>
      </c>
      <c r="J529" s="118">
        <f>D529*İZOLASYON!$O$13</f>
        <v>13.096563200000002</v>
      </c>
      <c r="K529" s="118"/>
      <c r="L529" s="118"/>
      <c r="M529" s="118"/>
      <c r="N529" s="118"/>
      <c r="O529" s="118"/>
      <c r="P529" s="118"/>
      <c r="Q529" s="118"/>
      <c r="R529" s="109">
        <f t="shared" si="76"/>
        <v>35.7343932</v>
      </c>
      <c r="S529" s="119">
        <v>0.1</v>
      </c>
      <c r="T529" s="119">
        <v>0.3</v>
      </c>
      <c r="U529" s="119">
        <v>0.1</v>
      </c>
      <c r="V529" s="111">
        <v>39.81</v>
      </c>
      <c r="W529" s="111">
        <f t="shared" si="70"/>
        <v>43.392900000000004</v>
      </c>
      <c r="X529" s="112">
        <v>1.377</v>
      </c>
      <c r="Y529" s="111">
        <f t="shared" si="71"/>
        <v>103.1449233</v>
      </c>
      <c r="Z529" s="113">
        <v>0.5</v>
      </c>
      <c r="AA529" s="114">
        <f t="shared" si="69"/>
        <v>51.572461650000001</v>
      </c>
    </row>
    <row r="530" spans="1:27" ht="12.75" customHeight="1" x14ac:dyDescent="0.35">
      <c r="A530" s="103" t="s">
        <v>2671</v>
      </c>
      <c r="B530" s="222" t="s">
        <v>1806</v>
      </c>
      <c r="C530" s="123" t="s">
        <v>3774</v>
      </c>
      <c r="D530" s="116">
        <v>1</v>
      </c>
      <c r="E530" s="125">
        <v>0.4</v>
      </c>
      <c r="F530" s="106">
        <f>VLOOKUP(CONCATENATE(A530,"-",E530),AĞIRLIK!$A$3:$C$171,3,FALSE)</f>
        <v>3.0144000000000002</v>
      </c>
      <c r="G530" s="117" t="s">
        <v>39</v>
      </c>
      <c r="H530" s="108">
        <f>Sayfa2!$C$2</f>
        <v>6.5</v>
      </c>
      <c r="I530" s="108">
        <f>D530*'genel hesap'!$K$80</f>
        <v>4.1699199999999994</v>
      </c>
      <c r="J530" s="108">
        <f>D530*'genel hesap'!$R$80</f>
        <v>14.130502400000003</v>
      </c>
      <c r="K530" s="118"/>
      <c r="L530" s="118"/>
      <c r="M530" s="118"/>
      <c r="N530" s="118"/>
      <c r="O530" s="118"/>
      <c r="P530" s="118"/>
      <c r="Q530" s="118"/>
      <c r="R530" s="109">
        <f t="shared" si="76"/>
        <v>37.894022400000004</v>
      </c>
      <c r="S530" s="119">
        <v>0.1</v>
      </c>
      <c r="T530" s="119">
        <v>0.3</v>
      </c>
      <c r="U530" s="119">
        <v>0.1</v>
      </c>
      <c r="V530" s="111">
        <v>42.28</v>
      </c>
      <c r="W530" s="111">
        <f t="shared" si="70"/>
        <v>46.085200000000007</v>
      </c>
      <c r="X530" s="112">
        <v>1.377</v>
      </c>
      <c r="Y530" s="111">
        <f t="shared" si="71"/>
        <v>109.54452040000001</v>
      </c>
      <c r="Z530" s="113">
        <v>0.5</v>
      </c>
      <c r="AA530" s="114">
        <f t="shared" si="69"/>
        <v>54.772260200000005</v>
      </c>
    </row>
    <row r="531" spans="1:27" ht="12.75" customHeight="1" x14ac:dyDescent="0.35">
      <c r="A531" s="103" t="s">
        <v>2671</v>
      </c>
      <c r="B531" s="222" t="s">
        <v>1807</v>
      </c>
      <c r="C531" s="78" t="s">
        <v>211</v>
      </c>
      <c r="D531" s="116">
        <v>1</v>
      </c>
      <c r="E531" s="125">
        <v>0.4</v>
      </c>
      <c r="F531" s="132">
        <f>VLOOKUP(CONCATENATE(A531,"-",E531),AĞIRLIK!$A$3:$C$171,3,FALSE)</f>
        <v>3.0144000000000002</v>
      </c>
      <c r="G531" s="117" t="s">
        <v>39</v>
      </c>
      <c r="H531" s="108">
        <f>Sayfa2!$C$2</f>
        <v>6.5</v>
      </c>
      <c r="I531" s="120"/>
      <c r="J531" s="118"/>
      <c r="K531" s="118"/>
      <c r="L531" s="118"/>
      <c r="M531" s="118"/>
      <c r="N531" s="118"/>
      <c r="O531" s="118"/>
      <c r="P531" s="118"/>
      <c r="Q531" s="118"/>
      <c r="R531" s="109">
        <f t="shared" si="76"/>
        <v>19.593600000000002</v>
      </c>
      <c r="S531" s="119">
        <v>0.1</v>
      </c>
      <c r="T531" s="119">
        <v>0.3</v>
      </c>
      <c r="U531" s="119">
        <v>0.1</v>
      </c>
      <c r="V531" s="111">
        <v>20.37</v>
      </c>
      <c r="W531" s="111">
        <f t="shared" si="70"/>
        <v>22.203300000000002</v>
      </c>
      <c r="X531" s="112">
        <v>1.377</v>
      </c>
      <c r="Y531" s="111">
        <f t="shared" si="71"/>
        <v>52.777244099999997</v>
      </c>
      <c r="Z531" s="113">
        <v>0.5</v>
      </c>
      <c r="AA531" s="114">
        <f t="shared" si="69"/>
        <v>26.388622049999999</v>
      </c>
    </row>
    <row r="532" spans="1:27" ht="12.75" customHeight="1" x14ac:dyDescent="0.35">
      <c r="A532" s="103" t="s">
        <v>2671</v>
      </c>
      <c r="B532" s="222" t="s">
        <v>1808</v>
      </c>
      <c r="C532" s="123" t="s">
        <v>3283</v>
      </c>
      <c r="D532" s="116">
        <v>1</v>
      </c>
      <c r="E532" s="125">
        <v>0.4</v>
      </c>
      <c r="F532" s="132">
        <f>VLOOKUP(CONCATENATE(A532,"-",E532),AĞIRLIK!$A$3:$C$171,3,FALSE)</f>
        <v>3.0144000000000002</v>
      </c>
      <c r="G532" s="117" t="s">
        <v>39</v>
      </c>
      <c r="H532" s="108">
        <f>Sayfa2!$C$2</f>
        <v>6.5</v>
      </c>
      <c r="I532" s="108">
        <f>D532*İZOLASYON!$G$13</f>
        <v>3.0442299999999998</v>
      </c>
      <c r="J532" s="118">
        <f>D532*İZOLASYON!$O$13</f>
        <v>13.096563200000002</v>
      </c>
      <c r="K532" s="118"/>
      <c r="L532" s="118"/>
      <c r="M532" s="118"/>
      <c r="N532" s="118"/>
      <c r="O532" s="118"/>
      <c r="P532" s="118"/>
      <c r="Q532" s="118"/>
      <c r="R532" s="109">
        <f t="shared" si="76"/>
        <v>35.7343932</v>
      </c>
      <c r="S532" s="119">
        <v>0.1</v>
      </c>
      <c r="T532" s="119">
        <v>0.3</v>
      </c>
      <c r="U532" s="119">
        <v>0.1</v>
      </c>
      <c r="V532" s="111">
        <v>39.81</v>
      </c>
      <c r="W532" s="111">
        <f t="shared" si="70"/>
        <v>43.392900000000004</v>
      </c>
      <c r="X532" s="112">
        <v>1.377</v>
      </c>
      <c r="Y532" s="111">
        <f t="shared" si="71"/>
        <v>103.1449233</v>
      </c>
      <c r="Z532" s="113">
        <v>0.5</v>
      </c>
      <c r="AA532" s="114">
        <f t="shared" si="69"/>
        <v>51.572461650000001</v>
      </c>
    </row>
    <row r="533" spans="1:27" ht="12.75" customHeight="1" x14ac:dyDescent="0.35">
      <c r="A533" s="103" t="s">
        <v>2671</v>
      </c>
      <c r="B533" s="222" t="s">
        <v>1809</v>
      </c>
      <c r="C533" s="123" t="s">
        <v>3775</v>
      </c>
      <c r="D533" s="116">
        <v>1</v>
      </c>
      <c r="E533" s="125">
        <v>0.4</v>
      </c>
      <c r="F533" s="106">
        <f>VLOOKUP(CONCATENATE(A533,"-",E533),AĞIRLIK!$A$3:$C$171,3,FALSE)</f>
        <v>3.0144000000000002</v>
      </c>
      <c r="G533" s="117" t="s">
        <v>39</v>
      </c>
      <c r="H533" s="108">
        <f>Sayfa2!$C$2</f>
        <v>6.5</v>
      </c>
      <c r="I533" s="108">
        <f>D533*'genel hesap'!$K$80</f>
        <v>4.1699199999999994</v>
      </c>
      <c r="J533" s="108">
        <f>D533*'genel hesap'!$R$80</f>
        <v>14.130502400000003</v>
      </c>
      <c r="K533" s="118"/>
      <c r="L533" s="118"/>
      <c r="M533" s="118"/>
      <c r="N533" s="118"/>
      <c r="O533" s="118"/>
      <c r="P533" s="118"/>
      <c r="Q533" s="118"/>
      <c r="R533" s="109">
        <f t="shared" si="76"/>
        <v>37.894022400000004</v>
      </c>
      <c r="S533" s="119">
        <v>0.1</v>
      </c>
      <c r="T533" s="119">
        <v>0.3</v>
      </c>
      <c r="U533" s="119">
        <v>0.1</v>
      </c>
      <c r="V533" s="111">
        <v>42.28</v>
      </c>
      <c r="W533" s="111">
        <f t="shared" si="70"/>
        <v>46.085200000000007</v>
      </c>
      <c r="X533" s="112">
        <v>1.377</v>
      </c>
      <c r="Y533" s="111">
        <f t="shared" si="71"/>
        <v>109.54452040000001</v>
      </c>
      <c r="Z533" s="113">
        <v>0.5</v>
      </c>
      <c r="AA533" s="114">
        <f t="shared" si="69"/>
        <v>54.772260200000005</v>
      </c>
    </row>
    <row r="534" spans="1:27" ht="12.75" customHeight="1" x14ac:dyDescent="0.35">
      <c r="A534" s="103" t="s">
        <v>2671</v>
      </c>
      <c r="B534" s="222" t="s">
        <v>1810</v>
      </c>
      <c r="C534" s="78" t="s">
        <v>213</v>
      </c>
      <c r="D534" s="116">
        <v>1</v>
      </c>
      <c r="E534" s="125">
        <v>0.4</v>
      </c>
      <c r="F534" s="132">
        <f>VLOOKUP(CONCATENATE(A534,"-",E534),AĞIRLIK!$A$3:$C$171,3,FALSE)</f>
        <v>3.0144000000000002</v>
      </c>
      <c r="G534" s="117" t="s">
        <v>39</v>
      </c>
      <c r="H534" s="108">
        <f>Sayfa2!$C$2</f>
        <v>6.5</v>
      </c>
      <c r="I534" s="120"/>
      <c r="J534" s="118"/>
      <c r="K534" s="118"/>
      <c r="L534" s="118"/>
      <c r="M534" s="118"/>
      <c r="N534" s="118"/>
      <c r="O534" s="118"/>
      <c r="P534" s="118"/>
      <c r="Q534" s="118"/>
      <c r="R534" s="109">
        <f t="shared" si="76"/>
        <v>19.593600000000002</v>
      </c>
      <c r="S534" s="119">
        <v>0.1</v>
      </c>
      <c r="T534" s="119">
        <v>0.3</v>
      </c>
      <c r="U534" s="119">
        <v>0.1</v>
      </c>
      <c r="V534" s="111">
        <v>20.37</v>
      </c>
      <c r="W534" s="111">
        <f t="shared" si="70"/>
        <v>22.203300000000002</v>
      </c>
      <c r="X534" s="112">
        <v>1.377</v>
      </c>
      <c r="Y534" s="111">
        <f t="shared" si="71"/>
        <v>52.777244099999997</v>
      </c>
      <c r="Z534" s="113">
        <v>0.5</v>
      </c>
      <c r="AA534" s="114">
        <f t="shared" si="69"/>
        <v>26.388622049999999</v>
      </c>
    </row>
    <row r="535" spans="1:27" ht="12.75" customHeight="1" x14ac:dyDescent="0.35">
      <c r="A535" s="103" t="s">
        <v>2671</v>
      </c>
      <c r="B535" s="222" t="s">
        <v>1811</v>
      </c>
      <c r="C535" s="123" t="s">
        <v>3312</v>
      </c>
      <c r="D535" s="116">
        <v>1</v>
      </c>
      <c r="E535" s="125">
        <v>0.4</v>
      </c>
      <c r="F535" s="132">
        <f>VLOOKUP(CONCATENATE(A535,"-",E535),AĞIRLIK!$A$3:$C$171,3,FALSE)</f>
        <v>3.0144000000000002</v>
      </c>
      <c r="G535" s="117" t="s">
        <v>39</v>
      </c>
      <c r="H535" s="108">
        <f>Sayfa2!$C$2</f>
        <v>6.5</v>
      </c>
      <c r="I535" s="108">
        <f>D535*İZOLASYON!$G$13</f>
        <v>3.0442299999999998</v>
      </c>
      <c r="J535" s="118">
        <f>D535*İZOLASYON!$O$13</f>
        <v>13.096563200000002</v>
      </c>
      <c r="K535" s="118"/>
      <c r="L535" s="118"/>
      <c r="M535" s="118"/>
      <c r="N535" s="118"/>
      <c r="O535" s="118"/>
      <c r="P535" s="118"/>
      <c r="Q535" s="118"/>
      <c r="R535" s="109">
        <f t="shared" si="76"/>
        <v>35.7343932</v>
      </c>
      <c r="S535" s="119">
        <v>0.1</v>
      </c>
      <c r="T535" s="119">
        <v>0.3</v>
      </c>
      <c r="U535" s="119">
        <v>0.1</v>
      </c>
      <c r="V535" s="111">
        <v>39.81</v>
      </c>
      <c r="W535" s="111">
        <f t="shared" si="70"/>
        <v>43.392900000000004</v>
      </c>
      <c r="X535" s="112">
        <v>1.377</v>
      </c>
      <c r="Y535" s="111">
        <f t="shared" si="71"/>
        <v>103.1449233</v>
      </c>
      <c r="Z535" s="113">
        <v>0.5</v>
      </c>
      <c r="AA535" s="114">
        <f t="shared" si="69"/>
        <v>51.572461650000001</v>
      </c>
    </row>
    <row r="536" spans="1:27" ht="12.75" customHeight="1" x14ac:dyDescent="0.35">
      <c r="A536" s="103" t="s">
        <v>2671</v>
      </c>
      <c r="B536" s="222" t="s">
        <v>1812</v>
      </c>
      <c r="C536" s="123" t="s">
        <v>3776</v>
      </c>
      <c r="D536" s="116">
        <v>1</v>
      </c>
      <c r="E536" s="125">
        <v>0.4</v>
      </c>
      <c r="F536" s="106">
        <f>VLOOKUP(CONCATENATE(A536,"-",E536),AĞIRLIK!$A$3:$C$171,3,FALSE)</f>
        <v>3.0144000000000002</v>
      </c>
      <c r="G536" s="117" t="s">
        <v>39</v>
      </c>
      <c r="H536" s="108">
        <f>Sayfa2!$C$2</f>
        <v>6.5</v>
      </c>
      <c r="I536" s="108">
        <f>D536*'genel hesap'!$K$80</f>
        <v>4.1699199999999994</v>
      </c>
      <c r="J536" s="108">
        <f>D536*'genel hesap'!$R$80</f>
        <v>14.130502400000003</v>
      </c>
      <c r="K536" s="118"/>
      <c r="L536" s="118"/>
      <c r="M536" s="118"/>
      <c r="N536" s="118"/>
      <c r="O536" s="118"/>
      <c r="P536" s="118"/>
      <c r="Q536" s="118"/>
      <c r="R536" s="109">
        <f t="shared" si="76"/>
        <v>37.894022400000004</v>
      </c>
      <c r="S536" s="119">
        <v>0.1</v>
      </c>
      <c r="T536" s="119">
        <v>0.3</v>
      </c>
      <c r="U536" s="119">
        <v>0.1</v>
      </c>
      <c r="V536" s="111">
        <v>42.28</v>
      </c>
      <c r="W536" s="111">
        <f t="shared" si="70"/>
        <v>46.085200000000007</v>
      </c>
      <c r="X536" s="112">
        <v>1.377</v>
      </c>
      <c r="Y536" s="111">
        <f t="shared" si="71"/>
        <v>109.54452040000001</v>
      </c>
      <c r="Z536" s="113">
        <v>0.5</v>
      </c>
      <c r="AA536" s="114">
        <f t="shared" si="69"/>
        <v>54.772260200000005</v>
      </c>
    </row>
    <row r="537" spans="1:27" ht="12.75" customHeight="1" x14ac:dyDescent="0.35">
      <c r="A537" s="103" t="s">
        <v>2671</v>
      </c>
      <c r="B537" s="222" t="s">
        <v>1813</v>
      </c>
      <c r="C537" s="78" t="s">
        <v>215</v>
      </c>
      <c r="D537" s="116">
        <v>1</v>
      </c>
      <c r="E537" s="125">
        <v>0.4</v>
      </c>
      <c r="F537" s="132">
        <f>VLOOKUP(CONCATENATE(A537,"-",E537),AĞIRLIK!$A$3:$C$171,3,FALSE)</f>
        <v>3.0144000000000002</v>
      </c>
      <c r="G537" s="117" t="s">
        <v>39</v>
      </c>
      <c r="H537" s="108">
        <f>Sayfa2!$C$2</f>
        <v>6.5</v>
      </c>
      <c r="I537" s="108"/>
      <c r="J537" s="118"/>
      <c r="K537" s="118"/>
      <c r="L537" s="118"/>
      <c r="M537" s="118"/>
      <c r="N537" s="118"/>
      <c r="O537" s="118"/>
      <c r="P537" s="118"/>
      <c r="Q537" s="118"/>
      <c r="R537" s="109">
        <f t="shared" si="76"/>
        <v>19.593600000000002</v>
      </c>
      <c r="S537" s="119">
        <v>0.1</v>
      </c>
      <c r="T537" s="119">
        <v>0.3</v>
      </c>
      <c r="U537" s="119">
        <v>0.1</v>
      </c>
      <c r="V537" s="111">
        <v>20.37</v>
      </c>
      <c r="W537" s="111">
        <f t="shared" si="70"/>
        <v>22.203300000000002</v>
      </c>
      <c r="X537" s="112">
        <v>1.377</v>
      </c>
      <c r="Y537" s="111">
        <f t="shared" si="71"/>
        <v>52.777244099999997</v>
      </c>
      <c r="Z537" s="113">
        <v>0.5</v>
      </c>
      <c r="AA537" s="114">
        <f t="shared" si="69"/>
        <v>26.388622049999999</v>
      </c>
    </row>
    <row r="538" spans="1:27" ht="12.75" customHeight="1" x14ac:dyDescent="0.35">
      <c r="A538" s="103" t="s">
        <v>2671</v>
      </c>
      <c r="B538" s="222" t="s">
        <v>1814</v>
      </c>
      <c r="C538" s="123" t="s">
        <v>3341</v>
      </c>
      <c r="D538" s="116">
        <v>1</v>
      </c>
      <c r="E538" s="125">
        <v>0.4</v>
      </c>
      <c r="F538" s="132">
        <f>VLOOKUP(CONCATENATE(A538,"-",E538),AĞIRLIK!$A$3:$C$171,3,FALSE)</f>
        <v>3.0144000000000002</v>
      </c>
      <c r="G538" s="117" t="s">
        <v>39</v>
      </c>
      <c r="H538" s="108">
        <f>Sayfa2!$C$2</f>
        <v>6.5</v>
      </c>
      <c r="I538" s="108">
        <f>D538*İZOLASYON!$G$13</f>
        <v>3.0442299999999998</v>
      </c>
      <c r="J538" s="118">
        <f>D538*İZOLASYON!$O$13</f>
        <v>13.096563200000002</v>
      </c>
      <c r="K538" s="118"/>
      <c r="L538" s="118"/>
      <c r="M538" s="118"/>
      <c r="N538" s="118"/>
      <c r="O538" s="118"/>
      <c r="P538" s="118"/>
      <c r="Q538" s="118"/>
      <c r="R538" s="109">
        <f t="shared" si="76"/>
        <v>35.7343932</v>
      </c>
      <c r="S538" s="119">
        <v>0.1</v>
      </c>
      <c r="T538" s="119">
        <v>0.3</v>
      </c>
      <c r="U538" s="119">
        <v>0.1</v>
      </c>
      <c r="V538" s="111">
        <v>39.81</v>
      </c>
      <c r="W538" s="111">
        <f t="shared" si="70"/>
        <v>43.392900000000004</v>
      </c>
      <c r="X538" s="112">
        <v>1.377</v>
      </c>
      <c r="Y538" s="111">
        <f t="shared" si="71"/>
        <v>103.1449233</v>
      </c>
      <c r="Z538" s="113">
        <v>0.5</v>
      </c>
      <c r="AA538" s="114">
        <f t="shared" si="69"/>
        <v>51.572461650000001</v>
      </c>
    </row>
    <row r="539" spans="1:27" ht="12.75" customHeight="1" x14ac:dyDescent="0.35">
      <c r="A539" s="103" t="s">
        <v>2671</v>
      </c>
      <c r="B539" s="222" t="s">
        <v>1815</v>
      </c>
      <c r="C539" s="123" t="s">
        <v>3777</v>
      </c>
      <c r="D539" s="116">
        <v>1</v>
      </c>
      <c r="E539" s="125">
        <v>0.4</v>
      </c>
      <c r="F539" s="106">
        <f>VLOOKUP(CONCATENATE(A539,"-",E539),AĞIRLIK!$A$3:$C$171,3,FALSE)</f>
        <v>3.0144000000000002</v>
      </c>
      <c r="G539" s="117" t="s">
        <v>39</v>
      </c>
      <c r="H539" s="108">
        <f>Sayfa2!$C$2</f>
        <v>6.5</v>
      </c>
      <c r="I539" s="108">
        <f>D539*'genel hesap'!$K$80</f>
        <v>4.1699199999999994</v>
      </c>
      <c r="J539" s="108">
        <f>D539*'genel hesap'!$R$80</f>
        <v>14.130502400000003</v>
      </c>
      <c r="K539" s="118"/>
      <c r="L539" s="118"/>
      <c r="M539" s="118"/>
      <c r="N539" s="118"/>
      <c r="O539" s="118"/>
      <c r="P539" s="118"/>
      <c r="Q539" s="118"/>
      <c r="R539" s="109">
        <f t="shared" si="76"/>
        <v>37.894022400000004</v>
      </c>
      <c r="S539" s="119">
        <v>0.1</v>
      </c>
      <c r="T539" s="119">
        <v>0.3</v>
      </c>
      <c r="U539" s="119">
        <v>0.1</v>
      </c>
      <c r="V539" s="111">
        <v>42.28</v>
      </c>
      <c r="W539" s="111">
        <f t="shared" si="70"/>
        <v>46.085200000000007</v>
      </c>
      <c r="X539" s="112">
        <v>1.377</v>
      </c>
      <c r="Y539" s="111">
        <f t="shared" si="71"/>
        <v>109.54452040000001</v>
      </c>
      <c r="Z539" s="113">
        <v>0.5</v>
      </c>
      <c r="AA539" s="114">
        <f t="shared" si="69"/>
        <v>54.772260200000005</v>
      </c>
    </row>
    <row r="540" spans="1:27" ht="12.75" customHeight="1" x14ac:dyDescent="0.35">
      <c r="A540" s="103" t="s">
        <v>2671</v>
      </c>
      <c r="B540" s="222" t="s">
        <v>1816</v>
      </c>
      <c r="C540" s="78" t="s">
        <v>217</v>
      </c>
      <c r="D540" s="116">
        <v>1</v>
      </c>
      <c r="E540" s="125">
        <v>0.4</v>
      </c>
      <c r="F540" s="132">
        <f>VLOOKUP(CONCATENATE(A540,"-",E540),AĞIRLIK!$A$3:$C$171,3,FALSE)</f>
        <v>3.0144000000000002</v>
      </c>
      <c r="G540" s="117" t="s">
        <v>39</v>
      </c>
      <c r="H540" s="108">
        <f>Sayfa2!$C$2</f>
        <v>6.5</v>
      </c>
      <c r="I540" s="108"/>
      <c r="J540" s="118"/>
      <c r="K540" s="118"/>
      <c r="L540" s="118"/>
      <c r="M540" s="118"/>
      <c r="N540" s="118"/>
      <c r="O540" s="118"/>
      <c r="P540" s="118"/>
      <c r="Q540" s="118"/>
      <c r="R540" s="109">
        <f t="shared" si="76"/>
        <v>19.593600000000002</v>
      </c>
      <c r="S540" s="119">
        <v>0.1</v>
      </c>
      <c r="T540" s="119">
        <v>0.3</v>
      </c>
      <c r="U540" s="119">
        <v>0.1</v>
      </c>
      <c r="V540" s="111">
        <v>20.37</v>
      </c>
      <c r="W540" s="111">
        <f t="shared" si="70"/>
        <v>22.203300000000002</v>
      </c>
      <c r="X540" s="112">
        <v>1.377</v>
      </c>
      <c r="Y540" s="111">
        <f t="shared" si="71"/>
        <v>52.777244099999997</v>
      </c>
      <c r="Z540" s="113">
        <v>0.5</v>
      </c>
      <c r="AA540" s="114">
        <f t="shared" si="69"/>
        <v>26.388622049999999</v>
      </c>
    </row>
    <row r="541" spans="1:27" ht="12.75" customHeight="1" x14ac:dyDescent="0.35">
      <c r="A541" s="103" t="s">
        <v>2671</v>
      </c>
      <c r="B541" s="222" t="s">
        <v>1817</v>
      </c>
      <c r="C541" s="123" t="s">
        <v>3370</v>
      </c>
      <c r="D541" s="116">
        <v>1</v>
      </c>
      <c r="E541" s="125">
        <v>0.4</v>
      </c>
      <c r="F541" s="132">
        <f>VLOOKUP(CONCATENATE(A541,"-",E541),AĞIRLIK!$A$3:$C$171,3,FALSE)</f>
        <v>3.0144000000000002</v>
      </c>
      <c r="G541" s="117" t="s">
        <v>39</v>
      </c>
      <c r="H541" s="108">
        <f>Sayfa2!$C$2</f>
        <v>6.5</v>
      </c>
      <c r="I541" s="108">
        <f>D541*İZOLASYON!$G$13</f>
        <v>3.0442299999999998</v>
      </c>
      <c r="J541" s="118">
        <f>D541*İZOLASYON!$O$13</f>
        <v>13.096563200000002</v>
      </c>
      <c r="K541" s="118"/>
      <c r="L541" s="118"/>
      <c r="M541" s="118"/>
      <c r="N541" s="118"/>
      <c r="O541" s="118"/>
      <c r="P541" s="118"/>
      <c r="Q541" s="118"/>
      <c r="R541" s="109">
        <f t="shared" si="76"/>
        <v>35.7343932</v>
      </c>
      <c r="S541" s="119">
        <v>0.1</v>
      </c>
      <c r="T541" s="119">
        <v>0.3</v>
      </c>
      <c r="U541" s="119">
        <v>0.1</v>
      </c>
      <c r="V541" s="111">
        <v>39.81</v>
      </c>
      <c r="W541" s="111">
        <f t="shared" si="70"/>
        <v>43.392900000000004</v>
      </c>
      <c r="X541" s="112">
        <v>1.377</v>
      </c>
      <c r="Y541" s="111">
        <f t="shared" si="71"/>
        <v>103.1449233</v>
      </c>
      <c r="Z541" s="113">
        <v>0.5</v>
      </c>
      <c r="AA541" s="114">
        <f t="shared" si="69"/>
        <v>51.572461650000001</v>
      </c>
    </row>
    <row r="542" spans="1:27" ht="12.75" customHeight="1" x14ac:dyDescent="0.35">
      <c r="A542" s="103" t="s">
        <v>2671</v>
      </c>
      <c r="B542" s="222" t="s">
        <v>1818</v>
      </c>
      <c r="C542" s="123" t="s">
        <v>3778</v>
      </c>
      <c r="D542" s="116">
        <v>1</v>
      </c>
      <c r="E542" s="125">
        <v>0.4</v>
      </c>
      <c r="F542" s="106">
        <f>VLOOKUP(CONCATENATE(A542,"-",E542),AĞIRLIK!$A$3:$C$171,3,FALSE)</f>
        <v>3.0144000000000002</v>
      </c>
      <c r="G542" s="117" t="s">
        <v>39</v>
      </c>
      <c r="H542" s="108">
        <f>Sayfa2!$C$2</f>
        <v>6.5</v>
      </c>
      <c r="I542" s="108">
        <f>D542*'genel hesap'!$K$80</f>
        <v>4.1699199999999994</v>
      </c>
      <c r="J542" s="108">
        <f>D542*'genel hesap'!$R$80</f>
        <v>14.130502400000003</v>
      </c>
      <c r="K542" s="118"/>
      <c r="L542" s="118"/>
      <c r="M542" s="118"/>
      <c r="N542" s="118"/>
      <c r="O542" s="118"/>
      <c r="P542" s="118"/>
      <c r="Q542" s="118"/>
      <c r="R542" s="109">
        <f t="shared" si="76"/>
        <v>37.894022400000004</v>
      </c>
      <c r="S542" s="119">
        <v>0.1</v>
      </c>
      <c r="T542" s="119">
        <v>0.3</v>
      </c>
      <c r="U542" s="119">
        <v>0.1</v>
      </c>
      <c r="V542" s="111">
        <v>42.28</v>
      </c>
      <c r="W542" s="111">
        <f t="shared" si="70"/>
        <v>46.085200000000007</v>
      </c>
      <c r="X542" s="112">
        <v>1.377</v>
      </c>
      <c r="Y542" s="111">
        <f t="shared" si="71"/>
        <v>109.54452040000001</v>
      </c>
      <c r="Z542" s="113">
        <v>0.5</v>
      </c>
      <c r="AA542" s="114">
        <f t="shared" si="69"/>
        <v>54.772260200000005</v>
      </c>
    </row>
    <row r="543" spans="1:27" ht="12.75" customHeight="1" x14ac:dyDescent="0.35">
      <c r="A543" s="103" t="s">
        <v>2671</v>
      </c>
      <c r="B543" s="222" t="s">
        <v>1819</v>
      </c>
      <c r="C543" s="123" t="s">
        <v>3779</v>
      </c>
      <c r="D543" s="124">
        <v>1</v>
      </c>
      <c r="E543" s="125">
        <v>0.4</v>
      </c>
      <c r="F543" s="106">
        <f>VLOOKUP(CONCATENATE(A543,"-",E543),AĞIRLIK!$A$3:$C$171,3,FALSE)</f>
        <v>3.0144000000000002</v>
      </c>
      <c r="G543" s="117" t="s">
        <v>39</v>
      </c>
      <c r="H543" s="108">
        <f>Sayfa2!$C$2</f>
        <v>6.5</v>
      </c>
      <c r="I543" s="108">
        <f>D543*'genel hesap'!$K$80</f>
        <v>4.1699199999999994</v>
      </c>
      <c r="J543" s="108">
        <f>D543*'genel hesap'!$R$80</f>
        <v>14.130502400000003</v>
      </c>
      <c r="K543" s="118"/>
      <c r="L543" s="118"/>
      <c r="M543" s="118"/>
      <c r="N543" s="118"/>
      <c r="O543" s="118"/>
      <c r="P543" s="118"/>
      <c r="Q543" s="118"/>
      <c r="R543" s="109">
        <f t="shared" si="76"/>
        <v>37.894022400000004</v>
      </c>
      <c r="S543" s="119">
        <v>0.2</v>
      </c>
      <c r="T543" s="119">
        <v>0.3</v>
      </c>
      <c r="U543" s="119">
        <v>0.1</v>
      </c>
      <c r="V543" s="111">
        <f>V542</f>
        <v>42.28</v>
      </c>
      <c r="W543" s="111">
        <f t="shared" si="70"/>
        <v>46.085200000000007</v>
      </c>
      <c r="X543" s="112">
        <v>1.377</v>
      </c>
      <c r="Y543" s="111">
        <f t="shared" si="71"/>
        <v>109.54452040000001</v>
      </c>
      <c r="Z543" s="113">
        <v>0.5</v>
      </c>
      <c r="AA543" s="114">
        <f t="shared" si="69"/>
        <v>54.772260200000005</v>
      </c>
    </row>
    <row r="544" spans="1:27" ht="12.75" customHeight="1" x14ac:dyDescent="0.35">
      <c r="A544" s="103" t="s">
        <v>2671</v>
      </c>
      <c r="B544" s="222" t="s">
        <v>1820</v>
      </c>
      <c r="C544" s="123" t="s">
        <v>3395</v>
      </c>
      <c r="D544" s="124">
        <v>1</v>
      </c>
      <c r="E544" s="125">
        <v>0.4</v>
      </c>
      <c r="F544" s="132">
        <f>VLOOKUP(CONCATENATE(A544,"-",E544),AĞIRLIK!$A$3:$C$171,3,FALSE)</f>
        <v>3.0144000000000002</v>
      </c>
      <c r="G544" s="117" t="s">
        <v>39</v>
      </c>
      <c r="H544" s="108">
        <f>Sayfa2!$C$2</f>
        <v>6.5</v>
      </c>
      <c r="I544" s="108">
        <f>D544*İZOLASYON!$G$13</f>
        <v>3.0442299999999998</v>
      </c>
      <c r="J544" s="118">
        <f>D544*İZOLASYON!$O$13</f>
        <v>13.096563200000002</v>
      </c>
      <c r="K544" s="118"/>
      <c r="L544" s="118"/>
      <c r="M544" s="118"/>
      <c r="N544" s="118"/>
      <c r="O544" s="118"/>
      <c r="P544" s="118"/>
      <c r="Q544" s="118"/>
      <c r="R544" s="109">
        <f t="shared" si="76"/>
        <v>35.7343932</v>
      </c>
      <c r="S544" s="119">
        <v>0.2</v>
      </c>
      <c r="T544" s="119">
        <v>0.3</v>
      </c>
      <c r="U544" s="119">
        <v>0.1</v>
      </c>
      <c r="V544" s="111">
        <f>V541</f>
        <v>39.81</v>
      </c>
      <c r="W544" s="111">
        <f t="shared" si="70"/>
        <v>43.392900000000004</v>
      </c>
      <c r="X544" s="112">
        <v>1.377</v>
      </c>
      <c r="Y544" s="111">
        <f t="shared" si="71"/>
        <v>103.1449233</v>
      </c>
      <c r="Z544" s="113">
        <v>0.5</v>
      </c>
      <c r="AA544" s="114">
        <f t="shared" si="69"/>
        <v>51.572461650000001</v>
      </c>
    </row>
    <row r="545" spans="1:27" ht="12.75" customHeight="1" x14ac:dyDescent="0.35">
      <c r="A545" s="103" t="s">
        <v>2671</v>
      </c>
      <c r="B545" s="222" t="s">
        <v>1821</v>
      </c>
      <c r="C545" s="123" t="s">
        <v>450</v>
      </c>
      <c r="D545" s="124">
        <v>1</v>
      </c>
      <c r="E545" s="125">
        <v>0.4</v>
      </c>
      <c r="F545" s="132">
        <f>VLOOKUP(CONCATENATE(A545,"-",E545),AĞIRLIK!$A$3:$C$171,3,FALSE)</f>
        <v>3.0144000000000002</v>
      </c>
      <c r="G545" s="117" t="s">
        <v>39</v>
      </c>
      <c r="H545" s="108">
        <f>Sayfa2!$C$2</f>
        <v>6.5</v>
      </c>
      <c r="I545" s="108"/>
      <c r="J545" s="118"/>
      <c r="K545" s="118"/>
      <c r="L545" s="118"/>
      <c r="M545" s="118"/>
      <c r="N545" s="118"/>
      <c r="O545" s="118"/>
      <c r="P545" s="118"/>
      <c r="Q545" s="118"/>
      <c r="R545" s="109">
        <f t="shared" si="76"/>
        <v>19.593600000000002</v>
      </c>
      <c r="S545" s="119">
        <v>0.2</v>
      </c>
      <c r="T545" s="119">
        <v>0.3</v>
      </c>
      <c r="U545" s="119">
        <v>0.1</v>
      </c>
      <c r="V545" s="111">
        <f>V540</f>
        <v>20.37</v>
      </c>
      <c r="W545" s="111">
        <f t="shared" si="70"/>
        <v>22.203300000000002</v>
      </c>
      <c r="X545" s="112">
        <v>1.377</v>
      </c>
      <c r="Y545" s="111">
        <f t="shared" si="71"/>
        <v>52.777244099999997</v>
      </c>
      <c r="Z545" s="113">
        <v>0.5</v>
      </c>
      <c r="AA545" s="114">
        <f t="shared" si="69"/>
        <v>26.388622049999999</v>
      </c>
    </row>
    <row r="546" spans="1:27" ht="12.75" customHeight="1" x14ac:dyDescent="0.35">
      <c r="A546" s="103" t="s">
        <v>2671</v>
      </c>
      <c r="B546" s="222" t="s">
        <v>1822</v>
      </c>
      <c r="C546" s="123" t="s">
        <v>3780</v>
      </c>
      <c r="D546" s="124">
        <v>1</v>
      </c>
      <c r="E546" s="125">
        <v>0.4</v>
      </c>
      <c r="F546" s="106">
        <f>VLOOKUP(CONCATENATE(A546,"-",E546),AĞIRLIK!$A$3:$C$171,3,FALSE)</f>
        <v>3.0144000000000002</v>
      </c>
      <c r="G546" s="117" t="s">
        <v>39</v>
      </c>
      <c r="H546" s="108">
        <f>Sayfa2!$C$2</f>
        <v>6.5</v>
      </c>
      <c r="I546" s="108">
        <f>D546*'genel hesap'!$K$80</f>
        <v>4.1699199999999994</v>
      </c>
      <c r="J546" s="108">
        <f>D546*'genel hesap'!$R$80</f>
        <v>14.130502400000003</v>
      </c>
      <c r="K546" s="118"/>
      <c r="L546" s="118"/>
      <c r="M546" s="118"/>
      <c r="N546" s="118"/>
      <c r="O546" s="118"/>
      <c r="P546" s="118"/>
      <c r="Q546" s="118"/>
      <c r="R546" s="109">
        <f t="shared" si="76"/>
        <v>37.894022400000004</v>
      </c>
      <c r="S546" s="119">
        <v>0.2</v>
      </c>
      <c r="T546" s="119">
        <v>0.3</v>
      </c>
      <c r="U546" s="119">
        <v>0.1</v>
      </c>
      <c r="V546" s="111">
        <v>42.28</v>
      </c>
      <c r="W546" s="111">
        <f t="shared" si="70"/>
        <v>46.085200000000007</v>
      </c>
      <c r="X546" s="112">
        <v>1.377</v>
      </c>
      <c r="Y546" s="111">
        <f t="shared" si="71"/>
        <v>109.54452040000001</v>
      </c>
      <c r="Z546" s="113">
        <v>0.5</v>
      </c>
      <c r="AA546" s="114">
        <f t="shared" si="69"/>
        <v>54.772260200000005</v>
      </c>
    </row>
    <row r="547" spans="1:27" ht="12.75" customHeight="1" x14ac:dyDescent="0.35">
      <c r="A547" s="103" t="s">
        <v>2671</v>
      </c>
      <c r="B547" s="222" t="s">
        <v>1823</v>
      </c>
      <c r="C547" s="123" t="s">
        <v>3422</v>
      </c>
      <c r="D547" s="124">
        <v>1</v>
      </c>
      <c r="E547" s="125">
        <v>0.4</v>
      </c>
      <c r="F547" s="132">
        <f>VLOOKUP(CONCATENATE(A547,"-",E547),AĞIRLIK!$A$3:$C$171,3,FALSE)</f>
        <v>3.0144000000000002</v>
      </c>
      <c r="G547" s="117" t="s">
        <v>39</v>
      </c>
      <c r="H547" s="108">
        <f>Sayfa2!$C$2</f>
        <v>6.5</v>
      </c>
      <c r="I547" s="108">
        <f>D547*İZOLASYON!$G$13</f>
        <v>3.0442299999999998</v>
      </c>
      <c r="J547" s="118">
        <f>D547*İZOLASYON!$O$13</f>
        <v>13.096563200000002</v>
      </c>
      <c r="K547" s="118"/>
      <c r="L547" s="118"/>
      <c r="M547" s="118"/>
      <c r="N547" s="118"/>
      <c r="O547" s="118"/>
      <c r="P547" s="118"/>
      <c r="Q547" s="118"/>
      <c r="R547" s="109">
        <f t="shared" si="76"/>
        <v>35.7343932</v>
      </c>
      <c r="S547" s="119">
        <v>0.2</v>
      </c>
      <c r="T547" s="119">
        <v>0.3</v>
      </c>
      <c r="U547" s="119">
        <v>0.1</v>
      </c>
      <c r="V547" s="111">
        <v>39.81</v>
      </c>
      <c r="W547" s="111">
        <f t="shared" si="70"/>
        <v>43.392900000000004</v>
      </c>
      <c r="X547" s="112">
        <v>1.377</v>
      </c>
      <c r="Y547" s="111">
        <f t="shared" si="71"/>
        <v>103.1449233</v>
      </c>
      <c r="Z547" s="113">
        <v>0.5</v>
      </c>
      <c r="AA547" s="114">
        <f t="shared" si="69"/>
        <v>51.572461650000001</v>
      </c>
    </row>
    <row r="548" spans="1:27" ht="12.75" customHeight="1" x14ac:dyDescent="0.35">
      <c r="A548" s="103" t="s">
        <v>2671</v>
      </c>
      <c r="B548" s="222" t="s">
        <v>1824</v>
      </c>
      <c r="C548" s="123" t="s">
        <v>220</v>
      </c>
      <c r="D548" s="124">
        <v>1</v>
      </c>
      <c r="E548" s="125">
        <v>0.4</v>
      </c>
      <c r="F548" s="132">
        <f>VLOOKUP(CONCATENATE(A548,"-",E548),AĞIRLIK!$A$3:$C$171,3,FALSE)</f>
        <v>3.0144000000000002</v>
      </c>
      <c r="G548" s="117" t="s">
        <v>39</v>
      </c>
      <c r="H548" s="108">
        <f>Sayfa2!$C$2</f>
        <v>6.5</v>
      </c>
      <c r="I548" s="108"/>
      <c r="J548" s="118"/>
      <c r="K548" s="118"/>
      <c r="L548" s="118"/>
      <c r="M548" s="118"/>
      <c r="N548" s="118"/>
      <c r="O548" s="118"/>
      <c r="P548" s="118"/>
      <c r="Q548" s="118"/>
      <c r="R548" s="109">
        <f t="shared" si="76"/>
        <v>19.593600000000002</v>
      </c>
      <c r="S548" s="119">
        <v>0.2</v>
      </c>
      <c r="T548" s="119">
        <v>0.3</v>
      </c>
      <c r="U548" s="119">
        <v>0.1</v>
      </c>
      <c r="V548" s="111">
        <v>20.37</v>
      </c>
      <c r="W548" s="111">
        <f t="shared" si="70"/>
        <v>22.203300000000002</v>
      </c>
      <c r="X548" s="112">
        <v>1.377</v>
      </c>
      <c r="Y548" s="111">
        <f t="shared" si="71"/>
        <v>52.777244099999997</v>
      </c>
      <c r="Z548" s="113">
        <v>0.5</v>
      </c>
      <c r="AA548" s="114">
        <f t="shared" si="69"/>
        <v>26.388622049999999</v>
      </c>
    </row>
    <row r="549" spans="1:27" ht="12.75" customHeight="1" x14ac:dyDescent="0.35">
      <c r="A549" s="103" t="s">
        <v>2671</v>
      </c>
      <c r="B549" s="222" t="s">
        <v>1825</v>
      </c>
      <c r="C549" s="78" t="s">
        <v>478</v>
      </c>
      <c r="D549" s="124">
        <v>0.25</v>
      </c>
      <c r="E549" s="125">
        <v>0.5</v>
      </c>
      <c r="F549" s="132">
        <f>VLOOKUP(CONCATENATE(A549,"-",E549),AĞIRLIK!$A$3:$C$171,3,FALSE)</f>
        <v>3.7680000000000002</v>
      </c>
      <c r="G549" s="117" t="s">
        <v>39</v>
      </c>
      <c r="H549" s="120">
        <f>Sayfa2!$C$2*Sayfa2!I14</f>
        <v>1.6328000000000003</v>
      </c>
      <c r="I549" s="120"/>
      <c r="J549" s="118"/>
      <c r="K549" s="118"/>
      <c r="L549" s="118">
        <f>'genel hesap'!$C$2</f>
        <v>1.39</v>
      </c>
      <c r="M549" s="118"/>
      <c r="N549" s="118"/>
      <c r="O549" s="118">
        <f>SIVAMA!D13</f>
        <v>1.8000000000000003</v>
      </c>
      <c r="P549" s="118"/>
      <c r="Q549" s="118"/>
      <c r="R549" s="109">
        <f>R518</f>
        <v>9.7968000000000011</v>
      </c>
      <c r="S549" s="119">
        <v>0.2</v>
      </c>
      <c r="T549" s="119">
        <v>0.3</v>
      </c>
      <c r="U549" s="119">
        <v>0.1</v>
      </c>
      <c r="V549" s="111">
        <f>L549+V518</f>
        <v>11.575000000000001</v>
      </c>
      <c r="W549" s="111">
        <f t="shared" si="70"/>
        <v>12.616750000000001</v>
      </c>
      <c r="X549" s="112">
        <v>1.377</v>
      </c>
      <c r="Y549" s="111">
        <f t="shared" si="71"/>
        <v>29.99001475</v>
      </c>
      <c r="Z549" s="113">
        <v>0.5</v>
      </c>
      <c r="AA549" s="114">
        <f t="shared" si="69"/>
        <v>14.995007375</v>
      </c>
    </row>
    <row r="550" spans="1:27" ht="12.75" customHeight="1" x14ac:dyDescent="0.35">
      <c r="A550" s="103" t="s">
        <v>2671</v>
      </c>
      <c r="B550" s="222" t="s">
        <v>1826</v>
      </c>
      <c r="C550" s="123" t="s">
        <v>3450</v>
      </c>
      <c r="D550" s="124">
        <v>0.25</v>
      </c>
      <c r="E550" s="125">
        <v>0.5</v>
      </c>
      <c r="F550" s="132">
        <f>VLOOKUP(CONCATENATE(A550,"-",E550),AĞIRLIK!$A$3:$C$171,3,FALSE)</f>
        <v>3.7680000000000002</v>
      </c>
      <c r="G550" s="117" t="s">
        <v>39</v>
      </c>
      <c r="H550" s="120">
        <f>Sayfa2!$C$2*Sayfa2!I14</f>
        <v>1.6328000000000003</v>
      </c>
      <c r="I550" s="108">
        <f>D550*İZOLASYON!$G$13</f>
        <v>0.76105749999999994</v>
      </c>
      <c r="J550" s="118">
        <f>D550*İZOLASYON!$O$13</f>
        <v>3.2741408000000005</v>
      </c>
      <c r="K550" s="118"/>
      <c r="L550" s="118">
        <f>'genel hesap'!$C$2</f>
        <v>1.39</v>
      </c>
      <c r="M550" s="118"/>
      <c r="N550" s="118"/>
      <c r="O550" s="118">
        <f>SIVAMA!D13</f>
        <v>1.8000000000000003</v>
      </c>
      <c r="P550" s="118"/>
      <c r="Q550" s="118"/>
      <c r="R550" s="109">
        <f>R519</f>
        <v>17.8671966</v>
      </c>
      <c r="S550" s="119">
        <v>0.2</v>
      </c>
      <c r="T550" s="119">
        <v>0.3</v>
      </c>
      <c r="U550" s="119">
        <v>0.1</v>
      </c>
      <c r="V550" s="111">
        <f t="shared" ref="V550:V551" si="77">L550+V519</f>
        <v>21.295000000000002</v>
      </c>
      <c r="W550" s="111">
        <f t="shared" si="70"/>
        <v>23.211550000000003</v>
      </c>
      <c r="X550" s="112">
        <v>1.377</v>
      </c>
      <c r="Y550" s="111">
        <f t="shared" si="71"/>
        <v>55.173854349999999</v>
      </c>
      <c r="Z550" s="113">
        <v>0.5</v>
      </c>
      <c r="AA550" s="114">
        <f t="shared" si="69"/>
        <v>27.586927175</v>
      </c>
    </row>
    <row r="551" spans="1:27" ht="12.75" customHeight="1" x14ac:dyDescent="0.35">
      <c r="A551" s="103" t="s">
        <v>2671</v>
      </c>
      <c r="B551" s="222" t="s">
        <v>1827</v>
      </c>
      <c r="C551" s="123" t="s">
        <v>3781</v>
      </c>
      <c r="D551" s="124">
        <v>0.25</v>
      </c>
      <c r="E551" s="125">
        <v>0.4</v>
      </c>
      <c r="F551" s="106">
        <f>VLOOKUP(CONCATENATE(A551,"-",E551),AĞIRLIK!$A$3:$C$171,3,FALSE)</f>
        <v>3.0144000000000002</v>
      </c>
      <c r="G551" s="117" t="s">
        <v>39</v>
      </c>
      <c r="H551" s="108">
        <v>1.2560000000000002</v>
      </c>
      <c r="I551" s="108">
        <f>D551*'genel hesap'!$K$80</f>
        <v>1.0424799999999999</v>
      </c>
      <c r="J551" s="108">
        <f>D551*'genel hesap'!$R$80</f>
        <v>3.5326256000000007</v>
      </c>
      <c r="K551" s="118"/>
      <c r="L551" s="118">
        <f>'genel hesap'!$C$2</f>
        <v>1.39</v>
      </c>
      <c r="M551" s="118"/>
      <c r="N551" s="118"/>
      <c r="O551" s="118">
        <f>SIVAMA!D13</f>
        <v>1.8000000000000003</v>
      </c>
      <c r="P551" s="118"/>
      <c r="Q551" s="118"/>
      <c r="R551" s="109">
        <f>R520</f>
        <v>18.947011200000002</v>
      </c>
      <c r="S551" s="119">
        <v>0.2</v>
      </c>
      <c r="T551" s="119">
        <v>0.3</v>
      </c>
      <c r="U551" s="119">
        <v>0.1</v>
      </c>
      <c r="V551" s="111">
        <f t="shared" si="77"/>
        <v>22.53</v>
      </c>
      <c r="W551" s="111">
        <f t="shared" si="70"/>
        <v>24.557700000000004</v>
      </c>
      <c r="X551" s="112">
        <v>1.377</v>
      </c>
      <c r="Y551" s="111">
        <f t="shared" si="71"/>
        <v>58.373652900000003</v>
      </c>
      <c r="Z551" s="113">
        <v>0.5</v>
      </c>
      <c r="AA551" s="114">
        <f t="shared" si="69"/>
        <v>29.186826450000002</v>
      </c>
    </row>
    <row r="552" spans="1:27" ht="12.75" customHeight="1" x14ac:dyDescent="0.35">
      <c r="A552" s="103" t="s">
        <v>2671</v>
      </c>
      <c r="B552" s="222" t="s">
        <v>1828</v>
      </c>
      <c r="C552" s="78" t="s">
        <v>221</v>
      </c>
      <c r="D552" s="124">
        <v>1</v>
      </c>
      <c r="E552" s="125">
        <v>0.5</v>
      </c>
      <c r="F552" s="132">
        <f>VLOOKUP(CONCATENATE(A552,"-",E552),AĞIRLIK!$A$3:$C$171,3,FALSE)</f>
        <v>3.7680000000000002</v>
      </c>
      <c r="G552" s="117" t="s">
        <v>39</v>
      </c>
      <c r="H552" s="108">
        <f>Sayfa2!$C$2</f>
        <v>6.5</v>
      </c>
      <c r="I552" s="108"/>
      <c r="J552" s="118"/>
      <c r="K552" s="118"/>
      <c r="L552" s="118"/>
      <c r="M552" s="118"/>
      <c r="N552" s="118"/>
      <c r="O552" s="118"/>
      <c r="P552" s="118"/>
      <c r="Q552" s="118"/>
      <c r="R552" s="109">
        <f>F552*H552*D552+I552+J552+K552+L552+M552+N552+O552+P552+Q552</f>
        <v>24.492000000000001</v>
      </c>
      <c r="S552" s="119">
        <v>0.1</v>
      </c>
      <c r="T552" s="119">
        <v>0.3</v>
      </c>
      <c r="U552" s="119">
        <v>0.1</v>
      </c>
      <c r="V552" s="111">
        <f>V545*1.5</f>
        <v>30.555</v>
      </c>
      <c r="W552" s="111">
        <f t="shared" si="70"/>
        <v>33.304950000000005</v>
      </c>
      <c r="X552" s="112">
        <v>1.377</v>
      </c>
      <c r="Y552" s="111">
        <f t="shared" si="71"/>
        <v>79.165866149999999</v>
      </c>
      <c r="Z552" s="113">
        <v>0.5</v>
      </c>
      <c r="AA552" s="114">
        <f t="shared" si="69"/>
        <v>39.582933075</v>
      </c>
    </row>
    <row r="553" spans="1:27" ht="12.75" customHeight="1" x14ac:dyDescent="0.35">
      <c r="A553" s="103" t="s">
        <v>2671</v>
      </c>
      <c r="B553" s="222" t="s">
        <v>1829</v>
      </c>
      <c r="C553" s="123" t="s">
        <v>3619</v>
      </c>
      <c r="D553" s="124">
        <v>1</v>
      </c>
      <c r="E553" s="125">
        <v>0.5</v>
      </c>
      <c r="F553" s="132">
        <f>VLOOKUP(CONCATENATE(A553,"-",E553),AĞIRLIK!$A$3:$C$171,3,FALSE)</f>
        <v>3.7680000000000002</v>
      </c>
      <c r="G553" s="117" t="s">
        <v>39</v>
      </c>
      <c r="H553" s="108">
        <f>Sayfa2!$C$2</f>
        <v>6.5</v>
      </c>
      <c r="I553" s="108">
        <f>D553*İZOLASYON!$G$13</f>
        <v>3.0442299999999998</v>
      </c>
      <c r="J553" s="118">
        <f>D553*İZOLASYON!$O$13</f>
        <v>13.096563200000002</v>
      </c>
      <c r="K553" s="118"/>
      <c r="L553" s="118"/>
      <c r="M553" s="118"/>
      <c r="N553" s="118"/>
      <c r="O553" s="118"/>
      <c r="P553" s="118"/>
      <c r="Q553" s="118"/>
      <c r="R553" s="109">
        <f>F553*H553*D553+I553+J553+K553+L553+M553+N553+O553+P553+Q553</f>
        <v>40.632793200000002</v>
      </c>
      <c r="S553" s="119">
        <v>0.1</v>
      </c>
      <c r="T553" s="119">
        <v>0.3</v>
      </c>
      <c r="U553" s="119">
        <v>0.1</v>
      </c>
      <c r="V553" s="111">
        <f>V547*1.5</f>
        <v>59.715000000000003</v>
      </c>
      <c r="W553" s="111">
        <f t="shared" si="70"/>
        <v>65.08935000000001</v>
      </c>
      <c r="X553" s="112">
        <v>1.377</v>
      </c>
      <c r="Y553" s="111">
        <f t="shared" si="71"/>
        <v>154.71738495</v>
      </c>
      <c r="Z553" s="113">
        <v>0.5</v>
      </c>
      <c r="AA553" s="114">
        <f t="shared" si="69"/>
        <v>77.358692474999998</v>
      </c>
    </row>
    <row r="554" spans="1:27" ht="12.75" customHeight="1" x14ac:dyDescent="0.35">
      <c r="A554" s="103" t="s">
        <v>2671</v>
      </c>
      <c r="B554" s="222" t="s">
        <v>1830</v>
      </c>
      <c r="C554" s="123" t="s">
        <v>3782</v>
      </c>
      <c r="D554" s="124">
        <v>1</v>
      </c>
      <c r="E554" s="125">
        <v>0.5</v>
      </c>
      <c r="F554" s="106">
        <f>VLOOKUP(CONCATENATE(A554,"-",E554),AĞIRLIK!$A$3:$C$171,3,FALSE)</f>
        <v>3.7680000000000002</v>
      </c>
      <c r="G554" s="117" t="s">
        <v>39</v>
      </c>
      <c r="H554" s="108">
        <f>Sayfa2!$C$2</f>
        <v>6.5</v>
      </c>
      <c r="I554" s="108">
        <f>D554*'genel hesap'!$K$80</f>
        <v>4.1699199999999994</v>
      </c>
      <c r="J554" s="108">
        <f>D554*'genel hesap'!$R$80</f>
        <v>14.130502400000003</v>
      </c>
      <c r="K554" s="118"/>
      <c r="L554" s="118"/>
      <c r="M554" s="118"/>
      <c r="N554" s="118"/>
      <c r="O554" s="118"/>
      <c r="P554" s="118"/>
      <c r="Q554" s="118"/>
      <c r="R554" s="109">
        <f>F554*H554*D554+I554+J554+K554+L554+M554+N554+O554+P554+Q554</f>
        <v>42.792422400000007</v>
      </c>
      <c r="S554" s="119">
        <v>0.1</v>
      </c>
      <c r="T554" s="119">
        <v>0.3</v>
      </c>
      <c r="U554" s="119">
        <v>0.1</v>
      </c>
      <c r="V554" s="111">
        <f>V546*1.5</f>
        <v>63.42</v>
      </c>
      <c r="W554" s="111">
        <f t="shared" si="70"/>
        <v>69.127800000000008</v>
      </c>
      <c r="X554" s="112">
        <v>1.377</v>
      </c>
      <c r="Y554" s="111">
        <f t="shared" si="71"/>
        <v>164.31678060000002</v>
      </c>
      <c r="Z554" s="113">
        <v>0.5</v>
      </c>
      <c r="AA554" s="114">
        <f t="shared" si="69"/>
        <v>82.158390300000008</v>
      </c>
    </row>
    <row r="555" spans="1:27" ht="12.75" customHeight="1" x14ac:dyDescent="0.35">
      <c r="A555" s="103" t="s">
        <v>2671</v>
      </c>
      <c r="B555" s="222" t="s">
        <v>1831</v>
      </c>
      <c r="C555" s="78" t="s">
        <v>1247</v>
      </c>
      <c r="D555" s="124">
        <v>1</v>
      </c>
      <c r="E555" s="125">
        <v>0.4</v>
      </c>
      <c r="F555" s="132">
        <f>VLOOKUP(CONCATENATE(A555,"-",E555),AĞIRLIK!$A$3:$C$171,3,FALSE)</f>
        <v>3.0144000000000002</v>
      </c>
      <c r="G555" s="117" t="s">
        <v>39</v>
      </c>
      <c r="H555" s="108">
        <f>Sayfa2!$C$2</f>
        <v>6.5</v>
      </c>
      <c r="I555" s="108"/>
      <c r="J555" s="118"/>
      <c r="K555" s="118"/>
      <c r="L555" s="118"/>
      <c r="M555" s="118"/>
      <c r="N555" s="118"/>
      <c r="O555" s="118"/>
      <c r="P555" s="118"/>
      <c r="Q555" s="118"/>
      <c r="R555" s="109">
        <f>F555*H555*D555+I555+J555+K555+L555+M555+N555+O555+P555+Q555</f>
        <v>19.593600000000002</v>
      </c>
      <c r="S555" s="119">
        <v>0.2</v>
      </c>
      <c r="T555" s="119">
        <v>0.3</v>
      </c>
      <c r="U555" s="119">
        <v>0.1</v>
      </c>
      <c r="V555" s="111">
        <f>V548</f>
        <v>20.37</v>
      </c>
      <c r="W555" s="111">
        <f t="shared" si="70"/>
        <v>22.203300000000002</v>
      </c>
      <c r="X555" s="112">
        <v>1.377</v>
      </c>
      <c r="Y555" s="111">
        <f t="shared" si="71"/>
        <v>52.777244099999997</v>
      </c>
      <c r="Z555" s="113">
        <v>0.5</v>
      </c>
      <c r="AA555" s="114">
        <f t="shared" si="69"/>
        <v>26.388622049999999</v>
      </c>
    </row>
    <row r="556" spans="1:27" ht="12.75" customHeight="1" x14ac:dyDescent="0.35">
      <c r="A556" s="103" t="s">
        <v>2671</v>
      </c>
      <c r="B556" s="222" t="s">
        <v>4219</v>
      </c>
      <c r="C556" s="78" t="s">
        <v>223</v>
      </c>
      <c r="D556" s="124">
        <v>1</v>
      </c>
      <c r="E556" s="125">
        <v>0.4</v>
      </c>
      <c r="F556" s="132">
        <f>VLOOKUP(CONCATENATE(A556,"-",E556),AĞIRLIK!$A$3:$C$171,3,FALSE)</f>
        <v>3.0144000000000002</v>
      </c>
      <c r="G556" s="117" t="s">
        <v>39</v>
      </c>
      <c r="H556" s="108">
        <f>Sayfa2!$C$2</f>
        <v>6.5</v>
      </c>
      <c r="I556" s="108"/>
      <c r="J556" s="118"/>
      <c r="K556" s="118"/>
      <c r="L556" s="118"/>
      <c r="M556" s="118"/>
      <c r="N556" s="118"/>
      <c r="O556" s="118"/>
      <c r="P556" s="118"/>
      <c r="Q556" s="118"/>
      <c r="R556" s="109">
        <f>F556*H556*D556+I556+J556+K556+L556+M556+N556+O556+P556+Q556</f>
        <v>19.593600000000002</v>
      </c>
      <c r="S556" s="119">
        <v>0.2</v>
      </c>
      <c r="T556" s="119">
        <v>0.3</v>
      </c>
      <c r="U556" s="119">
        <v>0.1</v>
      </c>
      <c r="V556" s="111">
        <v>20.37</v>
      </c>
      <c r="W556" s="111">
        <f t="shared" si="70"/>
        <v>22.203300000000002</v>
      </c>
      <c r="X556" s="112">
        <v>1.377</v>
      </c>
      <c r="Y556" s="111">
        <f t="shared" si="71"/>
        <v>52.777244099999997</v>
      </c>
      <c r="Z556" s="113">
        <v>0.5</v>
      </c>
      <c r="AA556" s="114">
        <f t="shared" si="69"/>
        <v>26.388622049999999</v>
      </c>
    </row>
    <row r="557" spans="1:27" x14ac:dyDescent="0.35">
      <c r="A557" s="103" t="s">
        <v>2671</v>
      </c>
      <c r="B557" s="222" t="s">
        <v>4220</v>
      </c>
      <c r="C557" s="78" t="s">
        <v>1248</v>
      </c>
      <c r="D557" s="126">
        <v>1</v>
      </c>
      <c r="E557" s="131"/>
      <c r="F557" s="132">
        <v>4.4000000000000004</v>
      </c>
      <c r="G557" s="137" t="s">
        <v>39</v>
      </c>
      <c r="H557" s="108">
        <v>1.62</v>
      </c>
      <c r="I557" s="108"/>
      <c r="J557" s="118"/>
      <c r="K557" s="118"/>
      <c r="L557" s="118"/>
      <c r="M557" s="118"/>
      <c r="N557" s="118"/>
      <c r="O557" s="118"/>
      <c r="P557" s="128"/>
      <c r="Q557" s="128"/>
      <c r="R557" s="109">
        <f>R559</f>
        <v>7.128000000000001</v>
      </c>
      <c r="S557" s="129">
        <v>1.5</v>
      </c>
      <c r="T557" s="129">
        <v>0</v>
      </c>
      <c r="U557" s="129">
        <v>0</v>
      </c>
      <c r="V557" s="111">
        <v>20.37</v>
      </c>
      <c r="W557" s="111">
        <f t="shared" si="70"/>
        <v>22.203300000000002</v>
      </c>
      <c r="X557" s="112">
        <v>1.377</v>
      </c>
      <c r="Y557" s="111">
        <f t="shared" si="71"/>
        <v>52.777244099999997</v>
      </c>
      <c r="Z557" s="113">
        <v>0.5</v>
      </c>
      <c r="AA557" s="114">
        <f t="shared" si="69"/>
        <v>26.388622049999999</v>
      </c>
    </row>
    <row r="558" spans="1:27" x14ac:dyDescent="0.35">
      <c r="A558" s="103" t="s">
        <v>2671</v>
      </c>
      <c r="B558" s="222" t="s">
        <v>4221</v>
      </c>
      <c r="C558" s="78" t="s">
        <v>1249</v>
      </c>
      <c r="D558" s="126"/>
      <c r="E558" s="131"/>
      <c r="F558" s="132">
        <f>Sayfa2!CU13</f>
        <v>4.4000000000000004</v>
      </c>
      <c r="G558" s="137" t="s">
        <v>39</v>
      </c>
      <c r="H558" s="108"/>
      <c r="I558" s="108"/>
      <c r="J558" s="118"/>
      <c r="K558" s="118"/>
      <c r="L558" s="118"/>
      <c r="M558" s="118"/>
      <c r="N558" s="118"/>
      <c r="O558" s="118"/>
      <c r="P558" s="128"/>
      <c r="Q558" s="128"/>
      <c r="R558" s="109">
        <f>R559</f>
        <v>7.128000000000001</v>
      </c>
      <c r="S558" s="129">
        <v>1</v>
      </c>
      <c r="T558" s="129">
        <v>0</v>
      </c>
      <c r="U558" s="129">
        <v>0</v>
      </c>
      <c r="V558" s="111">
        <v>20.37</v>
      </c>
      <c r="W558" s="111">
        <f t="shared" si="70"/>
        <v>22.203300000000002</v>
      </c>
      <c r="X558" s="112">
        <v>1.377</v>
      </c>
      <c r="Y558" s="111">
        <f t="shared" si="71"/>
        <v>52.777244099999997</v>
      </c>
      <c r="Z558" s="113">
        <v>0.5</v>
      </c>
      <c r="AA558" s="114">
        <f t="shared" ref="AA558:AA621" si="78">Y558*(1-Z558)</f>
        <v>26.388622049999999</v>
      </c>
    </row>
    <row r="559" spans="1:27" ht="12.75" customHeight="1" x14ac:dyDescent="0.35">
      <c r="A559" s="103" t="s">
        <v>2671</v>
      </c>
      <c r="B559" s="222" t="s">
        <v>4222</v>
      </c>
      <c r="C559" s="78" t="s">
        <v>224</v>
      </c>
      <c r="D559" s="126">
        <v>1</v>
      </c>
      <c r="E559" s="131"/>
      <c r="F559" s="132">
        <f>Sayfa2!CU13</f>
        <v>4.4000000000000004</v>
      </c>
      <c r="G559" s="137" t="s">
        <v>39</v>
      </c>
      <c r="H559" s="108">
        <v>1.62</v>
      </c>
      <c r="I559" s="108"/>
      <c r="J559" s="118"/>
      <c r="K559" s="118"/>
      <c r="L559" s="118"/>
      <c r="M559" s="118"/>
      <c r="N559" s="118"/>
      <c r="O559" s="118"/>
      <c r="P559" s="128"/>
      <c r="Q559" s="128"/>
      <c r="R559" s="109">
        <f>F559*H559*D559+I559+J559+K559+L559+M559+N559+O559+P559+Q559</f>
        <v>7.128000000000001</v>
      </c>
      <c r="S559" s="129">
        <v>1</v>
      </c>
      <c r="T559" s="129">
        <v>0</v>
      </c>
      <c r="U559" s="129">
        <v>0</v>
      </c>
      <c r="V559" s="111">
        <v>20.37</v>
      </c>
      <c r="W559" s="111">
        <f t="shared" si="70"/>
        <v>22.203300000000002</v>
      </c>
      <c r="X559" s="112">
        <v>1.377</v>
      </c>
      <c r="Y559" s="111">
        <f t="shared" si="71"/>
        <v>52.777244099999997</v>
      </c>
      <c r="Z559" s="113">
        <v>0.5</v>
      </c>
      <c r="AA559" s="114">
        <f t="shared" si="78"/>
        <v>26.388622049999999</v>
      </c>
    </row>
    <row r="560" spans="1:27" ht="12.75" customHeight="1" x14ac:dyDescent="0.35">
      <c r="A560" s="103" t="s">
        <v>2671</v>
      </c>
      <c r="B560" s="222" t="s">
        <v>4223</v>
      </c>
      <c r="C560" s="78" t="s">
        <v>225</v>
      </c>
      <c r="D560" s="124">
        <v>1</v>
      </c>
      <c r="E560" s="125"/>
      <c r="F560" s="132">
        <v>1</v>
      </c>
      <c r="G560" s="117" t="s">
        <v>39</v>
      </c>
      <c r="H560" s="133"/>
      <c r="I560" s="138"/>
      <c r="J560" s="134"/>
      <c r="K560" s="134"/>
      <c r="L560" s="134"/>
      <c r="M560" s="134">
        <f>'BAĞLANTI KELEPÇESİ'!H13</f>
        <v>0.94639532467532472</v>
      </c>
      <c r="N560" s="134"/>
      <c r="O560" s="134"/>
      <c r="P560" s="134"/>
      <c r="Q560" s="134"/>
      <c r="R560" s="109">
        <f>F560*H560*D560+I560+J560+K560+L560+M560+N560+O560+P560+Q560</f>
        <v>0.94639532467532472</v>
      </c>
      <c r="S560" s="135">
        <v>1</v>
      </c>
      <c r="T560" s="135">
        <v>0</v>
      </c>
      <c r="U560" s="135">
        <v>0</v>
      </c>
      <c r="V560" s="111">
        <v>1.73</v>
      </c>
      <c r="W560" s="111">
        <f t="shared" si="70"/>
        <v>1.8857000000000002</v>
      </c>
      <c r="X560" s="112">
        <v>1.377</v>
      </c>
      <c r="Y560" s="111">
        <f t="shared" si="71"/>
        <v>4.4823088999999996</v>
      </c>
      <c r="Z560" s="113">
        <v>0.5</v>
      </c>
      <c r="AA560" s="114">
        <f t="shared" si="78"/>
        <v>2.2411544499999998</v>
      </c>
    </row>
    <row r="561" spans="1:27" ht="12.75" customHeight="1" x14ac:dyDescent="0.35">
      <c r="A561" s="103" t="s">
        <v>2671</v>
      </c>
      <c r="B561" s="222" t="s">
        <v>4224</v>
      </c>
      <c r="C561" s="78" t="s">
        <v>1250</v>
      </c>
      <c r="D561" s="124"/>
      <c r="E561" s="125"/>
      <c r="F561" s="132">
        <v>1</v>
      </c>
      <c r="G561" s="117" t="s">
        <v>39</v>
      </c>
      <c r="H561" s="133"/>
      <c r="I561" s="108"/>
      <c r="J561" s="118"/>
      <c r="K561" s="134"/>
      <c r="L561" s="134"/>
      <c r="M561" s="134"/>
      <c r="N561" s="134"/>
      <c r="O561" s="134"/>
      <c r="P561" s="134"/>
      <c r="Q561" s="134"/>
      <c r="R561" s="109">
        <f>R564</f>
        <v>2.0045999999999999</v>
      </c>
      <c r="S561" s="135">
        <v>1</v>
      </c>
      <c r="T561" s="135">
        <v>0</v>
      </c>
      <c r="U561" s="135">
        <v>0</v>
      </c>
      <c r="V561" s="111">
        <v>1.73</v>
      </c>
      <c r="W561" s="111">
        <f t="shared" si="70"/>
        <v>1.8857000000000002</v>
      </c>
      <c r="X561" s="112">
        <v>1.377</v>
      </c>
      <c r="Y561" s="111">
        <f t="shared" si="71"/>
        <v>4.4823088999999996</v>
      </c>
      <c r="Z561" s="113">
        <v>0.5</v>
      </c>
      <c r="AA561" s="114">
        <f t="shared" si="78"/>
        <v>2.2411544499999998</v>
      </c>
    </row>
    <row r="562" spans="1:27" ht="12.75" customHeight="1" x14ac:dyDescent="0.35">
      <c r="A562" s="103" t="s">
        <v>2671</v>
      </c>
      <c r="B562" s="222" t="s">
        <v>4225</v>
      </c>
      <c r="C562" s="123" t="s">
        <v>3783</v>
      </c>
      <c r="D562" s="124"/>
      <c r="E562" s="125"/>
      <c r="F562" s="132">
        <v>1</v>
      </c>
      <c r="G562" s="117" t="s">
        <v>39</v>
      </c>
      <c r="H562" s="108"/>
      <c r="I562" s="108"/>
      <c r="J562" s="108"/>
      <c r="K562" s="134"/>
      <c r="L562" s="134"/>
      <c r="M562" s="134"/>
      <c r="N562" s="134"/>
      <c r="O562" s="134"/>
      <c r="P562" s="134">
        <f>'DUVAR KELEPÇE'!J13</f>
        <v>2.3719800000000002</v>
      </c>
      <c r="Q562" s="134"/>
      <c r="R562" s="109">
        <f>F562*H562*D562+I562+J562+K562+L562+M562+N562+O562+P562+Q562</f>
        <v>2.3719800000000002</v>
      </c>
      <c r="S562" s="135">
        <v>1</v>
      </c>
      <c r="T562" s="135">
        <v>0</v>
      </c>
      <c r="U562" s="135">
        <v>0</v>
      </c>
      <c r="V562" s="111">
        <f t="shared" si="72"/>
        <v>4.7439600000000004</v>
      </c>
      <c r="W562" s="111">
        <f t="shared" si="70"/>
        <v>5.1709164000000012</v>
      </c>
      <c r="X562" s="112">
        <v>1.377</v>
      </c>
      <c r="Y562" s="111">
        <f t="shared" si="71"/>
        <v>12.291268282800001</v>
      </c>
      <c r="Z562" s="113">
        <v>0.5</v>
      </c>
      <c r="AA562" s="114">
        <f t="shared" si="78"/>
        <v>6.1456341414000004</v>
      </c>
    </row>
    <row r="563" spans="1:27" ht="12.75" customHeight="1" x14ac:dyDescent="0.35">
      <c r="A563" s="103" t="s">
        <v>2671</v>
      </c>
      <c r="B563" s="222" t="s">
        <v>4226</v>
      </c>
      <c r="C563" s="123" t="s">
        <v>3479</v>
      </c>
      <c r="D563" s="124"/>
      <c r="E563" s="125"/>
      <c r="F563" s="132">
        <v>1</v>
      </c>
      <c r="G563" s="117" t="s">
        <v>39</v>
      </c>
      <c r="H563" s="133"/>
      <c r="I563" s="108"/>
      <c r="J563" s="118"/>
      <c r="K563" s="134"/>
      <c r="L563" s="134"/>
      <c r="M563" s="134"/>
      <c r="N563" s="134"/>
      <c r="O563" s="134"/>
      <c r="P563" s="134">
        <f>'DUVAR KELEPÇE'!J12</f>
        <v>2.2087000000000003</v>
      </c>
      <c r="Q563" s="134"/>
      <c r="R563" s="109">
        <f>F563*H563*D563+I563+J563+K563+L563+M563+N563+O563+P563+Q563</f>
        <v>2.2087000000000003</v>
      </c>
      <c r="S563" s="135">
        <v>1</v>
      </c>
      <c r="T563" s="135">
        <v>0</v>
      </c>
      <c r="U563" s="135">
        <v>0</v>
      </c>
      <c r="V563" s="111">
        <f t="shared" si="72"/>
        <v>4.4174000000000007</v>
      </c>
      <c r="W563" s="111">
        <f t="shared" si="70"/>
        <v>4.814966000000001</v>
      </c>
      <c r="X563" s="112">
        <v>1.377</v>
      </c>
      <c r="Y563" s="111">
        <f t="shared" si="71"/>
        <v>11.445174182000001</v>
      </c>
      <c r="Z563" s="113">
        <v>0.5</v>
      </c>
      <c r="AA563" s="114">
        <f t="shared" si="78"/>
        <v>5.7225870910000003</v>
      </c>
    </row>
    <row r="564" spans="1:27" ht="12.75" customHeight="1" x14ac:dyDescent="0.35">
      <c r="A564" s="103" t="s">
        <v>2671</v>
      </c>
      <c r="B564" s="222" t="s">
        <v>4227</v>
      </c>
      <c r="C564" s="123" t="s">
        <v>227</v>
      </c>
      <c r="D564" s="124"/>
      <c r="E564" s="125"/>
      <c r="F564" s="132">
        <v>1</v>
      </c>
      <c r="G564" s="117" t="s">
        <v>39</v>
      </c>
      <c r="H564" s="133"/>
      <c r="I564" s="108"/>
      <c r="J564" s="118"/>
      <c r="K564" s="134"/>
      <c r="L564" s="134"/>
      <c r="M564" s="134"/>
      <c r="N564" s="134"/>
      <c r="O564" s="134"/>
      <c r="P564" s="134"/>
      <c r="Q564" s="134">
        <f>'DUVAR KELEPÇE'!G12</f>
        <v>2.0045999999999999</v>
      </c>
      <c r="R564" s="109">
        <f>F564*H564*D564+I564+J564+K564+L564+M564+N564+O564+Q564</f>
        <v>2.0045999999999999</v>
      </c>
      <c r="S564" s="135">
        <v>1</v>
      </c>
      <c r="T564" s="135">
        <v>0</v>
      </c>
      <c r="U564" s="135">
        <v>0</v>
      </c>
      <c r="V564" s="111">
        <f t="shared" si="72"/>
        <v>4.0091999999999999</v>
      </c>
      <c r="W564" s="111">
        <f t="shared" ref="W564:W627" si="79">V564*$W$1</f>
        <v>4.3700280000000005</v>
      </c>
      <c r="X564" s="112">
        <v>1.377</v>
      </c>
      <c r="Y564" s="111">
        <f t="shared" ref="Y564:Y627" si="80">W564*(1+X564)</f>
        <v>10.387556556</v>
      </c>
      <c r="Z564" s="113">
        <v>0.5</v>
      </c>
      <c r="AA564" s="114">
        <f t="shared" si="78"/>
        <v>5.1937782779999999</v>
      </c>
    </row>
    <row r="565" spans="1:27" ht="12.75" customHeight="1" x14ac:dyDescent="0.35">
      <c r="A565" s="103" t="s">
        <v>2671</v>
      </c>
      <c r="B565" s="222" t="s">
        <v>4228</v>
      </c>
      <c r="C565" s="78" t="s">
        <v>228</v>
      </c>
      <c r="D565" s="124"/>
      <c r="E565" s="125"/>
      <c r="F565" s="132">
        <v>1</v>
      </c>
      <c r="G565" s="117" t="s">
        <v>39</v>
      </c>
      <c r="H565" s="133"/>
      <c r="I565" s="133"/>
      <c r="J565" s="134"/>
      <c r="K565" s="134"/>
      <c r="L565" s="134"/>
      <c r="M565" s="134"/>
      <c r="N565" s="134">
        <f>'genel hesap'!Y48</f>
        <v>0.77424657534246577</v>
      </c>
      <c r="O565" s="134"/>
      <c r="P565" s="134"/>
      <c r="Q565" s="134"/>
      <c r="R565" s="109">
        <f>F565*H565*D565+I565+J565+K565+L565+M565+N565+O565+P565+Q565</f>
        <v>0.77424657534246577</v>
      </c>
      <c r="S565" s="135">
        <v>1</v>
      </c>
      <c r="T565" s="135">
        <v>0</v>
      </c>
      <c r="U565" s="135">
        <v>0</v>
      </c>
      <c r="V565" s="111">
        <f>R565*(1+S565)*(T565+1)*(U565+1)</f>
        <v>1.5484931506849315</v>
      </c>
      <c r="W565" s="111">
        <f t="shared" si="79"/>
        <v>1.6878575342465756</v>
      </c>
      <c r="X565" s="112">
        <v>1.377</v>
      </c>
      <c r="Y565" s="111">
        <f t="shared" si="80"/>
        <v>4.0120373589041094</v>
      </c>
      <c r="Z565" s="113">
        <v>0.5</v>
      </c>
      <c r="AA565" s="114">
        <f t="shared" si="78"/>
        <v>2.0060186794520547</v>
      </c>
    </row>
    <row r="566" spans="1:27" ht="12.75" customHeight="1" x14ac:dyDescent="0.35">
      <c r="A566" s="103" t="s">
        <v>2671</v>
      </c>
      <c r="B566" s="222" t="s">
        <v>4229</v>
      </c>
      <c r="C566" s="78" t="s">
        <v>3607</v>
      </c>
      <c r="D566" s="136">
        <v>0.2</v>
      </c>
      <c r="E566" s="105">
        <v>0.4</v>
      </c>
      <c r="F566" s="132">
        <f>VLOOKUP(CONCATENATE(A566,"-",E566),AĞIRLIK!$A$3:$C$171,3,FALSE)</f>
        <v>3.0144000000000002</v>
      </c>
      <c r="G566" s="107" t="s">
        <v>39</v>
      </c>
      <c r="H566" s="108">
        <f>Sayfa2!$C$2</f>
        <v>6.5</v>
      </c>
      <c r="I566" s="108"/>
      <c r="J566" s="109"/>
      <c r="K566" s="109">
        <f>'genel hesap'!$D$2</f>
        <v>0.5</v>
      </c>
      <c r="L566" s="109"/>
      <c r="M566" s="109"/>
      <c r="N566" s="109"/>
      <c r="O566" s="118">
        <f>SIVAMA!D12</f>
        <v>1.8000000000000003</v>
      </c>
      <c r="P566" s="109"/>
      <c r="Q566" s="109"/>
      <c r="R566" s="109">
        <f>R552+O566+K566</f>
        <v>26.792000000000002</v>
      </c>
      <c r="S566" s="110">
        <v>0.2</v>
      </c>
      <c r="T566" s="110">
        <v>0.3</v>
      </c>
      <c r="U566" s="110">
        <v>0.1</v>
      </c>
      <c r="V566" s="111">
        <f t="shared" si="72"/>
        <v>45.975071999999997</v>
      </c>
      <c r="W566" s="111">
        <f t="shared" si="79"/>
        <v>50.112828479999997</v>
      </c>
      <c r="X566" s="112">
        <v>1.377</v>
      </c>
      <c r="Y566" s="111">
        <f t="shared" si="80"/>
        <v>119.11819329695999</v>
      </c>
      <c r="Z566" s="113">
        <v>0.5</v>
      </c>
      <c r="AA566" s="114">
        <f t="shared" si="78"/>
        <v>59.559096648479994</v>
      </c>
    </row>
    <row r="567" spans="1:27" ht="12.75" customHeight="1" x14ac:dyDescent="0.35">
      <c r="A567" s="103" t="s">
        <v>2671</v>
      </c>
      <c r="B567" s="222" t="s">
        <v>4230</v>
      </c>
      <c r="C567" s="123" t="s">
        <v>3522</v>
      </c>
      <c r="D567" s="136">
        <v>0.2</v>
      </c>
      <c r="E567" s="125">
        <v>0.4</v>
      </c>
      <c r="F567" s="132">
        <f>VLOOKUP(CONCATENATE(A567,"-",E567),AĞIRLIK!$A$3:$C$171,3,FALSE)</f>
        <v>3.0144000000000002</v>
      </c>
      <c r="G567" s="117" t="s">
        <v>39</v>
      </c>
      <c r="H567" s="108">
        <f>Sayfa2!$C$2</f>
        <v>6.5</v>
      </c>
      <c r="I567" s="108">
        <f>'genel hesap'!K48*D567</f>
        <v>0.565357</v>
      </c>
      <c r="J567" s="118">
        <f>'genel hesap'!R48*D567</f>
        <v>2.6193126400000004</v>
      </c>
      <c r="K567" s="118">
        <f>'genel hesap'!$D$2</f>
        <v>0.5</v>
      </c>
      <c r="L567" s="118"/>
      <c r="M567" s="118"/>
      <c r="N567" s="118"/>
      <c r="O567" s="118">
        <f>SIVAMA!D13</f>
        <v>1.8000000000000003</v>
      </c>
      <c r="P567" s="118"/>
      <c r="Q567" s="118"/>
      <c r="R567" s="109">
        <f>F567*H567*D567+I567+J567+K567+L567+M567+N567+O567+P567+Q567+R553</f>
        <v>50.036182840000002</v>
      </c>
      <c r="S567" s="119">
        <v>0.2</v>
      </c>
      <c r="T567" s="119">
        <v>0.3</v>
      </c>
      <c r="U567" s="119">
        <v>0.1</v>
      </c>
      <c r="V567" s="111">
        <f t="shared" si="72"/>
        <v>85.862089753440003</v>
      </c>
      <c r="W567" s="111">
        <f t="shared" si="79"/>
        <v>93.589677831249617</v>
      </c>
      <c r="X567" s="112">
        <v>1.377</v>
      </c>
      <c r="Y567" s="111">
        <f t="shared" si="80"/>
        <v>222.46266420488033</v>
      </c>
      <c r="Z567" s="113">
        <v>0.5</v>
      </c>
      <c r="AA567" s="114">
        <f t="shared" si="78"/>
        <v>111.23133210244016</v>
      </c>
    </row>
    <row r="568" spans="1:27" ht="12.75" customHeight="1" x14ac:dyDescent="0.35">
      <c r="A568" s="103" t="s">
        <v>2671</v>
      </c>
      <c r="B568" s="222" t="s">
        <v>4231</v>
      </c>
      <c r="C568" s="123" t="s">
        <v>3784</v>
      </c>
      <c r="D568" s="136">
        <v>0.2</v>
      </c>
      <c r="E568" s="125">
        <v>0.4</v>
      </c>
      <c r="F568" s="106">
        <f>VLOOKUP(CONCATENATE(A568,"-",E568),AĞIRLIK!$A$3:$C$171,3,FALSE)</f>
        <v>3.0144000000000002</v>
      </c>
      <c r="G568" s="117" t="s">
        <v>39</v>
      </c>
      <c r="H568" s="108">
        <f>Sayfa2!$C$2</f>
        <v>6.5</v>
      </c>
      <c r="I568" s="108">
        <f>'genel hesap'!$K$80*D568</f>
        <v>0.83398399999999995</v>
      </c>
      <c r="J568" s="118">
        <f>D568*'genel hesap'!$R$80</f>
        <v>2.8261004800000009</v>
      </c>
      <c r="K568" s="118">
        <f>'genel hesap'!$D$2</f>
        <v>0.5</v>
      </c>
      <c r="L568" s="118"/>
      <c r="M568" s="118"/>
      <c r="N568" s="118"/>
      <c r="O568" s="118">
        <f>SIVAMA!D13</f>
        <v>1.8000000000000003</v>
      </c>
      <c r="P568" s="118"/>
      <c r="Q568" s="118"/>
      <c r="R568" s="109">
        <f>F568*H568*D568+I568+J568+K568+L568+M568+N568+O568+P568+Q568+R554</f>
        <v>52.671226880000006</v>
      </c>
      <c r="S568" s="119">
        <v>0.2</v>
      </c>
      <c r="T568" s="119">
        <v>0.3</v>
      </c>
      <c r="U568" s="119">
        <v>0.1</v>
      </c>
      <c r="V568" s="111">
        <f>R568*(1+S568)*(T568+1)*(U568+1)</f>
        <v>90.383825326080014</v>
      </c>
      <c r="W568" s="111">
        <f t="shared" si="79"/>
        <v>98.518369605427225</v>
      </c>
      <c r="X568" s="112">
        <v>1.377</v>
      </c>
      <c r="Y568" s="111">
        <f t="shared" si="80"/>
        <v>234.1781645521005</v>
      </c>
      <c r="Z568" s="113">
        <v>0.5</v>
      </c>
      <c r="AA568" s="114">
        <f t="shared" si="78"/>
        <v>117.08908227605025</v>
      </c>
    </row>
    <row r="569" spans="1:27" ht="12.75" customHeight="1" x14ac:dyDescent="0.35">
      <c r="A569" s="103" t="s">
        <v>2671</v>
      </c>
      <c r="B569" s="222" t="s">
        <v>4232</v>
      </c>
      <c r="C569" s="78" t="s">
        <v>3606</v>
      </c>
      <c r="D569" s="124">
        <v>1</v>
      </c>
      <c r="E569" s="125">
        <v>0.5</v>
      </c>
      <c r="F569" s="132">
        <f>VLOOKUP(CONCATENATE(A569,"-",E569),AĞIRLIK!$A$3:$C$171,3,FALSE)</f>
        <v>3.7680000000000002</v>
      </c>
      <c r="G569" s="117" t="s">
        <v>39</v>
      </c>
      <c r="H569" s="108">
        <f>Sayfa2!$C$2</f>
        <v>6.5</v>
      </c>
      <c r="I569" s="108"/>
      <c r="J569" s="118"/>
      <c r="K569" s="118"/>
      <c r="L569" s="118"/>
      <c r="M569" s="118"/>
      <c r="N569" s="134"/>
      <c r="O569" s="118"/>
      <c r="P569" s="118"/>
      <c r="Q569" s="118"/>
      <c r="R569" s="109">
        <f>R552*1.5</f>
        <v>36.738</v>
      </c>
      <c r="S569" s="119">
        <v>0.1</v>
      </c>
      <c r="T569" s="119">
        <v>0.3</v>
      </c>
      <c r="U569" s="119">
        <v>0.1</v>
      </c>
      <c r="V569" s="111">
        <v>30.555</v>
      </c>
      <c r="W569" s="111">
        <f t="shared" si="79"/>
        <v>33.304950000000005</v>
      </c>
      <c r="X569" s="112">
        <v>1.377</v>
      </c>
      <c r="Y569" s="111">
        <f t="shared" si="80"/>
        <v>79.165866149999999</v>
      </c>
      <c r="Z569" s="113">
        <v>0.5</v>
      </c>
      <c r="AA569" s="114">
        <f t="shared" si="78"/>
        <v>39.582933075</v>
      </c>
    </row>
    <row r="570" spans="1:27" ht="12.75" customHeight="1" x14ac:dyDescent="0.35">
      <c r="A570" s="103" t="s">
        <v>2671</v>
      </c>
      <c r="B570" s="222" t="s">
        <v>4233</v>
      </c>
      <c r="C570" s="123" t="s">
        <v>3536</v>
      </c>
      <c r="D570" s="124">
        <v>1</v>
      </c>
      <c r="E570" s="125">
        <v>0.5</v>
      </c>
      <c r="F570" s="132">
        <f>VLOOKUP(CONCATENATE(A570,"-",E570),AĞIRLIK!$A$3:$C$171,3,FALSE)</f>
        <v>3.7680000000000002</v>
      </c>
      <c r="G570" s="117" t="s">
        <v>39</v>
      </c>
      <c r="H570" s="108">
        <f>Sayfa2!$C$2</f>
        <v>6.5</v>
      </c>
      <c r="I570" s="108">
        <f>D570*İZOLASYON!$G$13</f>
        <v>3.0442299999999998</v>
      </c>
      <c r="J570" s="118">
        <f>D570*İZOLASYON!$O$13</f>
        <v>13.096563200000002</v>
      </c>
      <c r="K570" s="118"/>
      <c r="L570" s="118"/>
      <c r="M570" s="118"/>
      <c r="N570" s="118">
        <f>CONTA!E409</f>
        <v>0</v>
      </c>
      <c r="O570" s="118"/>
      <c r="P570" s="118"/>
      <c r="Q570" s="118"/>
      <c r="R570" s="109">
        <f>R553*1.5</f>
        <v>60.949189799999999</v>
      </c>
      <c r="S570" s="119">
        <v>0.2</v>
      </c>
      <c r="T570" s="119">
        <v>0.3</v>
      </c>
      <c r="U570" s="119">
        <v>0.1</v>
      </c>
      <c r="V570" s="111">
        <v>59.715000000000003</v>
      </c>
      <c r="W570" s="111">
        <f t="shared" si="79"/>
        <v>65.08935000000001</v>
      </c>
      <c r="X570" s="112">
        <v>1.377</v>
      </c>
      <c r="Y570" s="111">
        <f t="shared" si="80"/>
        <v>154.71738495</v>
      </c>
      <c r="Z570" s="113">
        <v>0.5</v>
      </c>
      <c r="AA570" s="114">
        <f t="shared" si="78"/>
        <v>77.358692474999998</v>
      </c>
    </row>
    <row r="571" spans="1:27" ht="12.75" customHeight="1" x14ac:dyDescent="0.35">
      <c r="A571" s="103" t="s">
        <v>2671</v>
      </c>
      <c r="B571" s="222" t="s">
        <v>4234</v>
      </c>
      <c r="C571" s="123" t="s">
        <v>3785</v>
      </c>
      <c r="D571" s="124">
        <v>1</v>
      </c>
      <c r="E571" s="125">
        <v>0.5</v>
      </c>
      <c r="F571" s="106">
        <f>VLOOKUP(CONCATENATE(A571,"-",E571),AĞIRLIK!$A$3:$C$171,3,FALSE)</f>
        <v>3.7680000000000002</v>
      </c>
      <c r="G571" s="117" t="s">
        <v>39</v>
      </c>
      <c r="H571" s="108">
        <f>Sayfa2!$C$2</f>
        <v>6.5</v>
      </c>
      <c r="I571" s="108">
        <f>D571*'genel hesap'!$K$80</f>
        <v>4.1699199999999994</v>
      </c>
      <c r="J571" s="108">
        <f>D571*'genel hesap'!$R$80</f>
        <v>14.130502400000003</v>
      </c>
      <c r="K571" s="118"/>
      <c r="L571" s="118"/>
      <c r="M571" s="118"/>
      <c r="N571" s="118">
        <f>CONTA!E12</f>
        <v>0.72263013698630141</v>
      </c>
      <c r="O571" s="118"/>
      <c r="P571" s="118"/>
      <c r="Q571" s="118"/>
      <c r="R571" s="109">
        <f>R554*1.5</f>
        <v>64.188633600000003</v>
      </c>
      <c r="S571" s="119">
        <v>0.2</v>
      </c>
      <c r="T571" s="119">
        <v>0.3</v>
      </c>
      <c r="U571" s="119">
        <v>0.1</v>
      </c>
      <c r="V571" s="111">
        <v>63.42</v>
      </c>
      <c r="W571" s="111">
        <f t="shared" si="79"/>
        <v>69.127800000000008</v>
      </c>
      <c r="X571" s="112">
        <v>1.377</v>
      </c>
      <c r="Y571" s="111">
        <f t="shared" si="80"/>
        <v>164.31678060000002</v>
      </c>
      <c r="Z571" s="113">
        <v>0.5</v>
      </c>
      <c r="AA571" s="114">
        <f t="shared" si="78"/>
        <v>82.158390300000008</v>
      </c>
    </row>
    <row r="572" spans="1:27" ht="12.75" customHeight="1" x14ac:dyDescent="0.35">
      <c r="A572" s="103" t="s">
        <v>2672</v>
      </c>
      <c r="B572" s="222" t="s">
        <v>1832</v>
      </c>
      <c r="C572" s="78" t="s">
        <v>765</v>
      </c>
      <c r="D572" s="124">
        <v>1</v>
      </c>
      <c r="E572" s="125">
        <v>0.4</v>
      </c>
      <c r="F572" s="132">
        <f>VLOOKUP(CONCATENATE(A572,"-",E572),AĞIRLIK!$A$3:$C$171,3,FALSE)</f>
        <v>3.2153600000000004</v>
      </c>
      <c r="G572" s="117" t="s">
        <v>39</v>
      </c>
      <c r="H572" s="108">
        <f>Sayfa2!$C$2</f>
        <v>6.5</v>
      </c>
      <c r="I572" s="108"/>
      <c r="J572" s="118"/>
      <c r="K572" s="118"/>
      <c r="L572" s="118"/>
      <c r="M572" s="118"/>
      <c r="N572" s="118"/>
      <c r="O572" s="118"/>
      <c r="P572" s="118"/>
      <c r="Q572" s="118"/>
      <c r="R572" s="109">
        <f>F572*H572*D572+I572+J572+K572+L572+M572+N572+O572+P572+Q572</f>
        <v>20.899840000000005</v>
      </c>
      <c r="S572" s="119">
        <v>0.1</v>
      </c>
      <c r="T572" s="119">
        <v>0.3</v>
      </c>
      <c r="U572" s="119">
        <v>0.1</v>
      </c>
      <c r="V572" s="111">
        <v>21.74</v>
      </c>
      <c r="W572" s="111">
        <f t="shared" si="79"/>
        <v>23.6966</v>
      </c>
      <c r="X572" s="112">
        <v>1.377</v>
      </c>
      <c r="Y572" s="111">
        <f t="shared" si="80"/>
        <v>56.326818199999998</v>
      </c>
      <c r="Z572" s="113">
        <v>0.5</v>
      </c>
      <c r="AA572" s="114">
        <f t="shared" si="78"/>
        <v>28.163409099999999</v>
      </c>
    </row>
    <row r="573" spans="1:27" ht="12.75" customHeight="1" x14ac:dyDescent="0.35">
      <c r="A573" s="103" t="s">
        <v>2672</v>
      </c>
      <c r="B573" s="222" t="s">
        <v>1833</v>
      </c>
      <c r="C573" s="123" t="s">
        <v>3187</v>
      </c>
      <c r="D573" s="124">
        <v>1</v>
      </c>
      <c r="E573" s="125">
        <v>0.4</v>
      </c>
      <c r="F573" s="132">
        <f>VLOOKUP(CONCATENATE(A573,"-",E573),AĞIRLIK!$A$3:$C$171,3,FALSE)</f>
        <v>3.2153600000000004</v>
      </c>
      <c r="G573" s="117" t="s">
        <v>39</v>
      </c>
      <c r="H573" s="108">
        <f>Sayfa2!$C$2</f>
        <v>6.5</v>
      </c>
      <c r="I573" s="108">
        <f>D573*İZOLASYON!$G$14</f>
        <v>3.2181859999999998</v>
      </c>
      <c r="J573" s="118">
        <f>D573*İZOLASYON!$O$14</f>
        <v>13.785856000000003</v>
      </c>
      <c r="K573" s="118"/>
      <c r="L573" s="118"/>
      <c r="M573" s="118"/>
      <c r="N573" s="118"/>
      <c r="O573" s="118"/>
      <c r="P573" s="118"/>
      <c r="Q573" s="118"/>
      <c r="R573" s="109">
        <f>F573*H573*D573+I573+J573+K573+L573+M573+N573+O573+P573+Q573</f>
        <v>37.90388200000001</v>
      </c>
      <c r="S573" s="119">
        <v>0.1</v>
      </c>
      <c r="T573" s="119">
        <v>0.3</v>
      </c>
      <c r="U573" s="119">
        <v>0.1</v>
      </c>
      <c r="V573" s="111">
        <v>42.21</v>
      </c>
      <c r="W573" s="111">
        <f t="shared" si="79"/>
        <v>46.008900000000004</v>
      </c>
      <c r="X573" s="112">
        <v>1.377</v>
      </c>
      <c r="Y573" s="111">
        <f t="shared" si="80"/>
        <v>109.3631553</v>
      </c>
      <c r="Z573" s="113">
        <v>0.5</v>
      </c>
      <c r="AA573" s="114">
        <f t="shared" si="78"/>
        <v>54.681577650000001</v>
      </c>
    </row>
    <row r="574" spans="1:27" ht="12.75" customHeight="1" x14ac:dyDescent="0.35">
      <c r="A574" s="103" t="s">
        <v>2672</v>
      </c>
      <c r="B574" s="222" t="s">
        <v>1834</v>
      </c>
      <c r="C574" s="123" t="s">
        <v>3786</v>
      </c>
      <c r="D574" s="124">
        <v>1</v>
      </c>
      <c r="E574" s="125">
        <v>0.4</v>
      </c>
      <c r="F574" s="106">
        <f>VLOOKUP(CONCATENATE(A574,"-",E574),AĞIRLIK!$A$3:$C$171,3,FALSE)</f>
        <v>3.2153600000000004</v>
      </c>
      <c r="G574" s="117" t="s">
        <v>39</v>
      </c>
      <c r="H574" s="108">
        <f>Sayfa2!$C$2</f>
        <v>6.5</v>
      </c>
      <c r="I574" s="108">
        <f>D574*'genel hesap'!$K$81</f>
        <v>4.3784159999999996</v>
      </c>
      <c r="J574" s="108">
        <f>D574*'genel hesap'!$R$81</f>
        <v>14.819795200000003</v>
      </c>
      <c r="K574" s="118"/>
      <c r="L574" s="118"/>
      <c r="M574" s="118"/>
      <c r="N574" s="118"/>
      <c r="O574" s="118"/>
      <c r="P574" s="118"/>
      <c r="Q574" s="118"/>
      <c r="R574" s="109">
        <f>F574*H574*D574+I574+J574+K574+L574+M574+N574+O574+P574+Q574</f>
        <v>40.098051200000008</v>
      </c>
      <c r="S574" s="119">
        <v>0.1</v>
      </c>
      <c r="T574" s="119">
        <v>0.3</v>
      </c>
      <c r="U574" s="119">
        <v>0.1</v>
      </c>
      <c r="V574" s="111">
        <v>44.75</v>
      </c>
      <c r="W574" s="111">
        <f t="shared" si="79"/>
        <v>48.777500000000003</v>
      </c>
      <c r="X574" s="112">
        <v>1.377</v>
      </c>
      <c r="Y574" s="111">
        <f t="shared" si="80"/>
        <v>115.9441175</v>
      </c>
      <c r="Z574" s="113">
        <v>0.5</v>
      </c>
      <c r="AA574" s="114">
        <f t="shared" si="78"/>
        <v>57.972058750000002</v>
      </c>
    </row>
    <row r="575" spans="1:27" ht="12.75" customHeight="1" x14ac:dyDescent="0.35">
      <c r="A575" s="103" t="s">
        <v>2672</v>
      </c>
      <c r="B575" s="222" t="s">
        <v>1835</v>
      </c>
      <c r="C575" s="78" t="s">
        <v>767</v>
      </c>
      <c r="D575" s="124">
        <v>0.5</v>
      </c>
      <c r="E575" s="125">
        <v>0.4</v>
      </c>
      <c r="F575" s="132">
        <f>VLOOKUP(CONCATENATE(A575,"-",E575),AĞIRLIK!$A$3:$C$171,3,FALSE)</f>
        <v>3.2153600000000004</v>
      </c>
      <c r="G575" s="117" t="s">
        <v>39</v>
      </c>
      <c r="H575" s="108">
        <f>Sayfa2!$C$2</f>
        <v>6.5</v>
      </c>
      <c r="I575" s="120"/>
      <c r="J575" s="118"/>
      <c r="K575" s="118"/>
      <c r="L575" s="118"/>
      <c r="M575" s="118"/>
      <c r="N575" s="118"/>
      <c r="O575" s="118"/>
      <c r="P575" s="118"/>
      <c r="Q575" s="118"/>
      <c r="R575" s="109">
        <f t="shared" ref="R575:R583" si="81">F575*H575*D575+I575+J575+K575+L575+M575+N575+O575+P575+Q575</f>
        <v>10.449920000000002</v>
      </c>
      <c r="S575" s="119">
        <v>0.2</v>
      </c>
      <c r="T575" s="119">
        <v>0.3</v>
      </c>
      <c r="U575" s="119">
        <v>0.1</v>
      </c>
      <c r="V575" s="111">
        <f>V572*0.5</f>
        <v>10.87</v>
      </c>
      <c r="W575" s="111">
        <f t="shared" si="79"/>
        <v>11.8483</v>
      </c>
      <c r="X575" s="112">
        <v>1.377</v>
      </c>
      <c r="Y575" s="111">
        <f t="shared" si="80"/>
        <v>28.163409099999999</v>
      </c>
      <c r="Z575" s="113">
        <v>0.5</v>
      </c>
      <c r="AA575" s="114">
        <f t="shared" si="78"/>
        <v>14.08170455</v>
      </c>
    </row>
    <row r="576" spans="1:27" ht="12.75" customHeight="1" x14ac:dyDescent="0.35">
      <c r="A576" s="103" t="s">
        <v>2672</v>
      </c>
      <c r="B576" s="222" t="s">
        <v>1836</v>
      </c>
      <c r="C576" s="123" t="s">
        <v>3129</v>
      </c>
      <c r="D576" s="124">
        <v>0.5</v>
      </c>
      <c r="E576" s="125">
        <v>0.4</v>
      </c>
      <c r="F576" s="132">
        <f>VLOOKUP(CONCATENATE(A576,"-",E576),AĞIRLIK!$A$3:$C$171,3,FALSE)</f>
        <v>3.2153600000000004</v>
      </c>
      <c r="G576" s="117" t="s">
        <v>39</v>
      </c>
      <c r="H576" s="108">
        <f>Sayfa2!$C$2</f>
        <v>6.5</v>
      </c>
      <c r="I576" s="108">
        <f>D576*İZOLASYON!$G$14</f>
        <v>1.6090929999999999</v>
      </c>
      <c r="J576" s="118">
        <f>D576*İZOLASYON!$O$14</f>
        <v>6.8929280000000013</v>
      </c>
      <c r="K576" s="118"/>
      <c r="L576" s="118"/>
      <c r="M576" s="118"/>
      <c r="N576" s="118"/>
      <c r="O576" s="118"/>
      <c r="P576" s="118"/>
      <c r="Q576" s="118"/>
      <c r="R576" s="109">
        <f t="shared" si="81"/>
        <v>18.951941000000005</v>
      </c>
      <c r="S576" s="119">
        <v>0.2</v>
      </c>
      <c r="T576" s="119">
        <v>0.3</v>
      </c>
      <c r="U576" s="119">
        <v>0.1</v>
      </c>
      <c r="V576" s="111">
        <f t="shared" ref="V576:V580" si="82">V573*0.5</f>
        <v>21.105</v>
      </c>
      <c r="W576" s="111">
        <f t="shared" si="79"/>
        <v>23.004450000000002</v>
      </c>
      <c r="X576" s="112">
        <v>1.377</v>
      </c>
      <c r="Y576" s="111">
        <f t="shared" si="80"/>
        <v>54.681577650000001</v>
      </c>
      <c r="Z576" s="113">
        <v>0.5</v>
      </c>
      <c r="AA576" s="114">
        <f t="shared" si="78"/>
        <v>27.340788825000001</v>
      </c>
    </row>
    <row r="577" spans="1:27" ht="12.75" customHeight="1" x14ac:dyDescent="0.35">
      <c r="A577" s="103" t="s">
        <v>2672</v>
      </c>
      <c r="B577" s="222" t="s">
        <v>1837</v>
      </c>
      <c r="C577" s="123" t="s">
        <v>3787</v>
      </c>
      <c r="D577" s="124">
        <v>0.5</v>
      </c>
      <c r="E577" s="125">
        <v>0.4</v>
      </c>
      <c r="F577" s="106">
        <f>VLOOKUP(CONCATENATE(A577,"-",E577),AĞIRLIK!$A$3:$C$171,3,FALSE)</f>
        <v>3.2153600000000004</v>
      </c>
      <c r="G577" s="117" t="s">
        <v>39</v>
      </c>
      <c r="H577" s="108">
        <f>Sayfa2!$C$2</f>
        <v>6.5</v>
      </c>
      <c r="I577" s="108">
        <f>D577*'genel hesap'!$K$81</f>
        <v>2.1892079999999998</v>
      </c>
      <c r="J577" s="108">
        <f>D577*'genel hesap'!$R$81</f>
        <v>7.4098976000000016</v>
      </c>
      <c r="K577" s="118"/>
      <c r="L577" s="118"/>
      <c r="M577" s="118"/>
      <c r="N577" s="118"/>
      <c r="O577" s="118"/>
      <c r="P577" s="118"/>
      <c r="Q577" s="118"/>
      <c r="R577" s="109">
        <f t="shared" si="81"/>
        <v>20.049025600000004</v>
      </c>
      <c r="S577" s="119">
        <v>0.2</v>
      </c>
      <c r="T577" s="119">
        <v>0.3</v>
      </c>
      <c r="U577" s="119">
        <v>0.1</v>
      </c>
      <c r="V577" s="111">
        <f t="shared" si="82"/>
        <v>22.375</v>
      </c>
      <c r="W577" s="111">
        <f t="shared" si="79"/>
        <v>24.388750000000002</v>
      </c>
      <c r="X577" s="112">
        <v>1.377</v>
      </c>
      <c r="Y577" s="111">
        <f t="shared" si="80"/>
        <v>57.972058750000002</v>
      </c>
      <c r="Z577" s="113">
        <v>0.5</v>
      </c>
      <c r="AA577" s="114">
        <f t="shared" si="78"/>
        <v>28.986029375000001</v>
      </c>
    </row>
    <row r="578" spans="1:27" ht="12.75" customHeight="1" x14ac:dyDescent="0.35">
      <c r="A578" s="103" t="s">
        <v>2672</v>
      </c>
      <c r="B578" s="222" t="s">
        <v>1838</v>
      </c>
      <c r="C578" s="78" t="s">
        <v>769</v>
      </c>
      <c r="D578" s="116">
        <v>0.25</v>
      </c>
      <c r="E578" s="125">
        <v>0.4</v>
      </c>
      <c r="F578" s="132">
        <f>VLOOKUP(CONCATENATE(A578,"-",E578),AĞIRLIK!$A$3:$C$171,3,FALSE)</f>
        <v>3.2153600000000004</v>
      </c>
      <c r="G578" s="117" t="s">
        <v>39</v>
      </c>
      <c r="H578" s="108">
        <f>Sayfa2!$C$2</f>
        <v>6.5</v>
      </c>
      <c r="I578" s="120"/>
      <c r="J578" s="118"/>
      <c r="K578" s="118"/>
      <c r="L578" s="118"/>
      <c r="M578" s="118"/>
      <c r="N578" s="118"/>
      <c r="O578" s="118"/>
      <c r="P578" s="118"/>
      <c r="Q578" s="118"/>
      <c r="R578" s="109">
        <f t="shared" si="81"/>
        <v>5.2249600000000012</v>
      </c>
      <c r="S578" s="119">
        <v>0.2</v>
      </c>
      <c r="T578" s="119">
        <v>0.3</v>
      </c>
      <c r="U578" s="119">
        <v>0.1</v>
      </c>
      <c r="V578" s="111">
        <f t="shared" si="82"/>
        <v>5.4349999999999996</v>
      </c>
      <c r="W578" s="111">
        <f t="shared" si="79"/>
        <v>5.92415</v>
      </c>
      <c r="X578" s="112">
        <v>1.377</v>
      </c>
      <c r="Y578" s="111">
        <f t="shared" si="80"/>
        <v>14.08170455</v>
      </c>
      <c r="Z578" s="113">
        <v>0.5</v>
      </c>
      <c r="AA578" s="114">
        <f t="shared" si="78"/>
        <v>7.0408522749999998</v>
      </c>
    </row>
    <row r="579" spans="1:27" ht="12.75" customHeight="1" x14ac:dyDescent="0.35">
      <c r="A579" s="103" t="s">
        <v>2672</v>
      </c>
      <c r="B579" s="222" t="s">
        <v>1839</v>
      </c>
      <c r="C579" s="123" t="s">
        <v>3158</v>
      </c>
      <c r="D579" s="116">
        <v>0.25</v>
      </c>
      <c r="E579" s="125">
        <v>0.4</v>
      </c>
      <c r="F579" s="132">
        <f>VLOOKUP(CONCATENATE(A579,"-",E579),AĞIRLIK!$A$3:$C$171,3,FALSE)</f>
        <v>3.2153600000000004</v>
      </c>
      <c r="G579" s="117" t="s">
        <v>39</v>
      </c>
      <c r="H579" s="108">
        <f>Sayfa2!$C$2</f>
        <v>6.5</v>
      </c>
      <c r="I579" s="108">
        <f>D579*İZOLASYON!$G$14</f>
        <v>0.80454649999999994</v>
      </c>
      <c r="J579" s="118">
        <f>D579*İZOLASYON!$O$14</f>
        <v>3.4464640000000006</v>
      </c>
      <c r="K579" s="118"/>
      <c r="L579" s="118"/>
      <c r="M579" s="118"/>
      <c r="N579" s="118"/>
      <c r="O579" s="118"/>
      <c r="P579" s="118"/>
      <c r="Q579" s="118"/>
      <c r="R579" s="109">
        <f t="shared" si="81"/>
        <v>9.4759705000000025</v>
      </c>
      <c r="S579" s="119">
        <v>0.2</v>
      </c>
      <c r="T579" s="119">
        <v>0.3</v>
      </c>
      <c r="U579" s="119">
        <v>0.1</v>
      </c>
      <c r="V579" s="111">
        <f t="shared" si="82"/>
        <v>10.5525</v>
      </c>
      <c r="W579" s="111">
        <f t="shared" si="79"/>
        <v>11.502225000000001</v>
      </c>
      <c r="X579" s="112">
        <v>1.377</v>
      </c>
      <c r="Y579" s="111">
        <f t="shared" si="80"/>
        <v>27.340788825000001</v>
      </c>
      <c r="Z579" s="113">
        <v>0.5</v>
      </c>
      <c r="AA579" s="114">
        <f t="shared" si="78"/>
        <v>13.6703944125</v>
      </c>
    </row>
    <row r="580" spans="1:27" ht="12.75" customHeight="1" x14ac:dyDescent="0.35">
      <c r="A580" s="103" t="s">
        <v>2672</v>
      </c>
      <c r="B580" s="222" t="s">
        <v>1840</v>
      </c>
      <c r="C580" s="123" t="s">
        <v>3788</v>
      </c>
      <c r="D580" s="116">
        <v>0.25</v>
      </c>
      <c r="E580" s="125">
        <v>0.4</v>
      </c>
      <c r="F580" s="106">
        <f>VLOOKUP(CONCATENATE(A580,"-",E580),AĞIRLIK!$A$3:$C$171,3,FALSE)</f>
        <v>3.2153600000000004</v>
      </c>
      <c r="G580" s="117" t="s">
        <v>39</v>
      </c>
      <c r="H580" s="108">
        <f>Sayfa2!$C$2</f>
        <v>6.5</v>
      </c>
      <c r="I580" s="108">
        <f>D580*'genel hesap'!$K$81</f>
        <v>1.0946039999999999</v>
      </c>
      <c r="J580" s="108">
        <f>D580*'genel hesap'!$R$81</f>
        <v>3.7049488000000008</v>
      </c>
      <c r="K580" s="118"/>
      <c r="L580" s="118"/>
      <c r="M580" s="118"/>
      <c r="N580" s="118"/>
      <c r="O580" s="118"/>
      <c r="P580" s="118"/>
      <c r="Q580" s="118"/>
      <c r="R580" s="109">
        <f t="shared" si="81"/>
        <v>10.024512800000002</v>
      </c>
      <c r="S580" s="119">
        <v>0.2</v>
      </c>
      <c r="T580" s="119">
        <v>0.3</v>
      </c>
      <c r="U580" s="119">
        <v>0.1</v>
      </c>
      <c r="V580" s="111">
        <f t="shared" si="82"/>
        <v>11.1875</v>
      </c>
      <c r="W580" s="111">
        <f t="shared" si="79"/>
        <v>12.194375000000001</v>
      </c>
      <c r="X580" s="112">
        <v>1.377</v>
      </c>
      <c r="Y580" s="111">
        <f t="shared" si="80"/>
        <v>28.986029375000001</v>
      </c>
      <c r="Z580" s="113">
        <v>0.5</v>
      </c>
      <c r="AA580" s="114">
        <f t="shared" si="78"/>
        <v>14.493014687500001</v>
      </c>
    </row>
    <row r="581" spans="1:27" ht="12.75" customHeight="1" x14ac:dyDescent="0.35">
      <c r="A581" s="103" t="s">
        <v>2672</v>
      </c>
      <c r="B581" s="222" t="s">
        <v>1841</v>
      </c>
      <c r="C581" s="78" t="s">
        <v>4594</v>
      </c>
      <c r="D581" s="124">
        <v>0.5</v>
      </c>
      <c r="E581" s="125">
        <v>0.4</v>
      </c>
      <c r="F581" s="132">
        <f>VLOOKUP(CONCATENATE(A581,"-",E581),AĞIRLIK!$A$3:$C$171,3,FALSE)</f>
        <v>3.2153600000000004</v>
      </c>
      <c r="G581" s="117" t="s">
        <v>39</v>
      </c>
      <c r="H581" s="108">
        <f>Sayfa2!$C$2</f>
        <v>6.5</v>
      </c>
      <c r="I581" s="108"/>
      <c r="J581" s="118"/>
      <c r="K581" s="118"/>
      <c r="L581" s="118">
        <v>1.39</v>
      </c>
      <c r="M581" s="118"/>
      <c r="N581" s="118"/>
      <c r="O581" s="118"/>
      <c r="P581" s="118"/>
      <c r="Q581" s="118"/>
      <c r="R581" s="109">
        <f t="shared" si="81"/>
        <v>11.839920000000003</v>
      </c>
      <c r="S581" s="119">
        <v>0.2</v>
      </c>
      <c r="T581" s="119">
        <v>0.3</v>
      </c>
      <c r="U581" s="119">
        <v>0.1</v>
      </c>
      <c r="V581" s="111">
        <f>L581+V575</f>
        <v>12.26</v>
      </c>
      <c r="W581" s="111">
        <f t="shared" si="79"/>
        <v>13.3634</v>
      </c>
      <c r="X581" s="112">
        <v>1.377</v>
      </c>
      <c r="Y581" s="111">
        <f t="shared" si="80"/>
        <v>31.764801799999997</v>
      </c>
      <c r="Z581" s="113">
        <v>0.5</v>
      </c>
      <c r="AA581" s="114">
        <f t="shared" si="78"/>
        <v>15.882400899999999</v>
      </c>
    </row>
    <row r="582" spans="1:27" ht="12.75" customHeight="1" x14ac:dyDescent="0.35">
      <c r="A582" s="103" t="s">
        <v>2672</v>
      </c>
      <c r="B582" s="222" t="s">
        <v>1842</v>
      </c>
      <c r="C582" s="123" t="s">
        <v>4623</v>
      </c>
      <c r="D582" s="124">
        <v>0.5</v>
      </c>
      <c r="E582" s="125">
        <v>0.4</v>
      </c>
      <c r="F582" s="132">
        <f>VLOOKUP(CONCATENATE(A582,"-",E582),AĞIRLIK!$A$3:$C$171,3,FALSE)</f>
        <v>3.2153600000000004</v>
      </c>
      <c r="G582" s="117" t="s">
        <v>39</v>
      </c>
      <c r="H582" s="108">
        <f>Sayfa2!$C$2</f>
        <v>6.5</v>
      </c>
      <c r="I582" s="108">
        <f>D582*İZOLASYON!$G$14</f>
        <v>1.6090929999999999</v>
      </c>
      <c r="J582" s="118">
        <f>D582*İZOLASYON!$O$14</f>
        <v>6.8929280000000013</v>
      </c>
      <c r="K582" s="118"/>
      <c r="L582" s="118">
        <v>1.39</v>
      </c>
      <c r="M582" s="118"/>
      <c r="N582" s="118"/>
      <c r="O582" s="118"/>
      <c r="P582" s="118"/>
      <c r="Q582" s="118"/>
      <c r="R582" s="109">
        <f t="shared" si="81"/>
        <v>20.341941000000006</v>
      </c>
      <c r="S582" s="119">
        <v>0.2</v>
      </c>
      <c r="T582" s="119">
        <v>0.3</v>
      </c>
      <c r="U582" s="119">
        <v>0.1</v>
      </c>
      <c r="V582" s="111">
        <f t="shared" ref="V582:V583" si="83">L582+V576</f>
        <v>22.495000000000001</v>
      </c>
      <c r="W582" s="111">
        <f t="shared" si="79"/>
        <v>24.519550000000002</v>
      </c>
      <c r="X582" s="112">
        <v>1.377</v>
      </c>
      <c r="Y582" s="111">
        <f t="shared" si="80"/>
        <v>58.282970349999999</v>
      </c>
      <c r="Z582" s="113">
        <v>0.5</v>
      </c>
      <c r="AA582" s="114">
        <f t="shared" si="78"/>
        <v>29.141485175</v>
      </c>
    </row>
    <row r="583" spans="1:27" ht="12.75" customHeight="1" x14ac:dyDescent="0.35">
      <c r="A583" s="103" t="s">
        <v>2672</v>
      </c>
      <c r="B583" s="222" t="s">
        <v>1843</v>
      </c>
      <c r="C583" s="123" t="s">
        <v>4652</v>
      </c>
      <c r="D583" s="124">
        <v>0.5</v>
      </c>
      <c r="E583" s="125">
        <v>0.4</v>
      </c>
      <c r="F583" s="106">
        <f>VLOOKUP(CONCATENATE(A583,"-",E583),AĞIRLIK!$A$3:$C$171,3,FALSE)</f>
        <v>3.2153600000000004</v>
      </c>
      <c r="G583" s="117" t="s">
        <v>39</v>
      </c>
      <c r="H583" s="108">
        <f>Sayfa2!$C$2</f>
        <v>6.5</v>
      </c>
      <c r="I583" s="108">
        <f>D583*'genel hesap'!$K$81</f>
        <v>2.1892079999999998</v>
      </c>
      <c r="J583" s="108">
        <f>D583*'genel hesap'!$R$81</f>
        <v>7.4098976000000016</v>
      </c>
      <c r="K583" s="118"/>
      <c r="L583" s="118">
        <v>1.39</v>
      </c>
      <c r="M583" s="118"/>
      <c r="N583" s="118"/>
      <c r="O583" s="118"/>
      <c r="P583" s="118"/>
      <c r="Q583" s="118"/>
      <c r="R583" s="109">
        <f t="shared" si="81"/>
        <v>21.439025600000004</v>
      </c>
      <c r="S583" s="119">
        <v>0.2</v>
      </c>
      <c r="T583" s="119">
        <v>0.3</v>
      </c>
      <c r="U583" s="119">
        <v>0.1</v>
      </c>
      <c r="V583" s="111">
        <f t="shared" si="83"/>
        <v>23.765000000000001</v>
      </c>
      <c r="W583" s="111">
        <f t="shared" si="79"/>
        <v>25.903850000000002</v>
      </c>
      <c r="X583" s="112">
        <v>1.377</v>
      </c>
      <c r="Y583" s="111">
        <f t="shared" si="80"/>
        <v>61.57345145</v>
      </c>
      <c r="Z583" s="113">
        <v>0.5</v>
      </c>
      <c r="AA583" s="114">
        <f t="shared" si="78"/>
        <v>30.786725725</v>
      </c>
    </row>
    <row r="584" spans="1:27" ht="12.75" customHeight="1" x14ac:dyDescent="0.35">
      <c r="A584" s="103" t="s">
        <v>2672</v>
      </c>
      <c r="B584" s="222" t="s">
        <v>1844</v>
      </c>
      <c r="C584" s="123" t="s">
        <v>1251</v>
      </c>
      <c r="D584" s="124"/>
      <c r="E584" s="125">
        <v>0.4</v>
      </c>
      <c r="F584" s="106">
        <f>VLOOKUP(CONCATENATE(A584,"-",E584),AĞIRLIK!$A$3:$C$171,3,FALSE)</f>
        <v>3.2153600000000004</v>
      </c>
      <c r="G584" s="117" t="s">
        <v>39</v>
      </c>
      <c r="H584" s="108"/>
      <c r="I584" s="108"/>
      <c r="J584" s="118"/>
      <c r="K584" s="118"/>
      <c r="L584" s="118"/>
      <c r="M584" s="118"/>
      <c r="N584" s="118"/>
      <c r="O584" s="118"/>
      <c r="P584" s="118"/>
      <c r="Q584" s="118"/>
      <c r="R584" s="109">
        <f>R581</f>
        <v>11.839920000000003</v>
      </c>
      <c r="S584" s="119">
        <f>S582</f>
        <v>0.2</v>
      </c>
      <c r="T584" s="119">
        <f>T582</f>
        <v>0.3</v>
      </c>
      <c r="U584" s="119">
        <f>U582</f>
        <v>0.1</v>
      </c>
      <c r="V584" s="121">
        <f>V581</f>
        <v>12.26</v>
      </c>
      <c r="W584" s="111">
        <f t="shared" si="79"/>
        <v>13.3634</v>
      </c>
      <c r="X584" s="112">
        <v>1.377</v>
      </c>
      <c r="Y584" s="111">
        <f t="shared" si="80"/>
        <v>31.764801799999997</v>
      </c>
      <c r="Z584" s="113">
        <v>0.5</v>
      </c>
      <c r="AA584" s="114">
        <f t="shared" si="78"/>
        <v>15.882400899999999</v>
      </c>
    </row>
    <row r="585" spans="1:27" ht="12.75" customHeight="1" x14ac:dyDescent="0.35">
      <c r="A585" s="103" t="s">
        <v>2672</v>
      </c>
      <c r="B585" s="222" t="s">
        <v>1845</v>
      </c>
      <c r="C585" s="78" t="s">
        <v>773</v>
      </c>
      <c r="D585" s="116">
        <v>1</v>
      </c>
      <c r="E585" s="125">
        <v>0.4</v>
      </c>
      <c r="F585" s="132">
        <f>VLOOKUP(CONCATENATE(A585,"-",E585),AĞIRLIK!$A$3:$C$171,3,FALSE)</f>
        <v>3.2153600000000004</v>
      </c>
      <c r="G585" s="117" t="s">
        <v>39</v>
      </c>
      <c r="H585" s="108">
        <f>Sayfa2!$C$2</f>
        <v>6.5</v>
      </c>
      <c r="I585" s="120"/>
      <c r="J585" s="118"/>
      <c r="K585" s="118"/>
      <c r="L585" s="118"/>
      <c r="M585" s="118"/>
      <c r="N585" s="118"/>
      <c r="O585" s="118"/>
      <c r="P585" s="118"/>
      <c r="Q585" s="118"/>
      <c r="R585" s="109">
        <f t="shared" ref="R585:R605" si="84">F585*H585*D585+I585+J585+K585+L585+M585+N585+O585+P585+Q585</f>
        <v>20.899840000000005</v>
      </c>
      <c r="S585" s="119">
        <v>0.1</v>
      </c>
      <c r="T585" s="119">
        <v>0.3</v>
      </c>
      <c r="U585" s="119">
        <v>0.1</v>
      </c>
      <c r="V585" s="111">
        <v>21.74</v>
      </c>
      <c r="W585" s="111">
        <f t="shared" si="79"/>
        <v>23.6966</v>
      </c>
      <c r="X585" s="112">
        <v>1.377</v>
      </c>
      <c r="Y585" s="111">
        <f t="shared" si="80"/>
        <v>56.326818199999998</v>
      </c>
      <c r="Z585" s="113">
        <v>0.5</v>
      </c>
      <c r="AA585" s="114">
        <f t="shared" si="78"/>
        <v>28.163409099999999</v>
      </c>
    </row>
    <row r="586" spans="1:27" ht="12.75" customHeight="1" x14ac:dyDescent="0.35">
      <c r="A586" s="103" t="s">
        <v>2672</v>
      </c>
      <c r="B586" s="222" t="s">
        <v>1846</v>
      </c>
      <c r="C586" s="123" t="s">
        <v>3255</v>
      </c>
      <c r="D586" s="116">
        <v>1</v>
      </c>
      <c r="E586" s="125">
        <v>0.4</v>
      </c>
      <c r="F586" s="132">
        <f>VLOOKUP(CONCATENATE(A586,"-",E586),AĞIRLIK!$A$3:$C$171,3,FALSE)</f>
        <v>3.2153600000000004</v>
      </c>
      <c r="G586" s="117" t="s">
        <v>39</v>
      </c>
      <c r="H586" s="108">
        <f>Sayfa2!$C$2</f>
        <v>6.5</v>
      </c>
      <c r="I586" s="108">
        <f>D586*İZOLASYON!$G$14</f>
        <v>3.2181859999999998</v>
      </c>
      <c r="J586" s="118">
        <f>D586*İZOLASYON!$O$14</f>
        <v>13.785856000000003</v>
      </c>
      <c r="K586" s="118"/>
      <c r="L586" s="118"/>
      <c r="M586" s="118"/>
      <c r="N586" s="118"/>
      <c r="O586" s="118"/>
      <c r="P586" s="118"/>
      <c r="Q586" s="118"/>
      <c r="R586" s="109">
        <f t="shared" si="84"/>
        <v>37.90388200000001</v>
      </c>
      <c r="S586" s="119">
        <v>0.1</v>
      </c>
      <c r="T586" s="119">
        <v>0.3</v>
      </c>
      <c r="U586" s="119">
        <v>0.1</v>
      </c>
      <c r="V586" s="111">
        <v>42.21</v>
      </c>
      <c r="W586" s="111">
        <f t="shared" si="79"/>
        <v>46.008900000000004</v>
      </c>
      <c r="X586" s="112">
        <v>1.377</v>
      </c>
      <c r="Y586" s="111">
        <f t="shared" si="80"/>
        <v>109.3631553</v>
      </c>
      <c r="Z586" s="113">
        <v>0.5</v>
      </c>
      <c r="AA586" s="114">
        <f t="shared" si="78"/>
        <v>54.681577650000001</v>
      </c>
    </row>
    <row r="587" spans="1:27" ht="12.75" customHeight="1" x14ac:dyDescent="0.35">
      <c r="A587" s="103" t="s">
        <v>2672</v>
      </c>
      <c r="B587" s="222" t="s">
        <v>1847</v>
      </c>
      <c r="C587" s="123" t="s">
        <v>3790</v>
      </c>
      <c r="D587" s="116">
        <v>1</v>
      </c>
      <c r="E587" s="125">
        <v>0.4</v>
      </c>
      <c r="F587" s="106">
        <f>VLOOKUP(CONCATENATE(A587,"-",E587),AĞIRLIK!$A$3:$C$171,3,FALSE)</f>
        <v>3.2153600000000004</v>
      </c>
      <c r="G587" s="117" t="s">
        <v>39</v>
      </c>
      <c r="H587" s="108">
        <f>Sayfa2!$C$2</f>
        <v>6.5</v>
      </c>
      <c r="I587" s="108">
        <f>D587*'genel hesap'!$K$81</f>
        <v>4.3784159999999996</v>
      </c>
      <c r="J587" s="108">
        <f>D587*'genel hesap'!$R$81</f>
        <v>14.819795200000003</v>
      </c>
      <c r="K587" s="118"/>
      <c r="L587" s="118"/>
      <c r="M587" s="118"/>
      <c r="N587" s="118"/>
      <c r="O587" s="118"/>
      <c r="P587" s="118"/>
      <c r="Q587" s="118"/>
      <c r="R587" s="109">
        <f t="shared" si="84"/>
        <v>40.098051200000008</v>
      </c>
      <c r="S587" s="119">
        <v>0.1</v>
      </c>
      <c r="T587" s="119">
        <v>0.3</v>
      </c>
      <c r="U587" s="119">
        <v>0.1</v>
      </c>
      <c r="V587" s="111">
        <v>44.75</v>
      </c>
      <c r="W587" s="111">
        <f t="shared" si="79"/>
        <v>48.777500000000003</v>
      </c>
      <c r="X587" s="112">
        <v>1.377</v>
      </c>
      <c r="Y587" s="111">
        <f t="shared" si="80"/>
        <v>115.9441175</v>
      </c>
      <c r="Z587" s="113">
        <v>0.5</v>
      </c>
      <c r="AA587" s="114">
        <f t="shared" si="78"/>
        <v>57.972058750000002</v>
      </c>
    </row>
    <row r="588" spans="1:27" ht="12.75" customHeight="1" x14ac:dyDescent="0.35">
      <c r="A588" s="103" t="s">
        <v>2672</v>
      </c>
      <c r="B588" s="222" t="s">
        <v>1848</v>
      </c>
      <c r="C588" s="78" t="s">
        <v>775</v>
      </c>
      <c r="D588" s="116">
        <v>1</v>
      </c>
      <c r="E588" s="125">
        <v>0.4</v>
      </c>
      <c r="F588" s="132">
        <f>VLOOKUP(CONCATENATE(A588,"-",E588),AĞIRLIK!$A$3:$C$171,3,FALSE)</f>
        <v>3.2153600000000004</v>
      </c>
      <c r="G588" s="117" t="s">
        <v>39</v>
      </c>
      <c r="H588" s="108">
        <f>Sayfa2!$C$2</f>
        <v>6.5</v>
      </c>
      <c r="I588" s="120"/>
      <c r="J588" s="118"/>
      <c r="K588" s="118"/>
      <c r="L588" s="118"/>
      <c r="M588" s="118"/>
      <c r="N588" s="118"/>
      <c r="O588" s="118"/>
      <c r="P588" s="118"/>
      <c r="Q588" s="118"/>
      <c r="R588" s="109">
        <f t="shared" si="84"/>
        <v>20.899840000000005</v>
      </c>
      <c r="S588" s="119">
        <v>0.1</v>
      </c>
      <c r="T588" s="119">
        <v>0.3</v>
      </c>
      <c r="U588" s="119">
        <v>0.1</v>
      </c>
      <c r="V588" s="111">
        <v>21.74</v>
      </c>
      <c r="W588" s="111">
        <f t="shared" si="79"/>
        <v>23.6966</v>
      </c>
      <c r="X588" s="112">
        <v>1.377</v>
      </c>
      <c r="Y588" s="111">
        <f t="shared" si="80"/>
        <v>56.326818199999998</v>
      </c>
      <c r="Z588" s="113">
        <v>0.5</v>
      </c>
      <c r="AA588" s="114">
        <f t="shared" si="78"/>
        <v>28.163409099999999</v>
      </c>
    </row>
    <row r="589" spans="1:27" ht="12.75" customHeight="1" x14ac:dyDescent="0.35">
      <c r="A589" s="103" t="s">
        <v>2672</v>
      </c>
      <c r="B589" s="222" t="s">
        <v>1849</v>
      </c>
      <c r="C589" s="123" t="s">
        <v>3284</v>
      </c>
      <c r="D589" s="116">
        <v>1</v>
      </c>
      <c r="E589" s="125">
        <v>0.4</v>
      </c>
      <c r="F589" s="132">
        <f>VLOOKUP(CONCATENATE(A589,"-",E589),AĞIRLIK!$A$3:$C$171,3,FALSE)</f>
        <v>3.2153600000000004</v>
      </c>
      <c r="G589" s="117" t="s">
        <v>39</v>
      </c>
      <c r="H589" s="108">
        <f>Sayfa2!$C$2</f>
        <v>6.5</v>
      </c>
      <c r="I589" s="108">
        <f>D589*İZOLASYON!$G$14</f>
        <v>3.2181859999999998</v>
      </c>
      <c r="J589" s="118">
        <f>D589*İZOLASYON!$O$14</f>
        <v>13.785856000000003</v>
      </c>
      <c r="K589" s="118"/>
      <c r="L589" s="118"/>
      <c r="M589" s="118"/>
      <c r="N589" s="118"/>
      <c r="O589" s="118"/>
      <c r="P589" s="118"/>
      <c r="Q589" s="118"/>
      <c r="R589" s="109">
        <f t="shared" si="84"/>
        <v>37.90388200000001</v>
      </c>
      <c r="S589" s="119">
        <v>0.1</v>
      </c>
      <c r="T589" s="119">
        <v>0.3</v>
      </c>
      <c r="U589" s="119">
        <v>0.1</v>
      </c>
      <c r="V589" s="111">
        <v>42.21</v>
      </c>
      <c r="W589" s="111">
        <f t="shared" si="79"/>
        <v>46.008900000000004</v>
      </c>
      <c r="X589" s="112">
        <v>1.377</v>
      </c>
      <c r="Y589" s="111">
        <f t="shared" si="80"/>
        <v>109.3631553</v>
      </c>
      <c r="Z589" s="113">
        <v>0.5</v>
      </c>
      <c r="AA589" s="114">
        <f t="shared" si="78"/>
        <v>54.681577650000001</v>
      </c>
    </row>
    <row r="590" spans="1:27" ht="12.75" customHeight="1" x14ac:dyDescent="0.35">
      <c r="A590" s="103" t="s">
        <v>2672</v>
      </c>
      <c r="B590" s="222" t="s">
        <v>1850</v>
      </c>
      <c r="C590" s="123" t="s">
        <v>3791</v>
      </c>
      <c r="D590" s="116">
        <v>1</v>
      </c>
      <c r="E590" s="125">
        <v>0.4</v>
      </c>
      <c r="F590" s="106">
        <f>VLOOKUP(CONCATENATE(A590,"-",E590),AĞIRLIK!$A$3:$C$171,3,FALSE)</f>
        <v>3.2153600000000004</v>
      </c>
      <c r="G590" s="117" t="s">
        <v>39</v>
      </c>
      <c r="H590" s="108">
        <f>Sayfa2!$C$2</f>
        <v>6.5</v>
      </c>
      <c r="I590" s="108">
        <f>D590*'genel hesap'!$K$81</f>
        <v>4.3784159999999996</v>
      </c>
      <c r="J590" s="108">
        <f>D590*'genel hesap'!$R$81</f>
        <v>14.819795200000003</v>
      </c>
      <c r="K590" s="118"/>
      <c r="L590" s="118"/>
      <c r="M590" s="118"/>
      <c r="N590" s="118"/>
      <c r="O590" s="118"/>
      <c r="P590" s="118"/>
      <c r="Q590" s="118"/>
      <c r="R590" s="109">
        <f t="shared" si="84"/>
        <v>40.098051200000008</v>
      </c>
      <c r="S590" s="119">
        <v>0.1</v>
      </c>
      <c r="T590" s="119">
        <v>0.3</v>
      </c>
      <c r="U590" s="119">
        <v>0.1</v>
      </c>
      <c r="V590" s="111">
        <v>44.75</v>
      </c>
      <c r="W590" s="111">
        <f t="shared" si="79"/>
        <v>48.777500000000003</v>
      </c>
      <c r="X590" s="112">
        <v>1.377</v>
      </c>
      <c r="Y590" s="111">
        <f t="shared" si="80"/>
        <v>115.9441175</v>
      </c>
      <c r="Z590" s="113">
        <v>0.5</v>
      </c>
      <c r="AA590" s="114">
        <f t="shared" si="78"/>
        <v>57.972058750000002</v>
      </c>
    </row>
    <row r="591" spans="1:27" ht="12.75" customHeight="1" x14ac:dyDescent="0.35">
      <c r="A591" s="103" t="s">
        <v>2672</v>
      </c>
      <c r="B591" s="222" t="s">
        <v>1851</v>
      </c>
      <c r="C591" s="78" t="s">
        <v>777</v>
      </c>
      <c r="D591" s="116">
        <v>1</v>
      </c>
      <c r="E591" s="125">
        <v>0.4</v>
      </c>
      <c r="F591" s="132">
        <f>VLOOKUP(CONCATENATE(A591,"-",E591),AĞIRLIK!$A$3:$C$171,3,FALSE)</f>
        <v>3.2153600000000004</v>
      </c>
      <c r="G591" s="117" t="s">
        <v>39</v>
      </c>
      <c r="H591" s="108">
        <f>Sayfa2!$C$2</f>
        <v>6.5</v>
      </c>
      <c r="I591" s="120"/>
      <c r="J591" s="118"/>
      <c r="K591" s="118"/>
      <c r="L591" s="118"/>
      <c r="M591" s="118"/>
      <c r="N591" s="118"/>
      <c r="O591" s="118"/>
      <c r="P591" s="118"/>
      <c r="Q591" s="118"/>
      <c r="R591" s="109">
        <f t="shared" si="84"/>
        <v>20.899840000000005</v>
      </c>
      <c r="S591" s="119">
        <v>0.1</v>
      </c>
      <c r="T591" s="119">
        <v>0.3</v>
      </c>
      <c r="U591" s="119">
        <v>0.1</v>
      </c>
      <c r="V591" s="111">
        <v>21.74</v>
      </c>
      <c r="W591" s="111">
        <f t="shared" si="79"/>
        <v>23.6966</v>
      </c>
      <c r="X591" s="112">
        <v>1.377</v>
      </c>
      <c r="Y591" s="111">
        <f t="shared" si="80"/>
        <v>56.326818199999998</v>
      </c>
      <c r="Z591" s="113">
        <v>0.5</v>
      </c>
      <c r="AA591" s="114">
        <f t="shared" si="78"/>
        <v>28.163409099999999</v>
      </c>
    </row>
    <row r="592" spans="1:27" ht="12.75" customHeight="1" x14ac:dyDescent="0.35">
      <c r="A592" s="103" t="s">
        <v>2672</v>
      </c>
      <c r="B592" s="222" t="s">
        <v>1852</v>
      </c>
      <c r="C592" s="123" t="s">
        <v>3313</v>
      </c>
      <c r="D592" s="116">
        <v>1</v>
      </c>
      <c r="E592" s="125">
        <v>0.4</v>
      </c>
      <c r="F592" s="132">
        <f>VLOOKUP(CONCATENATE(A592,"-",E592),AĞIRLIK!$A$3:$C$171,3,FALSE)</f>
        <v>3.2153600000000004</v>
      </c>
      <c r="G592" s="117" t="s">
        <v>39</v>
      </c>
      <c r="H592" s="108">
        <f>Sayfa2!$C$2</f>
        <v>6.5</v>
      </c>
      <c r="I592" s="108">
        <f>D592*İZOLASYON!$G$14</f>
        <v>3.2181859999999998</v>
      </c>
      <c r="J592" s="118">
        <f>D592*İZOLASYON!$O$14</f>
        <v>13.785856000000003</v>
      </c>
      <c r="K592" s="118"/>
      <c r="L592" s="118"/>
      <c r="M592" s="118"/>
      <c r="N592" s="118"/>
      <c r="O592" s="118"/>
      <c r="P592" s="118"/>
      <c r="Q592" s="118"/>
      <c r="R592" s="109">
        <f t="shared" si="84"/>
        <v>37.90388200000001</v>
      </c>
      <c r="S592" s="119">
        <v>0.1</v>
      </c>
      <c r="T592" s="119">
        <v>0.3</v>
      </c>
      <c r="U592" s="119">
        <v>0.1</v>
      </c>
      <c r="V592" s="111">
        <v>42.21</v>
      </c>
      <c r="W592" s="111">
        <f t="shared" si="79"/>
        <v>46.008900000000004</v>
      </c>
      <c r="X592" s="112">
        <v>1.377</v>
      </c>
      <c r="Y592" s="111">
        <f t="shared" si="80"/>
        <v>109.3631553</v>
      </c>
      <c r="Z592" s="113">
        <v>0.5</v>
      </c>
      <c r="AA592" s="114">
        <f t="shared" si="78"/>
        <v>54.681577650000001</v>
      </c>
    </row>
    <row r="593" spans="1:27" ht="12.75" customHeight="1" x14ac:dyDescent="0.35">
      <c r="A593" s="103" t="s">
        <v>2672</v>
      </c>
      <c r="B593" s="222" t="s">
        <v>1853</v>
      </c>
      <c r="C593" s="123" t="s">
        <v>3792</v>
      </c>
      <c r="D593" s="116">
        <v>1</v>
      </c>
      <c r="E593" s="125">
        <v>0.4</v>
      </c>
      <c r="F593" s="106">
        <f>VLOOKUP(CONCATENATE(A593,"-",E593),AĞIRLIK!$A$3:$C$171,3,FALSE)</f>
        <v>3.2153600000000004</v>
      </c>
      <c r="G593" s="117" t="s">
        <v>39</v>
      </c>
      <c r="H593" s="108">
        <f>Sayfa2!$C$2</f>
        <v>6.5</v>
      </c>
      <c r="I593" s="108">
        <f>D593*'genel hesap'!$K$81</f>
        <v>4.3784159999999996</v>
      </c>
      <c r="J593" s="108">
        <f>D593*'genel hesap'!$R$81</f>
        <v>14.819795200000003</v>
      </c>
      <c r="K593" s="118"/>
      <c r="L593" s="118"/>
      <c r="M593" s="118"/>
      <c r="N593" s="118"/>
      <c r="O593" s="118"/>
      <c r="P593" s="118"/>
      <c r="Q593" s="118"/>
      <c r="R593" s="109">
        <f t="shared" si="84"/>
        <v>40.098051200000008</v>
      </c>
      <c r="S593" s="119">
        <v>0.1</v>
      </c>
      <c r="T593" s="119">
        <v>0.3</v>
      </c>
      <c r="U593" s="119">
        <v>0.1</v>
      </c>
      <c r="V593" s="111">
        <v>44.75</v>
      </c>
      <c r="W593" s="111">
        <f t="shared" si="79"/>
        <v>48.777500000000003</v>
      </c>
      <c r="X593" s="112">
        <v>1.377</v>
      </c>
      <c r="Y593" s="111">
        <f t="shared" si="80"/>
        <v>115.9441175</v>
      </c>
      <c r="Z593" s="113">
        <v>0.5</v>
      </c>
      <c r="AA593" s="114">
        <f t="shared" si="78"/>
        <v>57.972058750000002</v>
      </c>
    </row>
    <row r="594" spans="1:27" ht="12.75" customHeight="1" x14ac:dyDescent="0.35">
      <c r="A594" s="103" t="s">
        <v>2672</v>
      </c>
      <c r="B594" s="222" t="s">
        <v>1854</v>
      </c>
      <c r="C594" s="78" t="s">
        <v>779</v>
      </c>
      <c r="D594" s="116">
        <v>1</v>
      </c>
      <c r="E594" s="125">
        <v>0.4</v>
      </c>
      <c r="F594" s="132">
        <f>VLOOKUP(CONCATENATE(A594,"-",E594),AĞIRLIK!$A$3:$C$171,3,FALSE)</f>
        <v>3.2153600000000004</v>
      </c>
      <c r="G594" s="117" t="s">
        <v>39</v>
      </c>
      <c r="H594" s="108">
        <f>Sayfa2!$C$2</f>
        <v>6.5</v>
      </c>
      <c r="I594" s="108"/>
      <c r="J594" s="118"/>
      <c r="K594" s="118"/>
      <c r="L594" s="118"/>
      <c r="M594" s="118"/>
      <c r="N594" s="118"/>
      <c r="O594" s="118"/>
      <c r="P594" s="118"/>
      <c r="Q594" s="118"/>
      <c r="R594" s="109">
        <f t="shared" si="84"/>
        <v>20.899840000000005</v>
      </c>
      <c r="S594" s="119">
        <v>0.1</v>
      </c>
      <c r="T594" s="119">
        <v>0.3</v>
      </c>
      <c r="U594" s="119">
        <v>0.1</v>
      </c>
      <c r="V594" s="111">
        <v>21.74</v>
      </c>
      <c r="W594" s="111">
        <f t="shared" si="79"/>
        <v>23.6966</v>
      </c>
      <c r="X594" s="112">
        <v>1.377</v>
      </c>
      <c r="Y594" s="111">
        <f t="shared" si="80"/>
        <v>56.326818199999998</v>
      </c>
      <c r="Z594" s="113">
        <v>0.5</v>
      </c>
      <c r="AA594" s="114">
        <f t="shared" si="78"/>
        <v>28.163409099999999</v>
      </c>
    </row>
    <row r="595" spans="1:27" ht="12.75" customHeight="1" x14ac:dyDescent="0.35">
      <c r="A595" s="103" t="s">
        <v>2672</v>
      </c>
      <c r="B595" s="222" t="s">
        <v>1855</v>
      </c>
      <c r="C595" s="123" t="s">
        <v>3342</v>
      </c>
      <c r="D595" s="116">
        <v>1</v>
      </c>
      <c r="E595" s="125">
        <v>0.4</v>
      </c>
      <c r="F595" s="132">
        <f>VLOOKUP(CONCATENATE(A595,"-",E595),AĞIRLIK!$A$3:$C$171,3,FALSE)</f>
        <v>3.2153600000000004</v>
      </c>
      <c r="G595" s="117" t="s">
        <v>39</v>
      </c>
      <c r="H595" s="108">
        <f>Sayfa2!$C$2</f>
        <v>6.5</v>
      </c>
      <c r="I595" s="108">
        <f>D595*İZOLASYON!$G$14</f>
        <v>3.2181859999999998</v>
      </c>
      <c r="J595" s="118">
        <f>D595*İZOLASYON!$O$14</f>
        <v>13.785856000000003</v>
      </c>
      <c r="K595" s="118"/>
      <c r="L595" s="118"/>
      <c r="M595" s="118"/>
      <c r="N595" s="118"/>
      <c r="O595" s="118"/>
      <c r="P595" s="118"/>
      <c r="Q595" s="118"/>
      <c r="R595" s="109">
        <f t="shared" si="84"/>
        <v>37.90388200000001</v>
      </c>
      <c r="S595" s="119">
        <v>0.1</v>
      </c>
      <c r="T595" s="119">
        <v>0.3</v>
      </c>
      <c r="U595" s="119">
        <v>0.1</v>
      </c>
      <c r="V595" s="111">
        <v>42.21</v>
      </c>
      <c r="W595" s="111">
        <f t="shared" si="79"/>
        <v>46.008900000000004</v>
      </c>
      <c r="X595" s="112">
        <v>1.377</v>
      </c>
      <c r="Y595" s="111">
        <f t="shared" si="80"/>
        <v>109.3631553</v>
      </c>
      <c r="Z595" s="113">
        <v>0.5</v>
      </c>
      <c r="AA595" s="114">
        <f t="shared" si="78"/>
        <v>54.681577650000001</v>
      </c>
    </row>
    <row r="596" spans="1:27" ht="12.75" customHeight="1" x14ac:dyDescent="0.35">
      <c r="A596" s="103" t="s">
        <v>2672</v>
      </c>
      <c r="B596" s="222" t="s">
        <v>1856</v>
      </c>
      <c r="C596" s="123" t="s">
        <v>3793</v>
      </c>
      <c r="D596" s="116">
        <v>1</v>
      </c>
      <c r="E596" s="125">
        <v>0.4</v>
      </c>
      <c r="F596" s="106">
        <f>VLOOKUP(CONCATENATE(A596,"-",E596),AĞIRLIK!$A$3:$C$171,3,FALSE)</f>
        <v>3.2153600000000004</v>
      </c>
      <c r="G596" s="117" t="s">
        <v>39</v>
      </c>
      <c r="H596" s="108">
        <f>Sayfa2!$C$2</f>
        <v>6.5</v>
      </c>
      <c r="I596" s="108">
        <f>D596*'genel hesap'!$K$81</f>
        <v>4.3784159999999996</v>
      </c>
      <c r="J596" s="108">
        <f>D596*'genel hesap'!$R$81</f>
        <v>14.819795200000003</v>
      </c>
      <c r="K596" s="118"/>
      <c r="L596" s="118"/>
      <c r="M596" s="118"/>
      <c r="N596" s="118"/>
      <c r="O596" s="118"/>
      <c r="P596" s="118"/>
      <c r="Q596" s="118"/>
      <c r="R596" s="109">
        <f t="shared" si="84"/>
        <v>40.098051200000008</v>
      </c>
      <c r="S596" s="119">
        <v>0.1</v>
      </c>
      <c r="T596" s="119">
        <v>0.3</v>
      </c>
      <c r="U596" s="119">
        <v>0.1</v>
      </c>
      <c r="V596" s="111">
        <v>44.75</v>
      </c>
      <c r="W596" s="111">
        <f t="shared" si="79"/>
        <v>48.777500000000003</v>
      </c>
      <c r="X596" s="112">
        <v>1.377</v>
      </c>
      <c r="Y596" s="111">
        <f t="shared" si="80"/>
        <v>115.9441175</v>
      </c>
      <c r="Z596" s="113">
        <v>0.5</v>
      </c>
      <c r="AA596" s="114">
        <f t="shared" si="78"/>
        <v>57.972058750000002</v>
      </c>
    </row>
    <row r="597" spans="1:27" ht="12.75" customHeight="1" x14ac:dyDescent="0.35">
      <c r="A597" s="103" t="s">
        <v>2672</v>
      </c>
      <c r="B597" s="222" t="s">
        <v>1857</v>
      </c>
      <c r="C597" s="78" t="s">
        <v>781</v>
      </c>
      <c r="D597" s="116">
        <v>1</v>
      </c>
      <c r="E597" s="125">
        <v>0.4</v>
      </c>
      <c r="F597" s="132">
        <f>VLOOKUP(CONCATENATE(A597,"-",E597),AĞIRLIK!$A$3:$C$171,3,FALSE)</f>
        <v>3.2153600000000004</v>
      </c>
      <c r="G597" s="117" t="s">
        <v>39</v>
      </c>
      <c r="H597" s="108">
        <f>Sayfa2!$C$2</f>
        <v>6.5</v>
      </c>
      <c r="I597" s="108"/>
      <c r="J597" s="118"/>
      <c r="K597" s="118"/>
      <c r="L597" s="118"/>
      <c r="M597" s="118"/>
      <c r="N597" s="118"/>
      <c r="O597" s="118"/>
      <c r="P597" s="118"/>
      <c r="Q597" s="118"/>
      <c r="R597" s="109">
        <f t="shared" si="84"/>
        <v>20.899840000000005</v>
      </c>
      <c r="S597" s="119">
        <v>0.1</v>
      </c>
      <c r="T597" s="119">
        <v>0.3</v>
      </c>
      <c r="U597" s="119">
        <v>0.1</v>
      </c>
      <c r="V597" s="111">
        <v>21.74</v>
      </c>
      <c r="W597" s="111">
        <f t="shared" si="79"/>
        <v>23.6966</v>
      </c>
      <c r="X597" s="112">
        <v>1.377</v>
      </c>
      <c r="Y597" s="111">
        <f t="shared" si="80"/>
        <v>56.326818199999998</v>
      </c>
      <c r="Z597" s="113">
        <v>0.5</v>
      </c>
      <c r="AA597" s="114">
        <f t="shared" si="78"/>
        <v>28.163409099999999</v>
      </c>
    </row>
    <row r="598" spans="1:27" ht="12.75" customHeight="1" x14ac:dyDescent="0.35">
      <c r="A598" s="103" t="s">
        <v>2672</v>
      </c>
      <c r="B598" s="222" t="s">
        <v>1858</v>
      </c>
      <c r="C598" s="123" t="s">
        <v>3371</v>
      </c>
      <c r="D598" s="116">
        <v>1</v>
      </c>
      <c r="E598" s="125">
        <v>0.4</v>
      </c>
      <c r="F598" s="132">
        <f>VLOOKUP(CONCATENATE(A598,"-",E598),AĞIRLIK!$A$3:$C$171,3,FALSE)</f>
        <v>3.2153600000000004</v>
      </c>
      <c r="G598" s="117" t="s">
        <v>39</v>
      </c>
      <c r="H598" s="108">
        <f>Sayfa2!$C$2</f>
        <v>6.5</v>
      </c>
      <c r="I598" s="108">
        <f>D598*İZOLASYON!$G$14</f>
        <v>3.2181859999999998</v>
      </c>
      <c r="J598" s="118">
        <f>D598*İZOLASYON!$O$14</f>
        <v>13.785856000000003</v>
      </c>
      <c r="K598" s="118"/>
      <c r="L598" s="118"/>
      <c r="M598" s="118"/>
      <c r="N598" s="118"/>
      <c r="O598" s="118"/>
      <c r="P598" s="118"/>
      <c r="Q598" s="118"/>
      <c r="R598" s="109">
        <f t="shared" si="84"/>
        <v>37.90388200000001</v>
      </c>
      <c r="S598" s="119">
        <v>0.1</v>
      </c>
      <c r="T598" s="119">
        <v>0.3</v>
      </c>
      <c r="U598" s="119">
        <v>0.1</v>
      </c>
      <c r="V598" s="111">
        <v>42.21</v>
      </c>
      <c r="W598" s="111">
        <f t="shared" si="79"/>
        <v>46.008900000000004</v>
      </c>
      <c r="X598" s="112">
        <v>1.377</v>
      </c>
      <c r="Y598" s="111">
        <f t="shared" si="80"/>
        <v>109.3631553</v>
      </c>
      <c r="Z598" s="113">
        <v>0.5</v>
      </c>
      <c r="AA598" s="114">
        <f t="shared" si="78"/>
        <v>54.681577650000001</v>
      </c>
    </row>
    <row r="599" spans="1:27" ht="12.75" customHeight="1" x14ac:dyDescent="0.35">
      <c r="A599" s="103" t="s">
        <v>2672</v>
      </c>
      <c r="B599" s="222" t="s">
        <v>1859</v>
      </c>
      <c r="C599" s="123" t="s">
        <v>3794</v>
      </c>
      <c r="D599" s="116">
        <v>1</v>
      </c>
      <c r="E599" s="125">
        <v>0.4</v>
      </c>
      <c r="F599" s="106">
        <f>VLOOKUP(CONCATENATE(A599,"-",E599),AĞIRLIK!$A$3:$C$171,3,FALSE)</f>
        <v>3.2153600000000004</v>
      </c>
      <c r="G599" s="117" t="s">
        <v>39</v>
      </c>
      <c r="H599" s="108">
        <f>Sayfa2!$C$2</f>
        <v>6.5</v>
      </c>
      <c r="I599" s="108">
        <f>D599*'genel hesap'!$K$81</f>
        <v>4.3784159999999996</v>
      </c>
      <c r="J599" s="108">
        <f>D599*'genel hesap'!$R$81</f>
        <v>14.819795200000003</v>
      </c>
      <c r="K599" s="118"/>
      <c r="L599" s="118"/>
      <c r="M599" s="118"/>
      <c r="N599" s="118"/>
      <c r="O599" s="118"/>
      <c r="P599" s="118"/>
      <c r="Q599" s="118"/>
      <c r="R599" s="109">
        <f t="shared" si="84"/>
        <v>40.098051200000008</v>
      </c>
      <c r="S599" s="119">
        <v>0.1</v>
      </c>
      <c r="T599" s="119">
        <v>0.3</v>
      </c>
      <c r="U599" s="119">
        <v>0.1</v>
      </c>
      <c r="V599" s="111">
        <v>44.75</v>
      </c>
      <c r="W599" s="111">
        <f t="shared" si="79"/>
        <v>48.777500000000003</v>
      </c>
      <c r="X599" s="112">
        <v>1.377</v>
      </c>
      <c r="Y599" s="111">
        <f t="shared" si="80"/>
        <v>115.9441175</v>
      </c>
      <c r="Z599" s="113">
        <v>0.5</v>
      </c>
      <c r="AA599" s="114">
        <f t="shared" si="78"/>
        <v>57.972058750000002</v>
      </c>
    </row>
    <row r="600" spans="1:27" ht="12.75" customHeight="1" x14ac:dyDescent="0.35">
      <c r="A600" s="103" t="s">
        <v>2672</v>
      </c>
      <c r="B600" s="222" t="s">
        <v>1860</v>
      </c>
      <c r="C600" s="123" t="s">
        <v>3795</v>
      </c>
      <c r="D600" s="124">
        <v>1</v>
      </c>
      <c r="E600" s="125">
        <v>0.4</v>
      </c>
      <c r="F600" s="106">
        <f>VLOOKUP(CONCATENATE(A600,"-",E600),AĞIRLIK!$A$3:$C$171,3,FALSE)</f>
        <v>3.2153600000000004</v>
      </c>
      <c r="G600" s="117" t="s">
        <v>39</v>
      </c>
      <c r="H600" s="108">
        <f>Sayfa2!$C$2</f>
        <v>6.5</v>
      </c>
      <c r="I600" s="108">
        <f>D600*'genel hesap'!$K$81</f>
        <v>4.3784159999999996</v>
      </c>
      <c r="J600" s="108">
        <f>D600*'genel hesap'!$R$81</f>
        <v>14.819795200000003</v>
      </c>
      <c r="K600" s="118"/>
      <c r="L600" s="118"/>
      <c r="M600" s="118"/>
      <c r="N600" s="118"/>
      <c r="O600" s="118"/>
      <c r="P600" s="118"/>
      <c r="Q600" s="118"/>
      <c r="R600" s="109">
        <f t="shared" si="84"/>
        <v>40.098051200000008</v>
      </c>
      <c r="S600" s="119">
        <v>0.2</v>
      </c>
      <c r="T600" s="119">
        <v>0.3</v>
      </c>
      <c r="U600" s="119">
        <v>0.1</v>
      </c>
      <c r="V600" s="111">
        <f>V599</f>
        <v>44.75</v>
      </c>
      <c r="W600" s="111">
        <f t="shared" si="79"/>
        <v>48.777500000000003</v>
      </c>
      <c r="X600" s="112">
        <v>1.377</v>
      </c>
      <c r="Y600" s="111">
        <f t="shared" si="80"/>
        <v>115.9441175</v>
      </c>
      <c r="Z600" s="113">
        <v>0.5</v>
      </c>
      <c r="AA600" s="114">
        <f t="shared" si="78"/>
        <v>57.972058750000002</v>
      </c>
    </row>
    <row r="601" spans="1:27" ht="12.75" customHeight="1" x14ac:dyDescent="0.35">
      <c r="A601" s="103" t="s">
        <v>2672</v>
      </c>
      <c r="B601" s="222" t="s">
        <v>1861</v>
      </c>
      <c r="C601" s="123" t="s">
        <v>3396</v>
      </c>
      <c r="D601" s="124">
        <v>1</v>
      </c>
      <c r="E601" s="125">
        <v>0.4</v>
      </c>
      <c r="F601" s="132">
        <f>VLOOKUP(CONCATENATE(A601,"-",E601),AĞIRLIK!$A$3:$C$171,3,FALSE)</f>
        <v>3.2153600000000004</v>
      </c>
      <c r="G601" s="117" t="s">
        <v>39</v>
      </c>
      <c r="H601" s="108">
        <f>Sayfa2!$C$2</f>
        <v>6.5</v>
      </c>
      <c r="I601" s="108">
        <f>D601*İZOLASYON!$G$14</f>
        <v>3.2181859999999998</v>
      </c>
      <c r="J601" s="118">
        <f>D601*İZOLASYON!$O$14</f>
        <v>13.785856000000003</v>
      </c>
      <c r="K601" s="118"/>
      <c r="L601" s="118"/>
      <c r="M601" s="118"/>
      <c r="N601" s="118"/>
      <c r="O601" s="118"/>
      <c r="P601" s="118"/>
      <c r="Q601" s="118"/>
      <c r="R601" s="109">
        <f t="shared" si="84"/>
        <v>37.90388200000001</v>
      </c>
      <c r="S601" s="119">
        <v>0.2</v>
      </c>
      <c r="T601" s="119">
        <v>0.3</v>
      </c>
      <c r="U601" s="119">
        <v>0.1</v>
      </c>
      <c r="V601" s="111">
        <f>V598</f>
        <v>42.21</v>
      </c>
      <c r="W601" s="111">
        <f t="shared" si="79"/>
        <v>46.008900000000004</v>
      </c>
      <c r="X601" s="112">
        <v>1.377</v>
      </c>
      <c r="Y601" s="111">
        <f t="shared" si="80"/>
        <v>109.3631553</v>
      </c>
      <c r="Z601" s="113">
        <v>0.5</v>
      </c>
      <c r="AA601" s="114">
        <f t="shared" si="78"/>
        <v>54.681577650000001</v>
      </c>
    </row>
    <row r="602" spans="1:27" ht="12.75" customHeight="1" x14ac:dyDescent="0.35">
      <c r="A602" s="103" t="s">
        <v>2672</v>
      </c>
      <c r="B602" s="222" t="s">
        <v>1862</v>
      </c>
      <c r="C602" s="123" t="s">
        <v>784</v>
      </c>
      <c r="D602" s="124">
        <v>1</v>
      </c>
      <c r="E602" s="125">
        <v>0.4</v>
      </c>
      <c r="F602" s="132">
        <f>VLOOKUP(CONCATENATE(A602,"-",E602),AĞIRLIK!$A$3:$C$171,3,FALSE)</f>
        <v>3.2153600000000004</v>
      </c>
      <c r="G602" s="117" t="s">
        <v>39</v>
      </c>
      <c r="H602" s="108">
        <f>Sayfa2!$C$2</f>
        <v>6.5</v>
      </c>
      <c r="I602" s="108"/>
      <c r="J602" s="118"/>
      <c r="K602" s="118"/>
      <c r="L602" s="118"/>
      <c r="M602" s="118"/>
      <c r="N602" s="118"/>
      <c r="O602" s="118"/>
      <c r="P602" s="118"/>
      <c r="Q602" s="118"/>
      <c r="R602" s="109">
        <f t="shared" si="84"/>
        <v>20.899840000000005</v>
      </c>
      <c r="S602" s="119">
        <v>0.2</v>
      </c>
      <c r="T602" s="119">
        <v>0.3</v>
      </c>
      <c r="U602" s="119">
        <v>0.1</v>
      </c>
      <c r="V602" s="111">
        <f>V597</f>
        <v>21.74</v>
      </c>
      <c r="W602" s="111">
        <f t="shared" si="79"/>
        <v>23.6966</v>
      </c>
      <c r="X602" s="112">
        <v>1.377</v>
      </c>
      <c r="Y602" s="111">
        <f t="shared" si="80"/>
        <v>56.326818199999998</v>
      </c>
      <c r="Z602" s="113">
        <v>0.5</v>
      </c>
      <c r="AA602" s="114">
        <f t="shared" si="78"/>
        <v>28.163409099999999</v>
      </c>
    </row>
    <row r="603" spans="1:27" ht="12.75" customHeight="1" x14ac:dyDescent="0.35">
      <c r="A603" s="103" t="s">
        <v>2672</v>
      </c>
      <c r="B603" s="222" t="s">
        <v>1863</v>
      </c>
      <c r="C603" s="123" t="s">
        <v>3796</v>
      </c>
      <c r="D603" s="124">
        <v>1</v>
      </c>
      <c r="E603" s="125">
        <v>0.4</v>
      </c>
      <c r="F603" s="106">
        <f>VLOOKUP(CONCATENATE(A603,"-",E603),AĞIRLIK!$A$3:$C$171,3,FALSE)</f>
        <v>3.2153600000000004</v>
      </c>
      <c r="G603" s="117" t="s">
        <v>39</v>
      </c>
      <c r="H603" s="108">
        <f>Sayfa2!$C$2</f>
        <v>6.5</v>
      </c>
      <c r="I603" s="108">
        <f>D603*'genel hesap'!$K$81</f>
        <v>4.3784159999999996</v>
      </c>
      <c r="J603" s="108">
        <f>D603*'genel hesap'!$R$81</f>
        <v>14.819795200000003</v>
      </c>
      <c r="K603" s="118"/>
      <c r="L603" s="118"/>
      <c r="M603" s="118"/>
      <c r="N603" s="118"/>
      <c r="O603" s="118"/>
      <c r="P603" s="118"/>
      <c r="Q603" s="118"/>
      <c r="R603" s="109">
        <f t="shared" si="84"/>
        <v>40.098051200000008</v>
      </c>
      <c r="S603" s="119">
        <v>0.2</v>
      </c>
      <c r="T603" s="119">
        <v>0.3</v>
      </c>
      <c r="U603" s="119">
        <v>0.1</v>
      </c>
      <c r="V603" s="111">
        <f>V600</f>
        <v>44.75</v>
      </c>
      <c r="W603" s="111">
        <f t="shared" si="79"/>
        <v>48.777500000000003</v>
      </c>
      <c r="X603" s="112">
        <v>1.377</v>
      </c>
      <c r="Y603" s="111">
        <f t="shared" si="80"/>
        <v>115.9441175</v>
      </c>
      <c r="Z603" s="113">
        <v>0.5</v>
      </c>
      <c r="AA603" s="114">
        <f t="shared" si="78"/>
        <v>57.972058750000002</v>
      </c>
    </row>
    <row r="604" spans="1:27" ht="12.75" customHeight="1" x14ac:dyDescent="0.35">
      <c r="A604" s="103" t="s">
        <v>2672</v>
      </c>
      <c r="B604" s="222" t="s">
        <v>1864</v>
      </c>
      <c r="C604" s="123" t="s">
        <v>3423</v>
      </c>
      <c r="D604" s="124">
        <v>1</v>
      </c>
      <c r="E604" s="125">
        <v>0.4</v>
      </c>
      <c r="F604" s="132">
        <f>VLOOKUP(CONCATENATE(A604,"-",E604),AĞIRLIK!$A$3:$C$171,3,FALSE)</f>
        <v>3.2153600000000004</v>
      </c>
      <c r="G604" s="117" t="s">
        <v>39</v>
      </c>
      <c r="H604" s="108">
        <f>Sayfa2!$C$2</f>
        <v>6.5</v>
      </c>
      <c r="I604" s="108">
        <f>D604*İZOLASYON!$G$14</f>
        <v>3.2181859999999998</v>
      </c>
      <c r="J604" s="118">
        <f>D604*İZOLASYON!$O$14</f>
        <v>13.785856000000003</v>
      </c>
      <c r="K604" s="118"/>
      <c r="L604" s="118"/>
      <c r="M604" s="118"/>
      <c r="N604" s="118"/>
      <c r="O604" s="118"/>
      <c r="P604" s="118"/>
      <c r="Q604" s="118"/>
      <c r="R604" s="109">
        <f t="shared" si="84"/>
        <v>37.90388200000001</v>
      </c>
      <c r="S604" s="119">
        <v>0.2</v>
      </c>
      <c r="T604" s="119">
        <v>0.3</v>
      </c>
      <c r="U604" s="119">
        <v>0.1</v>
      </c>
      <c r="V604" s="111">
        <f>V601</f>
        <v>42.21</v>
      </c>
      <c r="W604" s="111">
        <f t="shared" si="79"/>
        <v>46.008900000000004</v>
      </c>
      <c r="X604" s="112">
        <v>1.377</v>
      </c>
      <c r="Y604" s="111">
        <f t="shared" si="80"/>
        <v>109.3631553</v>
      </c>
      <c r="Z604" s="113">
        <v>0.5</v>
      </c>
      <c r="AA604" s="114">
        <f t="shared" si="78"/>
        <v>54.681577650000001</v>
      </c>
    </row>
    <row r="605" spans="1:27" ht="12.75" customHeight="1" x14ac:dyDescent="0.35">
      <c r="A605" s="103" t="s">
        <v>2672</v>
      </c>
      <c r="B605" s="222" t="s">
        <v>1865</v>
      </c>
      <c r="C605" s="123" t="s">
        <v>786</v>
      </c>
      <c r="D605" s="124">
        <v>1</v>
      </c>
      <c r="E605" s="125">
        <v>0.4</v>
      </c>
      <c r="F605" s="132">
        <f>VLOOKUP(CONCATENATE(A605,"-",E605),AĞIRLIK!$A$3:$C$171,3,FALSE)</f>
        <v>3.2153600000000004</v>
      </c>
      <c r="G605" s="117" t="s">
        <v>39</v>
      </c>
      <c r="H605" s="108">
        <f>Sayfa2!$C$2</f>
        <v>6.5</v>
      </c>
      <c r="I605" s="108"/>
      <c r="J605" s="118"/>
      <c r="K605" s="118"/>
      <c r="L605" s="118"/>
      <c r="M605" s="118"/>
      <c r="N605" s="118"/>
      <c r="O605" s="118"/>
      <c r="P605" s="118"/>
      <c r="Q605" s="118"/>
      <c r="R605" s="109">
        <f t="shared" si="84"/>
        <v>20.899840000000005</v>
      </c>
      <c r="S605" s="119">
        <v>0.2</v>
      </c>
      <c r="T605" s="119">
        <v>0.3</v>
      </c>
      <c r="U605" s="119">
        <v>0.1</v>
      </c>
      <c r="V605" s="111">
        <f>V602</f>
        <v>21.74</v>
      </c>
      <c r="W605" s="111">
        <f t="shared" si="79"/>
        <v>23.6966</v>
      </c>
      <c r="X605" s="112">
        <v>1.377</v>
      </c>
      <c r="Y605" s="111">
        <f t="shared" si="80"/>
        <v>56.326818199999998</v>
      </c>
      <c r="Z605" s="113">
        <v>0.5</v>
      </c>
      <c r="AA605" s="114">
        <f t="shared" si="78"/>
        <v>28.163409099999999</v>
      </c>
    </row>
    <row r="606" spans="1:27" ht="12.75" customHeight="1" x14ac:dyDescent="0.35">
      <c r="A606" s="103" t="s">
        <v>2672</v>
      </c>
      <c r="B606" s="222" t="s">
        <v>1866</v>
      </c>
      <c r="C606" s="78" t="s">
        <v>787</v>
      </c>
      <c r="D606" s="124">
        <v>0.25</v>
      </c>
      <c r="E606" s="125">
        <v>0.4</v>
      </c>
      <c r="F606" s="132">
        <f>VLOOKUP(CONCATENATE(A606,"-",E606),AĞIRLIK!$A$3:$C$171,3,FALSE)</f>
        <v>3.2153600000000004</v>
      </c>
      <c r="G606" s="117" t="s">
        <v>39</v>
      </c>
      <c r="H606" s="120">
        <f>Sayfa2!$C$2*Sayfa2!I15</f>
        <v>1.7858749999999999</v>
      </c>
      <c r="I606" s="120"/>
      <c r="J606" s="118"/>
      <c r="K606" s="118"/>
      <c r="L606" s="118">
        <f>'genel hesap'!$C$2</f>
        <v>1.39</v>
      </c>
      <c r="M606" s="118"/>
      <c r="N606" s="118"/>
      <c r="O606" s="118">
        <f>SIVAMA!D14</f>
        <v>1.96</v>
      </c>
      <c r="P606" s="118"/>
      <c r="Q606" s="118"/>
      <c r="R606" s="109">
        <f>R575</f>
        <v>10.449920000000002</v>
      </c>
      <c r="S606" s="119">
        <v>0.2</v>
      </c>
      <c r="T606" s="119">
        <v>0.3</v>
      </c>
      <c r="U606" s="119">
        <v>0.1</v>
      </c>
      <c r="V606" s="111">
        <f>L606+V575</f>
        <v>12.26</v>
      </c>
      <c r="W606" s="111">
        <f t="shared" si="79"/>
        <v>13.3634</v>
      </c>
      <c r="X606" s="112">
        <v>1.377</v>
      </c>
      <c r="Y606" s="111">
        <f t="shared" si="80"/>
        <v>31.764801799999997</v>
      </c>
      <c r="Z606" s="113">
        <v>0.5</v>
      </c>
      <c r="AA606" s="114">
        <f t="shared" si="78"/>
        <v>15.882400899999999</v>
      </c>
    </row>
    <row r="607" spans="1:27" ht="12.75" customHeight="1" x14ac:dyDescent="0.35">
      <c r="A607" s="103" t="s">
        <v>2672</v>
      </c>
      <c r="B607" s="222" t="s">
        <v>1867</v>
      </c>
      <c r="C607" s="123" t="s">
        <v>3451</v>
      </c>
      <c r="D607" s="124">
        <v>0.25</v>
      </c>
      <c r="E607" s="125">
        <v>0.4</v>
      </c>
      <c r="F607" s="132">
        <f>VLOOKUP(CONCATENATE(A607,"-",E607),AĞIRLIK!$A$3:$C$171,3,FALSE)</f>
        <v>3.2153600000000004</v>
      </c>
      <c r="G607" s="117" t="s">
        <v>39</v>
      </c>
      <c r="H607" s="120">
        <f>Sayfa2!$C$2*Sayfa2!I15</f>
        <v>1.7858749999999999</v>
      </c>
      <c r="I607" s="108">
        <f>D607*İZOLASYON!$G$14</f>
        <v>0.80454649999999994</v>
      </c>
      <c r="J607" s="118">
        <f>D607*İZOLASYON!$O$14</f>
        <v>3.4464640000000006</v>
      </c>
      <c r="K607" s="118"/>
      <c r="L607" s="118">
        <f>'genel hesap'!$C$2</f>
        <v>1.39</v>
      </c>
      <c r="M607" s="118"/>
      <c r="N607" s="118"/>
      <c r="O607" s="118">
        <f>SIVAMA!D14</f>
        <v>1.96</v>
      </c>
      <c r="P607" s="118"/>
      <c r="Q607" s="118"/>
      <c r="R607" s="109">
        <f>R576</f>
        <v>18.951941000000005</v>
      </c>
      <c r="S607" s="119">
        <v>0.2</v>
      </c>
      <c r="T607" s="119">
        <v>0.3</v>
      </c>
      <c r="U607" s="119">
        <v>0.1</v>
      </c>
      <c r="V607" s="111">
        <f t="shared" ref="V607:V608" si="85">L607+V576</f>
        <v>22.495000000000001</v>
      </c>
      <c r="W607" s="111">
        <f t="shared" si="79"/>
        <v>24.519550000000002</v>
      </c>
      <c r="X607" s="112">
        <v>1.377</v>
      </c>
      <c r="Y607" s="111">
        <f t="shared" si="80"/>
        <v>58.282970349999999</v>
      </c>
      <c r="Z607" s="113">
        <v>0.5</v>
      </c>
      <c r="AA607" s="114">
        <f t="shared" si="78"/>
        <v>29.141485175</v>
      </c>
    </row>
    <row r="608" spans="1:27" ht="12.75" customHeight="1" x14ac:dyDescent="0.35">
      <c r="A608" s="103" t="s">
        <v>2672</v>
      </c>
      <c r="B608" s="222" t="s">
        <v>1868</v>
      </c>
      <c r="C608" s="123" t="s">
        <v>3797</v>
      </c>
      <c r="D608" s="124">
        <v>0.25</v>
      </c>
      <c r="E608" s="125">
        <v>0.4</v>
      </c>
      <c r="F608" s="106">
        <f>VLOOKUP(CONCATENATE(A608,"-",E608),AĞIRLIK!$A$3:$C$171,3,FALSE)</f>
        <v>3.2153600000000004</v>
      </c>
      <c r="G608" s="117" t="s">
        <v>39</v>
      </c>
      <c r="H608" s="108">
        <v>1.37375</v>
      </c>
      <c r="I608" s="108">
        <f>D608*'genel hesap'!$K$81</f>
        <v>1.0946039999999999</v>
      </c>
      <c r="J608" s="108">
        <f>D608*'genel hesap'!$R$81</f>
        <v>3.7049488000000008</v>
      </c>
      <c r="K608" s="118"/>
      <c r="L608" s="118">
        <f>'genel hesap'!$C$2</f>
        <v>1.39</v>
      </c>
      <c r="M608" s="118"/>
      <c r="N608" s="118"/>
      <c r="O608" s="118">
        <f>SIVAMA!D15</f>
        <v>1.96</v>
      </c>
      <c r="P608" s="118"/>
      <c r="Q608" s="118"/>
      <c r="R608" s="109">
        <f>R577</f>
        <v>20.049025600000004</v>
      </c>
      <c r="S608" s="119">
        <v>0.2</v>
      </c>
      <c r="T608" s="119">
        <v>0.3</v>
      </c>
      <c r="U608" s="119">
        <v>0.1</v>
      </c>
      <c r="V608" s="111">
        <f t="shared" si="85"/>
        <v>23.765000000000001</v>
      </c>
      <c r="W608" s="111">
        <f t="shared" si="79"/>
        <v>25.903850000000002</v>
      </c>
      <c r="X608" s="112">
        <v>1.377</v>
      </c>
      <c r="Y608" s="111">
        <f t="shared" si="80"/>
        <v>61.57345145</v>
      </c>
      <c r="Z608" s="113">
        <v>0.5</v>
      </c>
      <c r="AA608" s="114">
        <f t="shared" si="78"/>
        <v>30.786725725</v>
      </c>
    </row>
    <row r="609" spans="1:27" ht="12.75" customHeight="1" x14ac:dyDescent="0.35">
      <c r="A609" s="103" t="s">
        <v>2672</v>
      </c>
      <c r="B609" s="222" t="s">
        <v>1869</v>
      </c>
      <c r="C609" s="78" t="s">
        <v>789</v>
      </c>
      <c r="D609" s="124">
        <v>1</v>
      </c>
      <c r="E609" s="125">
        <v>0.4</v>
      </c>
      <c r="F609" s="132">
        <f>VLOOKUP(CONCATENATE(A609,"-",E609),AĞIRLIK!$A$3:$C$171,3,FALSE)</f>
        <v>3.2153600000000004</v>
      </c>
      <c r="G609" s="117" t="s">
        <v>39</v>
      </c>
      <c r="H609" s="108">
        <f>Sayfa2!$C$2</f>
        <v>6.5</v>
      </c>
      <c r="I609" s="108"/>
      <c r="J609" s="118"/>
      <c r="K609" s="118"/>
      <c r="L609" s="118"/>
      <c r="M609" s="118"/>
      <c r="N609" s="118"/>
      <c r="O609" s="118"/>
      <c r="P609" s="118"/>
      <c r="Q609" s="118"/>
      <c r="R609" s="109">
        <f>F609*H609*D609+I609+J609+K609+L609+M609+N609+O609+P609+Q609</f>
        <v>20.899840000000005</v>
      </c>
      <c r="S609" s="119">
        <v>0.1</v>
      </c>
      <c r="T609" s="119">
        <v>0.3</v>
      </c>
      <c r="U609" s="119">
        <v>0.1</v>
      </c>
      <c r="V609" s="111">
        <f>V594*1.5</f>
        <v>32.61</v>
      </c>
      <c r="W609" s="111">
        <f t="shared" si="79"/>
        <v>35.544900000000005</v>
      </c>
      <c r="X609" s="112">
        <v>1.377</v>
      </c>
      <c r="Y609" s="111">
        <f t="shared" si="80"/>
        <v>84.490227300000001</v>
      </c>
      <c r="Z609" s="113">
        <v>0.5</v>
      </c>
      <c r="AA609" s="114">
        <f t="shared" si="78"/>
        <v>42.24511365</v>
      </c>
    </row>
    <row r="610" spans="1:27" ht="12.75" customHeight="1" x14ac:dyDescent="0.35">
      <c r="A610" s="103" t="s">
        <v>2672</v>
      </c>
      <c r="B610" s="222" t="s">
        <v>1870</v>
      </c>
      <c r="C610" s="123" t="s">
        <v>3620</v>
      </c>
      <c r="D610" s="124">
        <v>1</v>
      </c>
      <c r="E610" s="125">
        <v>0.4</v>
      </c>
      <c r="F610" s="132">
        <f>VLOOKUP(CONCATENATE(A610,"-",E610),AĞIRLIK!$A$3:$C$171,3,FALSE)</f>
        <v>3.2153600000000004</v>
      </c>
      <c r="G610" s="117" t="s">
        <v>39</v>
      </c>
      <c r="H610" s="108">
        <f>Sayfa2!$C$2</f>
        <v>6.5</v>
      </c>
      <c r="I610" s="108">
        <f>D610*İZOLASYON!$G$14</f>
        <v>3.2181859999999998</v>
      </c>
      <c r="J610" s="118">
        <f>D610*İZOLASYON!$O$14</f>
        <v>13.785856000000003</v>
      </c>
      <c r="K610" s="118"/>
      <c r="L610" s="118"/>
      <c r="M610" s="118"/>
      <c r="N610" s="118"/>
      <c r="O610" s="118"/>
      <c r="P610" s="118"/>
      <c r="Q610" s="118"/>
      <c r="R610" s="109">
        <f>F610*H610*D610+I610+J610+K610+L610+M610+N610+O610+P610+Q610</f>
        <v>37.90388200000001</v>
      </c>
      <c r="S610" s="119">
        <v>0.1</v>
      </c>
      <c r="T610" s="119">
        <v>0.3</v>
      </c>
      <c r="U610" s="119">
        <v>0.1</v>
      </c>
      <c r="V610" s="111">
        <f t="shared" ref="V610:V611" si="86">V595*1.5</f>
        <v>63.314999999999998</v>
      </c>
      <c r="W610" s="111">
        <f t="shared" si="79"/>
        <v>69.013350000000003</v>
      </c>
      <c r="X610" s="112">
        <v>1.377</v>
      </c>
      <c r="Y610" s="111">
        <f t="shared" si="80"/>
        <v>164.04473295</v>
      </c>
      <c r="Z610" s="113">
        <v>0.5</v>
      </c>
      <c r="AA610" s="114">
        <f t="shared" si="78"/>
        <v>82.022366474999998</v>
      </c>
    </row>
    <row r="611" spans="1:27" ht="12.75" customHeight="1" x14ac:dyDescent="0.35">
      <c r="A611" s="103" t="s">
        <v>2672</v>
      </c>
      <c r="B611" s="222" t="s">
        <v>1871</v>
      </c>
      <c r="C611" s="123" t="s">
        <v>3798</v>
      </c>
      <c r="D611" s="124">
        <v>1</v>
      </c>
      <c r="E611" s="125">
        <v>0.5</v>
      </c>
      <c r="F611" s="106">
        <f>VLOOKUP(CONCATENATE(A611,"-",E611),AĞIRLIK!$A$3:$C$171,3,FALSE)</f>
        <v>4.0192000000000005</v>
      </c>
      <c r="G611" s="117" t="s">
        <v>39</v>
      </c>
      <c r="H611" s="108">
        <f>Sayfa2!$C$2</f>
        <v>6.5</v>
      </c>
      <c r="I611" s="108">
        <f>D611*'genel hesap'!$K$81</f>
        <v>4.3784159999999996</v>
      </c>
      <c r="J611" s="108">
        <f>D611*'genel hesap'!$R$81</f>
        <v>14.819795200000003</v>
      </c>
      <c r="K611" s="118"/>
      <c r="L611" s="118"/>
      <c r="M611" s="118"/>
      <c r="N611" s="118"/>
      <c r="O611" s="118"/>
      <c r="P611" s="118"/>
      <c r="Q611" s="118"/>
      <c r="R611" s="109">
        <f>F611*H611*D611+I611+J611+K611+L611+M611+N611+O611+P611+Q611</f>
        <v>45.323011200000003</v>
      </c>
      <c r="S611" s="119">
        <v>0.1</v>
      </c>
      <c r="T611" s="119">
        <v>0.3</v>
      </c>
      <c r="U611" s="119">
        <v>0.1</v>
      </c>
      <c r="V611" s="111">
        <f t="shared" si="86"/>
        <v>67.125</v>
      </c>
      <c r="W611" s="111">
        <f t="shared" si="79"/>
        <v>73.166250000000005</v>
      </c>
      <c r="X611" s="112">
        <v>1.377</v>
      </c>
      <c r="Y611" s="111">
        <f t="shared" si="80"/>
        <v>173.91617625000001</v>
      </c>
      <c r="Z611" s="113">
        <v>0.5</v>
      </c>
      <c r="AA611" s="114">
        <f t="shared" si="78"/>
        <v>86.958088125000003</v>
      </c>
    </row>
    <row r="612" spans="1:27" ht="12.75" customHeight="1" x14ac:dyDescent="0.35">
      <c r="A612" s="103" t="s">
        <v>2672</v>
      </c>
      <c r="B612" s="222" t="s">
        <v>1872</v>
      </c>
      <c r="C612" s="78" t="s">
        <v>1252</v>
      </c>
      <c r="D612" s="124">
        <v>1</v>
      </c>
      <c r="E612" s="125">
        <v>0.4</v>
      </c>
      <c r="F612" s="132">
        <f>VLOOKUP(CONCATENATE(A612,"-",E612),AĞIRLIK!$A$3:$C$171,3,FALSE)</f>
        <v>3.2153600000000004</v>
      </c>
      <c r="G612" s="117" t="s">
        <v>39</v>
      </c>
      <c r="H612" s="108">
        <f>Sayfa2!$C$2</f>
        <v>6.5</v>
      </c>
      <c r="I612" s="108"/>
      <c r="J612" s="118"/>
      <c r="K612" s="118"/>
      <c r="L612" s="118"/>
      <c r="M612" s="118"/>
      <c r="N612" s="118"/>
      <c r="O612" s="118"/>
      <c r="P612" s="118"/>
      <c r="Q612" s="118"/>
      <c r="R612" s="109">
        <f>F612*H612*D612+I612+J612+K612+L612+M612+N612+O612+P612+Q612</f>
        <v>20.899840000000005</v>
      </c>
      <c r="S612" s="119">
        <v>0.2</v>
      </c>
      <c r="T612" s="119">
        <v>0.3</v>
      </c>
      <c r="U612" s="119">
        <v>0.1</v>
      </c>
      <c r="V612" s="111">
        <f>V605</f>
        <v>21.74</v>
      </c>
      <c r="W612" s="111">
        <f t="shared" si="79"/>
        <v>23.6966</v>
      </c>
      <c r="X612" s="112">
        <v>1.377</v>
      </c>
      <c r="Y612" s="111">
        <f t="shared" si="80"/>
        <v>56.326818199999998</v>
      </c>
      <c r="Z612" s="113">
        <v>0.5</v>
      </c>
      <c r="AA612" s="114">
        <f t="shared" si="78"/>
        <v>28.163409099999999</v>
      </c>
    </row>
    <row r="613" spans="1:27" ht="12.75" customHeight="1" x14ac:dyDescent="0.35">
      <c r="A613" s="103" t="s">
        <v>2672</v>
      </c>
      <c r="B613" s="222" t="s">
        <v>4235</v>
      </c>
      <c r="C613" s="78" t="s">
        <v>791</v>
      </c>
      <c r="D613" s="124">
        <v>1</v>
      </c>
      <c r="E613" s="125">
        <v>0.4</v>
      </c>
      <c r="F613" s="132">
        <f>VLOOKUP(CONCATENATE(A613,"-",E613),AĞIRLIK!$A$3:$C$171,3,FALSE)</f>
        <v>3.2153600000000004</v>
      </c>
      <c r="G613" s="117" t="s">
        <v>39</v>
      </c>
      <c r="H613" s="108">
        <f>Sayfa2!$C$2</f>
        <v>6.5</v>
      </c>
      <c r="I613" s="108"/>
      <c r="J613" s="118"/>
      <c r="K613" s="118"/>
      <c r="L613" s="118"/>
      <c r="M613" s="118"/>
      <c r="N613" s="118"/>
      <c r="O613" s="118"/>
      <c r="P613" s="118"/>
      <c r="Q613" s="118"/>
      <c r="R613" s="109">
        <f>F613*H613*D613+I613+J613+K613+L613+M613+N613+O613+P613+Q613</f>
        <v>20.899840000000005</v>
      </c>
      <c r="S613" s="119">
        <v>0.2</v>
      </c>
      <c r="T613" s="119">
        <v>0.3</v>
      </c>
      <c r="U613" s="119">
        <v>0.1</v>
      </c>
      <c r="V613" s="111">
        <v>21.74</v>
      </c>
      <c r="W613" s="111">
        <f t="shared" si="79"/>
        <v>23.6966</v>
      </c>
      <c r="X613" s="112">
        <v>1.377</v>
      </c>
      <c r="Y613" s="111">
        <f t="shared" si="80"/>
        <v>56.326818199999998</v>
      </c>
      <c r="Z613" s="113">
        <v>0.5</v>
      </c>
      <c r="AA613" s="114">
        <f t="shared" si="78"/>
        <v>28.163409099999999</v>
      </c>
    </row>
    <row r="614" spans="1:27" ht="12.75" customHeight="1" x14ac:dyDescent="0.35">
      <c r="A614" s="103" t="s">
        <v>2672</v>
      </c>
      <c r="B614" s="222" t="s">
        <v>4236</v>
      </c>
      <c r="C614" s="78" t="s">
        <v>1253</v>
      </c>
      <c r="D614" s="126">
        <v>1</v>
      </c>
      <c r="E614" s="125">
        <v>0.4</v>
      </c>
      <c r="F614" s="132">
        <v>4.5600000000000005</v>
      </c>
      <c r="G614" s="137" t="s">
        <v>39</v>
      </c>
      <c r="H614" s="108">
        <v>1.62</v>
      </c>
      <c r="I614" s="108"/>
      <c r="J614" s="118"/>
      <c r="K614" s="118"/>
      <c r="L614" s="118"/>
      <c r="M614" s="118"/>
      <c r="N614" s="118"/>
      <c r="O614" s="118"/>
      <c r="P614" s="128"/>
      <c r="Q614" s="128"/>
      <c r="R614" s="109">
        <f>R616</f>
        <v>7.3872000000000009</v>
      </c>
      <c r="S614" s="129">
        <v>1.5</v>
      </c>
      <c r="T614" s="129">
        <v>0</v>
      </c>
      <c r="U614" s="129">
        <v>0</v>
      </c>
      <c r="V614" s="111">
        <v>21.74</v>
      </c>
      <c r="W614" s="111">
        <f t="shared" si="79"/>
        <v>23.6966</v>
      </c>
      <c r="X614" s="112">
        <v>1.377</v>
      </c>
      <c r="Y614" s="111">
        <f t="shared" si="80"/>
        <v>56.326818199999998</v>
      </c>
      <c r="Z614" s="113">
        <v>0.5</v>
      </c>
      <c r="AA614" s="114">
        <f t="shared" si="78"/>
        <v>28.163409099999999</v>
      </c>
    </row>
    <row r="615" spans="1:27" ht="12.75" customHeight="1" x14ac:dyDescent="0.35">
      <c r="A615" s="103" t="s">
        <v>2672</v>
      </c>
      <c r="B615" s="222" t="s">
        <v>4237</v>
      </c>
      <c r="C615" s="78" t="s">
        <v>1254</v>
      </c>
      <c r="D615" s="126"/>
      <c r="E615" s="125">
        <v>0.4</v>
      </c>
      <c r="F615" s="132">
        <f>Sayfa2!CU14</f>
        <v>4.5600000000000005</v>
      </c>
      <c r="G615" s="137" t="s">
        <v>39</v>
      </c>
      <c r="H615" s="108"/>
      <c r="I615" s="108"/>
      <c r="J615" s="118"/>
      <c r="K615" s="118"/>
      <c r="L615" s="118"/>
      <c r="M615" s="118"/>
      <c r="N615" s="118"/>
      <c r="O615" s="118"/>
      <c r="P615" s="128"/>
      <c r="Q615" s="128"/>
      <c r="R615" s="109">
        <f>R616</f>
        <v>7.3872000000000009</v>
      </c>
      <c r="S615" s="129">
        <v>1</v>
      </c>
      <c r="T615" s="129">
        <v>0</v>
      </c>
      <c r="U615" s="129">
        <v>0</v>
      </c>
      <c r="V615" s="111">
        <v>21.74</v>
      </c>
      <c r="W615" s="111">
        <f t="shared" si="79"/>
        <v>23.6966</v>
      </c>
      <c r="X615" s="112">
        <v>1.377</v>
      </c>
      <c r="Y615" s="111">
        <f t="shared" si="80"/>
        <v>56.326818199999998</v>
      </c>
      <c r="Z615" s="113">
        <v>0.5</v>
      </c>
      <c r="AA615" s="114">
        <f t="shared" si="78"/>
        <v>28.163409099999999</v>
      </c>
    </row>
    <row r="616" spans="1:27" ht="12.75" customHeight="1" x14ac:dyDescent="0.35">
      <c r="A616" s="103" t="s">
        <v>2672</v>
      </c>
      <c r="B616" s="222" t="s">
        <v>4238</v>
      </c>
      <c r="C616" s="78" t="s">
        <v>792</v>
      </c>
      <c r="D616" s="126">
        <v>1</v>
      </c>
      <c r="E616" s="125">
        <v>0.4</v>
      </c>
      <c r="F616" s="132">
        <f>Sayfa2!CU14</f>
        <v>4.5600000000000005</v>
      </c>
      <c r="G616" s="137" t="s">
        <v>39</v>
      </c>
      <c r="H616" s="108">
        <v>1.62</v>
      </c>
      <c r="I616" s="108"/>
      <c r="J616" s="118"/>
      <c r="K616" s="118"/>
      <c r="L616" s="118"/>
      <c r="M616" s="118"/>
      <c r="N616" s="118"/>
      <c r="O616" s="118"/>
      <c r="P616" s="128"/>
      <c r="Q616" s="128"/>
      <c r="R616" s="109">
        <f>F616*H616*D616+I616+J616+K616+L616+M616+N616+O616+P616+Q616</f>
        <v>7.3872000000000009</v>
      </c>
      <c r="S616" s="129">
        <v>1</v>
      </c>
      <c r="T616" s="129">
        <v>0</v>
      </c>
      <c r="U616" s="129">
        <v>0</v>
      </c>
      <c r="V616" s="111">
        <v>21.74</v>
      </c>
      <c r="W616" s="111">
        <f t="shared" si="79"/>
        <v>23.6966</v>
      </c>
      <c r="X616" s="112">
        <v>1.377</v>
      </c>
      <c r="Y616" s="111">
        <f t="shared" si="80"/>
        <v>56.326818199999998</v>
      </c>
      <c r="Z616" s="113">
        <v>0.5</v>
      </c>
      <c r="AA616" s="114">
        <f t="shared" si="78"/>
        <v>28.163409099999999</v>
      </c>
    </row>
    <row r="617" spans="1:27" ht="12.75" customHeight="1" x14ac:dyDescent="0.35">
      <c r="A617" s="103" t="s">
        <v>2672</v>
      </c>
      <c r="B617" s="222" t="s">
        <v>4239</v>
      </c>
      <c r="C617" s="78" t="s">
        <v>793</v>
      </c>
      <c r="D617" s="124">
        <v>1</v>
      </c>
      <c r="E617" s="125">
        <v>0.4</v>
      </c>
      <c r="F617" s="132">
        <v>1</v>
      </c>
      <c r="G617" s="117" t="s">
        <v>39</v>
      </c>
      <c r="H617" s="133"/>
      <c r="I617" s="138"/>
      <c r="J617" s="134"/>
      <c r="K617" s="134"/>
      <c r="L617" s="134"/>
      <c r="M617" s="134">
        <f>'BAĞLANTI KELEPÇESİ'!H14</f>
        <v>0.98784332467532476</v>
      </c>
      <c r="N617" s="134"/>
      <c r="O617" s="134"/>
      <c r="P617" s="134"/>
      <c r="Q617" s="134"/>
      <c r="R617" s="109">
        <f>F617*H617*D617+I617+J617+K617+L617+M617+N617+O617+P617+Q617</f>
        <v>0.98784332467532476</v>
      </c>
      <c r="S617" s="135">
        <v>1</v>
      </c>
      <c r="T617" s="135">
        <v>0</v>
      </c>
      <c r="U617" s="135">
        <v>0</v>
      </c>
      <c r="V617" s="111">
        <v>2.2999999999999998</v>
      </c>
      <c r="W617" s="111">
        <f t="shared" si="79"/>
        <v>2.5070000000000001</v>
      </c>
      <c r="X617" s="112">
        <v>1.377</v>
      </c>
      <c r="Y617" s="111">
        <f t="shared" si="80"/>
        <v>5.9591389999999995</v>
      </c>
      <c r="Z617" s="113">
        <v>0.5</v>
      </c>
      <c r="AA617" s="114">
        <f t="shared" si="78"/>
        <v>2.9795694999999998</v>
      </c>
    </row>
    <row r="618" spans="1:27" ht="12.75" customHeight="1" x14ac:dyDescent="0.35">
      <c r="A618" s="103" t="s">
        <v>2672</v>
      </c>
      <c r="B618" s="222" t="s">
        <v>4240</v>
      </c>
      <c r="C618" s="78" t="s">
        <v>1255</v>
      </c>
      <c r="D618" s="124"/>
      <c r="E618" s="125">
        <v>0.4</v>
      </c>
      <c r="F618" s="132">
        <v>1</v>
      </c>
      <c r="G618" s="117" t="s">
        <v>39</v>
      </c>
      <c r="H618" s="133"/>
      <c r="I618" s="138"/>
      <c r="J618" s="118"/>
      <c r="K618" s="134"/>
      <c r="L618" s="134"/>
      <c r="M618" s="134"/>
      <c r="N618" s="134"/>
      <c r="O618" s="134"/>
      <c r="P618" s="134"/>
      <c r="Q618" s="134"/>
      <c r="R618" s="109">
        <f>R621</f>
        <v>2.0862400000000001</v>
      </c>
      <c r="S618" s="135">
        <v>1</v>
      </c>
      <c r="T618" s="135">
        <v>0</v>
      </c>
      <c r="U618" s="135">
        <v>0</v>
      </c>
      <c r="V618" s="111">
        <v>2.2999999999999998</v>
      </c>
      <c r="W618" s="111">
        <f t="shared" si="79"/>
        <v>2.5070000000000001</v>
      </c>
      <c r="X618" s="112">
        <v>1.377</v>
      </c>
      <c r="Y618" s="111">
        <f t="shared" si="80"/>
        <v>5.9591389999999995</v>
      </c>
      <c r="Z618" s="113">
        <v>0.5</v>
      </c>
      <c r="AA618" s="114">
        <f t="shared" si="78"/>
        <v>2.9795694999999998</v>
      </c>
    </row>
    <row r="619" spans="1:27" ht="12.75" customHeight="1" x14ac:dyDescent="0.35">
      <c r="A619" s="103" t="s">
        <v>2672</v>
      </c>
      <c r="B619" s="222" t="s">
        <v>4241</v>
      </c>
      <c r="C619" s="123" t="s">
        <v>3799</v>
      </c>
      <c r="D619" s="124"/>
      <c r="E619" s="125"/>
      <c r="F619" s="132">
        <v>1</v>
      </c>
      <c r="G619" s="117" t="s">
        <v>39</v>
      </c>
      <c r="H619" s="133"/>
      <c r="I619" s="138"/>
      <c r="J619" s="118"/>
      <c r="K619" s="134"/>
      <c r="L619" s="134"/>
      <c r="M619" s="134"/>
      <c r="N619" s="134"/>
      <c r="O619" s="134"/>
      <c r="P619" s="134">
        <f>'DUVAR KELEPÇE'!J14</f>
        <v>2.4127999999999998</v>
      </c>
      <c r="Q619" s="134"/>
      <c r="R619" s="109">
        <f>F619*H619*D619+I619+J619+K619+L619+M619+N619+O619+P619+Q619</f>
        <v>2.4127999999999998</v>
      </c>
      <c r="S619" s="135">
        <v>1</v>
      </c>
      <c r="T619" s="135">
        <v>0</v>
      </c>
      <c r="U619" s="135">
        <v>0</v>
      </c>
      <c r="V619" s="111">
        <f t="shared" ref="V619:V736" si="87">R619*(1+S619)*(T619+1)*(U619+1)</f>
        <v>4.8255999999999997</v>
      </c>
      <c r="W619" s="111">
        <f t="shared" si="79"/>
        <v>5.2599039999999997</v>
      </c>
      <c r="X619" s="112">
        <v>1.377</v>
      </c>
      <c r="Y619" s="111">
        <f t="shared" si="80"/>
        <v>12.502791807999998</v>
      </c>
      <c r="Z619" s="113">
        <v>0.5</v>
      </c>
      <c r="AA619" s="114">
        <f t="shared" si="78"/>
        <v>6.2513959039999989</v>
      </c>
    </row>
    <row r="620" spans="1:27" ht="12.75" customHeight="1" x14ac:dyDescent="0.35">
      <c r="A620" s="103" t="s">
        <v>2672</v>
      </c>
      <c r="B620" s="222" t="s">
        <v>4242</v>
      </c>
      <c r="C620" s="123" t="s">
        <v>3480</v>
      </c>
      <c r="D620" s="124"/>
      <c r="E620" s="125">
        <v>0.4</v>
      </c>
      <c r="F620" s="132">
        <v>1</v>
      </c>
      <c r="G620" s="117" t="s">
        <v>39</v>
      </c>
      <c r="H620" s="133"/>
      <c r="I620" s="133"/>
      <c r="J620" s="118"/>
      <c r="K620" s="134"/>
      <c r="L620" s="134"/>
      <c r="M620" s="134"/>
      <c r="N620" s="134"/>
      <c r="O620" s="134"/>
      <c r="P620" s="134">
        <f>'DUVAR KELEPÇE'!J13</f>
        <v>2.3719800000000002</v>
      </c>
      <c r="Q620" s="134"/>
      <c r="R620" s="109">
        <f>F620*H620*D620+I620+J620+K620+L620+M620+N620+O620+P620+Q620</f>
        <v>2.3719800000000002</v>
      </c>
      <c r="S620" s="135">
        <v>1</v>
      </c>
      <c r="T620" s="135">
        <v>0</v>
      </c>
      <c r="U620" s="135">
        <v>0</v>
      </c>
      <c r="V620" s="111">
        <f t="shared" si="87"/>
        <v>4.7439600000000004</v>
      </c>
      <c r="W620" s="111">
        <f t="shared" si="79"/>
        <v>5.1709164000000012</v>
      </c>
      <c r="X620" s="112">
        <v>1.377</v>
      </c>
      <c r="Y620" s="111">
        <f t="shared" si="80"/>
        <v>12.291268282800001</v>
      </c>
      <c r="Z620" s="113">
        <v>0.5</v>
      </c>
      <c r="AA620" s="114">
        <f t="shared" si="78"/>
        <v>6.1456341414000004</v>
      </c>
    </row>
    <row r="621" spans="1:27" ht="12.75" customHeight="1" x14ac:dyDescent="0.35">
      <c r="A621" s="103" t="s">
        <v>2672</v>
      </c>
      <c r="B621" s="222" t="s">
        <v>4243</v>
      </c>
      <c r="C621" s="123" t="s">
        <v>795</v>
      </c>
      <c r="D621" s="124"/>
      <c r="E621" s="125">
        <v>0.4</v>
      </c>
      <c r="F621" s="132">
        <v>1</v>
      </c>
      <c r="G621" s="117" t="s">
        <v>39</v>
      </c>
      <c r="H621" s="133"/>
      <c r="I621" s="133"/>
      <c r="J621" s="134"/>
      <c r="K621" s="134"/>
      <c r="L621" s="134"/>
      <c r="M621" s="134"/>
      <c r="N621" s="134"/>
      <c r="O621" s="134"/>
      <c r="P621" s="134"/>
      <c r="Q621" s="134">
        <f>'DUVAR KELEPÇE'!G13</f>
        <v>2.0862400000000001</v>
      </c>
      <c r="R621" s="109">
        <f>F621*H621*D621+I621+J621+K621+L621+M621+N621+O621+P621+Q621</f>
        <v>2.0862400000000001</v>
      </c>
      <c r="S621" s="135">
        <v>1</v>
      </c>
      <c r="T621" s="135">
        <v>0</v>
      </c>
      <c r="U621" s="135">
        <v>0</v>
      </c>
      <c r="V621" s="111">
        <f t="shared" si="87"/>
        <v>4.1724800000000002</v>
      </c>
      <c r="W621" s="111">
        <f t="shared" si="79"/>
        <v>4.5480032000000001</v>
      </c>
      <c r="X621" s="112">
        <v>1.377</v>
      </c>
      <c r="Y621" s="111">
        <f t="shared" si="80"/>
        <v>10.810603606399999</v>
      </c>
      <c r="Z621" s="113">
        <v>0.5</v>
      </c>
      <c r="AA621" s="114">
        <f t="shared" si="78"/>
        <v>5.4053018031999995</v>
      </c>
    </row>
    <row r="622" spans="1:27" ht="12.75" customHeight="1" x14ac:dyDescent="0.35">
      <c r="A622" s="103" t="s">
        <v>2672</v>
      </c>
      <c r="B622" s="222" t="s">
        <v>4244</v>
      </c>
      <c r="C622" s="78" t="s">
        <v>796</v>
      </c>
      <c r="D622" s="124"/>
      <c r="E622" s="125"/>
      <c r="F622" s="132">
        <v>1</v>
      </c>
      <c r="G622" s="117" t="s">
        <v>39</v>
      </c>
      <c r="H622" s="133"/>
      <c r="I622" s="133"/>
      <c r="J622" s="134"/>
      <c r="K622" s="134"/>
      <c r="L622" s="134"/>
      <c r="M622" s="134"/>
      <c r="N622" s="134">
        <f>'genel hesap'!Y49</f>
        <v>0.82586301369863035</v>
      </c>
      <c r="O622" s="134"/>
      <c r="P622" s="134"/>
      <c r="Q622" s="134"/>
      <c r="R622" s="109">
        <f>F622*H622*D622+I622+J622+K622+L622+M622+N622+O622+P622+Q622</f>
        <v>0.82586301369863035</v>
      </c>
      <c r="S622" s="135">
        <v>1</v>
      </c>
      <c r="T622" s="135">
        <v>0</v>
      </c>
      <c r="U622" s="135">
        <v>0</v>
      </c>
      <c r="V622" s="111">
        <f t="shared" si="87"/>
        <v>1.6517260273972607</v>
      </c>
      <c r="W622" s="111">
        <f t="shared" si="79"/>
        <v>1.8003813698630142</v>
      </c>
      <c r="X622" s="112">
        <v>1.377</v>
      </c>
      <c r="Y622" s="111">
        <f t="shared" si="80"/>
        <v>4.2795065161643846</v>
      </c>
      <c r="Z622" s="113">
        <v>0.5</v>
      </c>
      <c r="AA622" s="114">
        <f t="shared" ref="AA622:AA685" si="88">Y622*(1-Z622)</f>
        <v>2.1397532580821923</v>
      </c>
    </row>
    <row r="623" spans="1:27" ht="12.75" customHeight="1" x14ac:dyDescent="0.35">
      <c r="A623" s="103" t="s">
        <v>2672</v>
      </c>
      <c r="B623" s="222" t="s">
        <v>4245</v>
      </c>
      <c r="C623" s="78" t="s">
        <v>3560</v>
      </c>
      <c r="D623" s="136">
        <v>0.2</v>
      </c>
      <c r="E623" s="125">
        <v>0.4</v>
      </c>
      <c r="F623" s="132">
        <f>VLOOKUP(CONCATENATE(A623,"-",E623),AĞIRLIK!$A$3:$C$171,3,FALSE)</f>
        <v>3.2153600000000004</v>
      </c>
      <c r="G623" s="107" t="s">
        <v>39</v>
      </c>
      <c r="H623" s="108">
        <f>Sayfa2!$C$2</f>
        <v>6.5</v>
      </c>
      <c r="I623" s="108"/>
      <c r="J623" s="109"/>
      <c r="K623" s="109">
        <f>'genel hesap'!$D$2</f>
        <v>0.5</v>
      </c>
      <c r="L623" s="109"/>
      <c r="M623" s="109"/>
      <c r="N623" s="109"/>
      <c r="O623" s="118">
        <f>SIVAMA!D14</f>
        <v>1.96</v>
      </c>
      <c r="P623" s="109"/>
      <c r="Q623" s="109"/>
      <c r="R623" s="109">
        <f>R609+O623+K623</f>
        <v>23.359840000000005</v>
      </c>
      <c r="S623" s="110">
        <v>0.2</v>
      </c>
      <c r="T623" s="110">
        <v>0.3</v>
      </c>
      <c r="U623" s="110">
        <v>0.1</v>
      </c>
      <c r="V623" s="111">
        <f t="shared" si="87"/>
        <v>40.085485440000006</v>
      </c>
      <c r="W623" s="111">
        <f t="shared" si="79"/>
        <v>43.693179129600011</v>
      </c>
      <c r="X623" s="112">
        <v>1.377</v>
      </c>
      <c r="Y623" s="111">
        <f t="shared" si="80"/>
        <v>103.85868679105921</v>
      </c>
      <c r="Z623" s="113">
        <v>0.5</v>
      </c>
      <c r="AA623" s="114">
        <f t="shared" si="88"/>
        <v>51.929343395529607</v>
      </c>
    </row>
    <row r="624" spans="1:27" ht="12.75" customHeight="1" x14ac:dyDescent="0.35">
      <c r="A624" s="103" t="s">
        <v>2672</v>
      </c>
      <c r="B624" s="222" t="s">
        <v>4246</v>
      </c>
      <c r="C624" s="123" t="s">
        <v>3608</v>
      </c>
      <c r="D624" s="136">
        <v>0.2</v>
      </c>
      <c r="E624" s="125">
        <v>0.4</v>
      </c>
      <c r="F624" s="132">
        <f>VLOOKUP(CONCATENATE(A624,"-",E624),AĞIRLIK!$A$3:$C$171,3,FALSE)</f>
        <v>3.2153600000000004</v>
      </c>
      <c r="G624" s="117" t="s">
        <v>39</v>
      </c>
      <c r="H624" s="108">
        <f>Sayfa2!$C$2</f>
        <v>6.5</v>
      </c>
      <c r="I624" s="108">
        <f>'genel hesap'!K49*D624</f>
        <v>0.60014820000000002</v>
      </c>
      <c r="J624" s="118">
        <f>'genel hesap'!R49*D624</f>
        <v>2.7571712000000006</v>
      </c>
      <c r="K624" s="118">
        <f>'genel hesap'!$D$2</f>
        <v>0.5</v>
      </c>
      <c r="L624" s="118"/>
      <c r="M624" s="118"/>
      <c r="N624" s="118"/>
      <c r="O624" s="118">
        <f>SIVAMA!D14</f>
        <v>1.96</v>
      </c>
      <c r="P624" s="118"/>
      <c r="Q624" s="118"/>
      <c r="R624" s="109">
        <f>F624*H624*D624+I624+J624+K624+L624+M624+N624+O624+P624+Q624+R610</f>
        <v>47.901169400000015</v>
      </c>
      <c r="S624" s="119">
        <v>0.2</v>
      </c>
      <c r="T624" s="119">
        <v>0.3</v>
      </c>
      <c r="U624" s="119">
        <v>0.1</v>
      </c>
      <c r="V624" s="111">
        <f t="shared" si="87"/>
        <v>82.198406690400034</v>
      </c>
      <c r="W624" s="111">
        <f t="shared" si="79"/>
        <v>89.596263292536051</v>
      </c>
      <c r="X624" s="112">
        <v>1.377</v>
      </c>
      <c r="Y624" s="111">
        <f t="shared" si="80"/>
        <v>212.97031784635817</v>
      </c>
      <c r="Z624" s="113">
        <v>0.5</v>
      </c>
      <c r="AA624" s="114">
        <f t="shared" si="88"/>
        <v>106.48515892317909</v>
      </c>
    </row>
    <row r="625" spans="1:27" ht="12.75" customHeight="1" x14ac:dyDescent="0.35">
      <c r="A625" s="103" t="s">
        <v>2672</v>
      </c>
      <c r="B625" s="222" t="s">
        <v>4247</v>
      </c>
      <c r="C625" s="123" t="s">
        <v>3800</v>
      </c>
      <c r="D625" s="136">
        <v>0.2</v>
      </c>
      <c r="E625" s="125">
        <v>0.4</v>
      </c>
      <c r="F625" s="132">
        <f>VLOOKUP(CONCATENATE(A625,"-",E625),AĞIRLIK!$A$3:$C$171,3,FALSE)</f>
        <v>3.2153600000000004</v>
      </c>
      <c r="G625" s="117" t="s">
        <v>39</v>
      </c>
      <c r="H625" s="108">
        <f>Sayfa2!$C$2</f>
        <v>6.5</v>
      </c>
      <c r="I625" s="108">
        <f>D625*'genel hesap'!$K$81</f>
        <v>0.87568319999999999</v>
      </c>
      <c r="J625" s="118">
        <f>D625*'genel hesap'!$R$81</f>
        <v>2.9639590400000007</v>
      </c>
      <c r="K625" s="118">
        <f>'genel hesap'!$D$2</f>
        <v>0.5</v>
      </c>
      <c r="L625" s="118"/>
      <c r="M625" s="118"/>
      <c r="N625" s="118"/>
      <c r="O625" s="118">
        <f>SIVAMA!D14</f>
        <v>1.96</v>
      </c>
      <c r="P625" s="118"/>
      <c r="Q625" s="118"/>
      <c r="R625" s="109">
        <f>F625*H625*D625+I625+J625+K625+L625+M625+N625+O625+P625+Q625+R611</f>
        <v>55.80262144000001</v>
      </c>
      <c r="S625" s="119">
        <v>0.2</v>
      </c>
      <c r="T625" s="119">
        <v>0.3</v>
      </c>
      <c r="U625" s="119">
        <v>0.1</v>
      </c>
      <c r="V625" s="111">
        <f>R625*(1+S625)*(T625+1)*(U625+1)</f>
        <v>95.757298391040024</v>
      </c>
      <c r="W625" s="111">
        <f t="shared" si="79"/>
        <v>104.37545524623363</v>
      </c>
      <c r="X625" s="112">
        <v>1.377</v>
      </c>
      <c r="Y625" s="111">
        <f t="shared" si="80"/>
        <v>248.10045712029731</v>
      </c>
      <c r="Z625" s="113">
        <v>0.5</v>
      </c>
      <c r="AA625" s="114">
        <f t="shared" si="88"/>
        <v>124.05022856014865</v>
      </c>
    </row>
    <row r="626" spans="1:27" ht="12.75" customHeight="1" x14ac:dyDescent="0.35">
      <c r="A626" s="103" t="s">
        <v>2672</v>
      </c>
      <c r="B626" s="222" t="s">
        <v>4248</v>
      </c>
      <c r="C626" s="78" t="s">
        <v>2646</v>
      </c>
      <c r="D626" s="124">
        <v>1</v>
      </c>
      <c r="E626" s="125">
        <v>0.4</v>
      </c>
      <c r="F626" s="132">
        <f>VLOOKUP(CONCATENATE(A626,"-",E626),AĞIRLIK!$A$3:$C$171,3,FALSE)</f>
        <v>3.2153600000000004</v>
      </c>
      <c r="G626" s="117" t="s">
        <v>39</v>
      </c>
      <c r="H626" s="108">
        <f>Sayfa2!$C$2</f>
        <v>6.5</v>
      </c>
      <c r="I626" s="108"/>
      <c r="J626" s="118"/>
      <c r="K626" s="118"/>
      <c r="L626" s="118"/>
      <c r="M626" s="118"/>
      <c r="N626" s="118"/>
      <c r="O626" s="118"/>
      <c r="P626" s="118"/>
      <c r="Q626" s="118"/>
      <c r="R626" s="109">
        <f>R609*1.5</f>
        <v>31.349760000000007</v>
      </c>
      <c r="S626" s="119">
        <v>0.1</v>
      </c>
      <c r="T626" s="119">
        <v>0.3</v>
      </c>
      <c r="U626" s="119">
        <v>0.1</v>
      </c>
      <c r="V626" s="111">
        <v>32.61</v>
      </c>
      <c r="W626" s="111">
        <f t="shared" si="79"/>
        <v>35.544900000000005</v>
      </c>
      <c r="X626" s="112">
        <v>1.377</v>
      </c>
      <c r="Y626" s="111">
        <f t="shared" si="80"/>
        <v>84.490227300000001</v>
      </c>
      <c r="Z626" s="113">
        <v>0.5</v>
      </c>
      <c r="AA626" s="114">
        <f t="shared" si="88"/>
        <v>42.24511365</v>
      </c>
    </row>
    <row r="627" spans="1:27" ht="12.75" customHeight="1" x14ac:dyDescent="0.35">
      <c r="A627" s="103" t="s">
        <v>2672</v>
      </c>
      <c r="B627" s="222" t="s">
        <v>4249</v>
      </c>
      <c r="C627" s="123" t="s">
        <v>3537</v>
      </c>
      <c r="D627" s="124">
        <v>1</v>
      </c>
      <c r="E627" s="125">
        <v>0.4</v>
      </c>
      <c r="F627" s="132">
        <f>VLOOKUP(CONCATENATE(A627,"-",E627),AĞIRLIK!$A$3:$C$171,3,FALSE)</f>
        <v>3.2153600000000004</v>
      </c>
      <c r="G627" s="117" t="s">
        <v>39</v>
      </c>
      <c r="H627" s="108">
        <f>Sayfa2!$C$2</f>
        <v>6.5</v>
      </c>
      <c r="I627" s="108">
        <f>D627*İZOLASYON!$G$14</f>
        <v>3.2181859999999998</v>
      </c>
      <c r="J627" s="118">
        <f>D627*İZOLASYON!$O$14</f>
        <v>13.785856000000003</v>
      </c>
      <c r="K627" s="118"/>
      <c r="L627" s="118"/>
      <c r="M627" s="118"/>
      <c r="N627" s="118">
        <f>CONTA!E446</f>
        <v>0</v>
      </c>
      <c r="O627" s="118"/>
      <c r="P627" s="118"/>
      <c r="Q627" s="118"/>
      <c r="R627" s="109">
        <f>R610*1.5</f>
        <v>56.855823000000015</v>
      </c>
      <c r="S627" s="119">
        <v>0.2</v>
      </c>
      <c r="T627" s="119">
        <v>0.3</v>
      </c>
      <c r="U627" s="119">
        <v>0.1</v>
      </c>
      <c r="V627" s="111">
        <v>63.314999999999998</v>
      </c>
      <c r="W627" s="111">
        <f t="shared" si="79"/>
        <v>69.013350000000003</v>
      </c>
      <c r="X627" s="112">
        <v>1.377</v>
      </c>
      <c r="Y627" s="111">
        <f t="shared" si="80"/>
        <v>164.04473295</v>
      </c>
      <c r="Z627" s="113">
        <v>0.5</v>
      </c>
      <c r="AA627" s="114">
        <f t="shared" si="88"/>
        <v>82.022366474999998</v>
      </c>
    </row>
    <row r="628" spans="1:27" ht="12.75" customHeight="1" x14ac:dyDescent="0.35">
      <c r="A628" s="103" t="s">
        <v>2672</v>
      </c>
      <c r="B628" s="222" t="s">
        <v>4250</v>
      </c>
      <c r="C628" s="123" t="s">
        <v>3801</v>
      </c>
      <c r="D628" s="124">
        <v>1</v>
      </c>
      <c r="E628" s="125">
        <v>0.4</v>
      </c>
      <c r="F628" s="132">
        <f>VLOOKUP(CONCATENATE(A628,"-",E628),AĞIRLIK!$A$3:$C$171,3,FALSE)</f>
        <v>3.2153600000000004</v>
      </c>
      <c r="G628" s="117" t="s">
        <v>39</v>
      </c>
      <c r="H628" s="108">
        <f>Sayfa2!$C$2</f>
        <v>6.5</v>
      </c>
      <c r="I628" s="108">
        <f>D628*'genel hesap'!$K$81</f>
        <v>4.3784159999999996</v>
      </c>
      <c r="J628" s="118">
        <f>D628*'genel hesap'!$R$81</f>
        <v>14.819795200000003</v>
      </c>
      <c r="K628" s="118"/>
      <c r="L628" s="118"/>
      <c r="M628" s="118"/>
      <c r="N628" s="118">
        <f>CONTA!E13</f>
        <v>0.77424657534246577</v>
      </c>
      <c r="O628" s="118"/>
      <c r="P628" s="118"/>
      <c r="Q628" s="118"/>
      <c r="R628" s="109">
        <f>R611*1.5</f>
        <v>67.984516800000009</v>
      </c>
      <c r="S628" s="119">
        <v>0.2</v>
      </c>
      <c r="T628" s="119">
        <v>0.3</v>
      </c>
      <c r="U628" s="119">
        <v>0.1</v>
      </c>
      <c r="V628" s="111">
        <v>67.125</v>
      </c>
      <c r="W628" s="111">
        <f t="shared" ref="W628:W691" si="89">V628*$W$1</f>
        <v>73.166250000000005</v>
      </c>
      <c r="X628" s="112">
        <v>1.377</v>
      </c>
      <c r="Y628" s="111">
        <f t="shared" ref="Y628:Y691" si="90">W628*(1+X628)</f>
        <v>173.91617625000001</v>
      </c>
      <c r="Z628" s="113">
        <v>0.5</v>
      </c>
      <c r="AA628" s="114">
        <f t="shared" si="88"/>
        <v>86.958088125000003</v>
      </c>
    </row>
    <row r="629" spans="1:27" ht="12.75" customHeight="1" x14ac:dyDescent="0.35">
      <c r="A629" s="103" t="s">
        <v>2673</v>
      </c>
      <c r="B629" s="222" t="s">
        <v>1873</v>
      </c>
      <c r="C629" s="123" t="s">
        <v>229</v>
      </c>
      <c r="D629" s="124">
        <v>1</v>
      </c>
      <c r="E629" s="105">
        <v>0.4</v>
      </c>
      <c r="F629" s="132">
        <v>4.3959999999999999</v>
      </c>
      <c r="G629" s="117" t="s">
        <v>39</v>
      </c>
      <c r="H629" s="108">
        <v>5</v>
      </c>
      <c r="I629" s="108"/>
      <c r="J629" s="118"/>
      <c r="K629" s="118"/>
      <c r="L629" s="118"/>
      <c r="M629" s="118"/>
      <c r="N629" s="118"/>
      <c r="O629" s="118"/>
      <c r="P629" s="118"/>
      <c r="Q629" s="118"/>
      <c r="R629" s="109">
        <v>21.98</v>
      </c>
      <c r="S629" s="119">
        <v>0.1</v>
      </c>
      <c r="T629" s="119">
        <v>0.3</v>
      </c>
      <c r="U629" s="119">
        <v>0.1</v>
      </c>
      <c r="V629" s="111">
        <v>23.28</v>
      </c>
      <c r="W629" s="111">
        <f t="shared" si="89"/>
        <v>25.375200000000003</v>
      </c>
      <c r="X629" s="112">
        <v>1.377</v>
      </c>
      <c r="Y629" s="111">
        <f t="shared" si="90"/>
        <v>60.3168504</v>
      </c>
      <c r="Z629" s="113">
        <v>0.5</v>
      </c>
      <c r="AA629" s="114">
        <f t="shared" si="88"/>
        <v>30.1584252</v>
      </c>
    </row>
    <row r="630" spans="1:27" ht="12.75" customHeight="1" x14ac:dyDescent="0.35">
      <c r="A630" s="103" t="s">
        <v>2673</v>
      </c>
      <c r="B630" s="222" t="s">
        <v>1874</v>
      </c>
      <c r="C630" s="123" t="s">
        <v>3188</v>
      </c>
      <c r="D630" s="124">
        <v>1</v>
      </c>
      <c r="E630" s="105">
        <v>0.4</v>
      </c>
      <c r="F630" s="132">
        <v>4.3959999999999999</v>
      </c>
      <c r="G630" s="117" t="s">
        <v>39</v>
      </c>
      <c r="H630" s="108">
        <v>5</v>
      </c>
      <c r="I630" s="108">
        <v>2.8848750000000001</v>
      </c>
      <c r="J630" s="118">
        <v>8.0384000000000011</v>
      </c>
      <c r="K630" s="118"/>
      <c r="L630" s="118"/>
      <c r="M630" s="118"/>
      <c r="N630" s="118"/>
      <c r="O630" s="118"/>
      <c r="P630" s="118"/>
      <c r="Q630" s="118"/>
      <c r="R630" s="109">
        <v>32.903275000000001</v>
      </c>
      <c r="S630" s="119">
        <v>0.1</v>
      </c>
      <c r="T630" s="119">
        <v>0.3</v>
      </c>
      <c r="U630" s="119">
        <v>0.1</v>
      </c>
      <c r="V630" s="111">
        <v>45.82</v>
      </c>
      <c r="W630" s="111">
        <f t="shared" si="89"/>
        <v>49.943800000000003</v>
      </c>
      <c r="X630" s="112">
        <v>1.377</v>
      </c>
      <c r="Y630" s="111">
        <f t="shared" si="90"/>
        <v>118.7164126</v>
      </c>
      <c r="Z630" s="113">
        <v>0.5</v>
      </c>
      <c r="AA630" s="114">
        <f t="shared" si="88"/>
        <v>59.358206299999999</v>
      </c>
    </row>
    <row r="631" spans="1:27" ht="12.75" customHeight="1" x14ac:dyDescent="0.35">
      <c r="A631" s="103" t="s">
        <v>2673</v>
      </c>
      <c r="B631" s="222" t="s">
        <v>1875</v>
      </c>
      <c r="C631" s="123" t="s">
        <v>3802</v>
      </c>
      <c r="D631" s="124">
        <v>1</v>
      </c>
      <c r="E631" s="105">
        <v>0.4</v>
      </c>
      <c r="F631" s="132">
        <v>4.3959999999999999</v>
      </c>
      <c r="G631" s="117" t="s">
        <v>39</v>
      </c>
      <c r="H631" s="108">
        <v>5</v>
      </c>
      <c r="I631" s="108">
        <v>4.0192000000000005</v>
      </c>
      <c r="J631" s="118">
        <v>9.6460800000000013</v>
      </c>
      <c r="K631" s="118"/>
      <c r="L631" s="118"/>
      <c r="M631" s="118"/>
      <c r="N631" s="118"/>
      <c r="O631" s="118"/>
      <c r="P631" s="118"/>
      <c r="Q631" s="118"/>
      <c r="R631" s="109">
        <v>35.64528</v>
      </c>
      <c r="S631" s="119">
        <v>0.1</v>
      </c>
      <c r="T631" s="119">
        <v>0.3</v>
      </c>
      <c r="U631" s="119">
        <v>0.1</v>
      </c>
      <c r="V631" s="111">
        <v>48.45</v>
      </c>
      <c r="W631" s="111">
        <f t="shared" si="89"/>
        <v>52.810500000000005</v>
      </c>
      <c r="X631" s="112">
        <v>1.377</v>
      </c>
      <c r="Y631" s="111">
        <f t="shared" si="90"/>
        <v>125.5305585</v>
      </c>
      <c r="Z631" s="113">
        <v>0.5</v>
      </c>
      <c r="AA631" s="114">
        <f t="shared" si="88"/>
        <v>62.765279249999999</v>
      </c>
    </row>
    <row r="632" spans="1:27" ht="12.75" customHeight="1" x14ac:dyDescent="0.35">
      <c r="A632" s="103" t="s">
        <v>2673</v>
      </c>
      <c r="B632" s="222" t="s">
        <v>1876</v>
      </c>
      <c r="C632" s="123" t="s">
        <v>231</v>
      </c>
      <c r="D632" s="124">
        <v>0.5</v>
      </c>
      <c r="E632" s="105">
        <v>0.4</v>
      </c>
      <c r="F632" s="132">
        <v>4.3959999999999999</v>
      </c>
      <c r="G632" s="117" t="s">
        <v>39</v>
      </c>
      <c r="H632" s="108">
        <v>5</v>
      </c>
      <c r="I632" s="108"/>
      <c r="J632" s="118"/>
      <c r="K632" s="118"/>
      <c r="L632" s="118"/>
      <c r="M632" s="118"/>
      <c r="N632" s="118"/>
      <c r="O632" s="118"/>
      <c r="P632" s="118"/>
      <c r="Q632" s="118"/>
      <c r="R632" s="109">
        <v>10.99</v>
      </c>
      <c r="S632" s="119">
        <v>0.2</v>
      </c>
      <c r="T632" s="119">
        <v>0.3</v>
      </c>
      <c r="U632" s="119">
        <v>0.1</v>
      </c>
      <c r="V632" s="111">
        <f>V629*0.5</f>
        <v>11.64</v>
      </c>
      <c r="W632" s="111">
        <f t="shared" si="89"/>
        <v>12.687600000000002</v>
      </c>
      <c r="X632" s="112">
        <v>1.377</v>
      </c>
      <c r="Y632" s="111">
        <f t="shared" si="90"/>
        <v>30.1584252</v>
      </c>
      <c r="Z632" s="113">
        <v>0.5</v>
      </c>
      <c r="AA632" s="114">
        <f t="shared" si="88"/>
        <v>15.0792126</v>
      </c>
    </row>
    <row r="633" spans="1:27" ht="12.75" customHeight="1" x14ac:dyDescent="0.35">
      <c r="A633" s="103" t="s">
        <v>2673</v>
      </c>
      <c r="B633" s="222" t="s">
        <v>1877</v>
      </c>
      <c r="C633" s="123" t="s">
        <v>3130</v>
      </c>
      <c r="D633" s="124">
        <v>0.5</v>
      </c>
      <c r="E633" s="105">
        <v>0.4</v>
      </c>
      <c r="F633" s="132">
        <v>4.3959999999999999</v>
      </c>
      <c r="G633" s="117" t="s">
        <v>39</v>
      </c>
      <c r="H633" s="108">
        <v>5</v>
      </c>
      <c r="I633" s="108">
        <v>1.4424375</v>
      </c>
      <c r="J633" s="118">
        <v>4.0192000000000005</v>
      </c>
      <c r="K633" s="118"/>
      <c r="L633" s="118"/>
      <c r="M633" s="118"/>
      <c r="N633" s="118"/>
      <c r="O633" s="118"/>
      <c r="P633" s="118"/>
      <c r="Q633" s="118"/>
      <c r="R633" s="109">
        <v>16.4516375</v>
      </c>
      <c r="S633" s="119">
        <v>0.2</v>
      </c>
      <c r="T633" s="119">
        <v>0.3</v>
      </c>
      <c r="U633" s="119">
        <v>0.1</v>
      </c>
      <c r="V633" s="111">
        <f t="shared" ref="V633:V637" si="91">V630*0.5</f>
        <v>22.91</v>
      </c>
      <c r="W633" s="111">
        <f t="shared" si="89"/>
        <v>24.971900000000002</v>
      </c>
      <c r="X633" s="112">
        <v>1.377</v>
      </c>
      <c r="Y633" s="111">
        <f t="shared" si="90"/>
        <v>59.358206299999999</v>
      </c>
      <c r="Z633" s="113">
        <v>0.5</v>
      </c>
      <c r="AA633" s="114">
        <f t="shared" si="88"/>
        <v>29.67910315</v>
      </c>
    </row>
    <row r="634" spans="1:27" ht="12.75" customHeight="1" x14ac:dyDescent="0.35">
      <c r="A634" s="103" t="s">
        <v>2673</v>
      </c>
      <c r="B634" s="222" t="s">
        <v>1878</v>
      </c>
      <c r="C634" s="123" t="s">
        <v>3803</v>
      </c>
      <c r="D634" s="124">
        <v>0.5</v>
      </c>
      <c r="E634" s="105">
        <v>0.4</v>
      </c>
      <c r="F634" s="132">
        <v>4.3959999999999999</v>
      </c>
      <c r="G634" s="117" t="s">
        <v>39</v>
      </c>
      <c r="H634" s="108">
        <v>5</v>
      </c>
      <c r="I634" s="108">
        <v>2.0096000000000003</v>
      </c>
      <c r="J634" s="118">
        <v>4.8230400000000007</v>
      </c>
      <c r="K634" s="118"/>
      <c r="L634" s="118"/>
      <c r="M634" s="118"/>
      <c r="N634" s="118"/>
      <c r="O634" s="118"/>
      <c r="P634" s="118"/>
      <c r="Q634" s="118"/>
      <c r="R634" s="109">
        <v>17.82264</v>
      </c>
      <c r="S634" s="119">
        <v>0.2</v>
      </c>
      <c r="T634" s="119">
        <v>0.3</v>
      </c>
      <c r="U634" s="119">
        <v>0.1</v>
      </c>
      <c r="V634" s="111">
        <f t="shared" si="91"/>
        <v>24.225000000000001</v>
      </c>
      <c r="W634" s="111">
        <f t="shared" si="89"/>
        <v>26.405250000000002</v>
      </c>
      <c r="X634" s="112">
        <v>1.377</v>
      </c>
      <c r="Y634" s="111">
        <f t="shared" si="90"/>
        <v>62.765279249999999</v>
      </c>
      <c r="Z634" s="113">
        <v>0.5</v>
      </c>
      <c r="AA634" s="114">
        <f t="shared" si="88"/>
        <v>31.382639624999999</v>
      </c>
    </row>
    <row r="635" spans="1:27" ht="12.75" customHeight="1" x14ac:dyDescent="0.35">
      <c r="A635" s="103" t="s">
        <v>2673</v>
      </c>
      <c r="B635" s="222" t="s">
        <v>1879</v>
      </c>
      <c r="C635" s="123" t="s">
        <v>233</v>
      </c>
      <c r="D635" s="124">
        <v>0.25</v>
      </c>
      <c r="E635" s="105">
        <v>0.4</v>
      </c>
      <c r="F635" s="132">
        <v>4.3959999999999999</v>
      </c>
      <c r="G635" s="117" t="s">
        <v>39</v>
      </c>
      <c r="H635" s="108">
        <v>5</v>
      </c>
      <c r="I635" s="108"/>
      <c r="J635" s="118"/>
      <c r="K635" s="118"/>
      <c r="L635" s="118"/>
      <c r="M635" s="118"/>
      <c r="N635" s="118"/>
      <c r="O635" s="118"/>
      <c r="P635" s="118"/>
      <c r="Q635" s="118"/>
      <c r="R635" s="109">
        <v>5.4950000000000001</v>
      </c>
      <c r="S635" s="119">
        <v>0.2</v>
      </c>
      <c r="T635" s="119">
        <v>0.3</v>
      </c>
      <c r="U635" s="119">
        <v>0.1</v>
      </c>
      <c r="V635" s="111">
        <f t="shared" si="91"/>
        <v>5.82</v>
      </c>
      <c r="W635" s="111">
        <f t="shared" si="89"/>
        <v>6.3438000000000008</v>
      </c>
      <c r="X635" s="112">
        <v>1.377</v>
      </c>
      <c r="Y635" s="111">
        <f t="shared" si="90"/>
        <v>15.0792126</v>
      </c>
      <c r="Z635" s="113">
        <v>0.5</v>
      </c>
      <c r="AA635" s="114">
        <f t="shared" si="88"/>
        <v>7.5396063</v>
      </c>
    </row>
    <row r="636" spans="1:27" ht="12.75" customHeight="1" x14ac:dyDescent="0.35">
      <c r="A636" s="103" t="s">
        <v>2673</v>
      </c>
      <c r="B636" s="222" t="s">
        <v>1880</v>
      </c>
      <c r="C636" s="123" t="s">
        <v>3159</v>
      </c>
      <c r="D636" s="124">
        <v>0.25</v>
      </c>
      <c r="E636" s="105">
        <v>0.4</v>
      </c>
      <c r="F636" s="132">
        <v>4.3959999999999999</v>
      </c>
      <c r="G636" s="117" t="s">
        <v>39</v>
      </c>
      <c r="H636" s="108">
        <v>5</v>
      </c>
      <c r="I636" s="108">
        <v>0.72121875000000002</v>
      </c>
      <c r="J636" s="118">
        <v>2.0096000000000003</v>
      </c>
      <c r="K636" s="118"/>
      <c r="L636" s="118"/>
      <c r="M636" s="118"/>
      <c r="N636" s="118"/>
      <c r="O636" s="118"/>
      <c r="P636" s="118"/>
      <c r="Q636" s="118"/>
      <c r="R636" s="109">
        <v>8.2258187500000002</v>
      </c>
      <c r="S636" s="119">
        <v>0.2</v>
      </c>
      <c r="T636" s="119">
        <v>0.3</v>
      </c>
      <c r="U636" s="119">
        <v>0.1</v>
      </c>
      <c r="V636" s="111">
        <f t="shared" si="91"/>
        <v>11.455</v>
      </c>
      <c r="W636" s="111">
        <f t="shared" si="89"/>
        <v>12.485950000000001</v>
      </c>
      <c r="X636" s="112">
        <v>1.377</v>
      </c>
      <c r="Y636" s="111">
        <f t="shared" si="90"/>
        <v>29.67910315</v>
      </c>
      <c r="Z636" s="113">
        <v>0.5</v>
      </c>
      <c r="AA636" s="114">
        <f t="shared" si="88"/>
        <v>14.839551575</v>
      </c>
    </row>
    <row r="637" spans="1:27" ht="12.75" customHeight="1" x14ac:dyDescent="0.35">
      <c r="A637" s="103" t="s">
        <v>2673</v>
      </c>
      <c r="B637" s="222" t="s">
        <v>1881</v>
      </c>
      <c r="C637" s="123" t="s">
        <v>3804</v>
      </c>
      <c r="D637" s="124">
        <v>0.25</v>
      </c>
      <c r="E637" s="105">
        <v>0.4</v>
      </c>
      <c r="F637" s="132">
        <v>4.3959999999999999</v>
      </c>
      <c r="G637" s="117" t="s">
        <v>39</v>
      </c>
      <c r="H637" s="108">
        <v>5</v>
      </c>
      <c r="I637" s="108">
        <v>1.0048000000000001</v>
      </c>
      <c r="J637" s="118">
        <v>2.4115200000000003</v>
      </c>
      <c r="K637" s="118"/>
      <c r="L637" s="118"/>
      <c r="M637" s="118"/>
      <c r="N637" s="118"/>
      <c r="O637" s="118"/>
      <c r="P637" s="118"/>
      <c r="Q637" s="118"/>
      <c r="R637" s="109">
        <v>8.9113199999999999</v>
      </c>
      <c r="S637" s="119">
        <v>0.2</v>
      </c>
      <c r="T637" s="119">
        <v>0.3</v>
      </c>
      <c r="U637" s="119">
        <v>0.1</v>
      </c>
      <c r="V637" s="111">
        <f t="shared" si="91"/>
        <v>12.112500000000001</v>
      </c>
      <c r="W637" s="111">
        <f t="shared" si="89"/>
        <v>13.202625000000001</v>
      </c>
      <c r="X637" s="112">
        <v>1.377</v>
      </c>
      <c r="Y637" s="111">
        <f t="shared" si="90"/>
        <v>31.382639624999999</v>
      </c>
      <c r="Z637" s="113">
        <v>0.5</v>
      </c>
      <c r="AA637" s="114">
        <f t="shared" si="88"/>
        <v>15.6913198125</v>
      </c>
    </row>
    <row r="638" spans="1:27" ht="12.75" customHeight="1" x14ac:dyDescent="0.35">
      <c r="A638" s="103" t="s">
        <v>2673</v>
      </c>
      <c r="B638" s="222" t="s">
        <v>1882</v>
      </c>
      <c r="C638" s="123" t="s">
        <v>4595</v>
      </c>
      <c r="D638" s="124">
        <v>0.5</v>
      </c>
      <c r="E638" s="105">
        <v>0.4</v>
      </c>
      <c r="F638" s="132">
        <v>4.3959999999999999</v>
      </c>
      <c r="G638" s="117" t="s">
        <v>39</v>
      </c>
      <c r="H638" s="108">
        <v>5</v>
      </c>
      <c r="I638" s="108"/>
      <c r="J638" s="118"/>
      <c r="K638" s="118"/>
      <c r="L638" s="118">
        <v>1.39</v>
      </c>
      <c r="M638" s="118"/>
      <c r="N638" s="118"/>
      <c r="O638" s="118"/>
      <c r="P638" s="118"/>
      <c r="Q638" s="118"/>
      <c r="R638" s="109">
        <v>12.38</v>
      </c>
      <c r="S638" s="119">
        <v>0.2</v>
      </c>
      <c r="T638" s="119">
        <v>0.3</v>
      </c>
      <c r="U638" s="119">
        <v>0.1</v>
      </c>
      <c r="V638" s="111">
        <f>L638+V632</f>
        <v>13.030000000000001</v>
      </c>
      <c r="W638" s="111">
        <f t="shared" si="89"/>
        <v>14.202700000000002</v>
      </c>
      <c r="X638" s="112">
        <v>1.377</v>
      </c>
      <c r="Y638" s="111">
        <f t="shared" si="90"/>
        <v>33.759817900000002</v>
      </c>
      <c r="Z638" s="113">
        <v>0.5</v>
      </c>
      <c r="AA638" s="114">
        <f t="shared" si="88"/>
        <v>16.879908950000001</v>
      </c>
    </row>
    <row r="639" spans="1:27" ht="12.75" customHeight="1" x14ac:dyDescent="0.35">
      <c r="A639" s="103" t="s">
        <v>2673</v>
      </c>
      <c r="B639" s="222" t="s">
        <v>1883</v>
      </c>
      <c r="C639" s="123" t="s">
        <v>4624</v>
      </c>
      <c r="D639" s="124">
        <v>0.5</v>
      </c>
      <c r="E639" s="105">
        <v>0.4</v>
      </c>
      <c r="F639" s="132">
        <v>4.3959999999999999</v>
      </c>
      <c r="G639" s="117" t="s">
        <v>39</v>
      </c>
      <c r="H639" s="108">
        <v>5</v>
      </c>
      <c r="I639" s="108">
        <v>1.4424375</v>
      </c>
      <c r="J639" s="118">
        <v>4.0192000000000005</v>
      </c>
      <c r="K639" s="118"/>
      <c r="L639" s="118">
        <v>1.39</v>
      </c>
      <c r="M639" s="118"/>
      <c r="N639" s="118"/>
      <c r="O639" s="118"/>
      <c r="P639" s="118"/>
      <c r="Q639" s="118"/>
      <c r="R639" s="109">
        <v>17.841637500000001</v>
      </c>
      <c r="S639" s="119">
        <v>0.2</v>
      </c>
      <c r="T639" s="119">
        <v>0.3</v>
      </c>
      <c r="U639" s="119">
        <v>0.1</v>
      </c>
      <c r="V639" s="111">
        <f t="shared" ref="V639:V640" si="92">L639+V633</f>
        <v>24.3</v>
      </c>
      <c r="W639" s="111">
        <f t="shared" si="89"/>
        <v>26.487000000000002</v>
      </c>
      <c r="X639" s="112">
        <v>1.377</v>
      </c>
      <c r="Y639" s="111">
        <f t="shared" si="90"/>
        <v>62.959598999999997</v>
      </c>
      <c r="Z639" s="113">
        <v>0.5</v>
      </c>
      <c r="AA639" s="114">
        <f t="shared" si="88"/>
        <v>31.479799499999999</v>
      </c>
    </row>
    <row r="640" spans="1:27" ht="12.75" customHeight="1" x14ac:dyDescent="0.35">
      <c r="A640" s="103" t="s">
        <v>2673</v>
      </c>
      <c r="B640" s="222" t="s">
        <v>1884</v>
      </c>
      <c r="C640" s="123" t="s">
        <v>4653</v>
      </c>
      <c r="D640" s="124">
        <v>0.5</v>
      </c>
      <c r="E640" s="105">
        <v>0.4</v>
      </c>
      <c r="F640" s="132">
        <v>4.3959999999999999</v>
      </c>
      <c r="G640" s="117" t="s">
        <v>39</v>
      </c>
      <c r="H640" s="108">
        <v>5</v>
      </c>
      <c r="I640" s="108">
        <v>2.0096000000000003</v>
      </c>
      <c r="J640" s="118">
        <v>4.8230400000000007</v>
      </c>
      <c r="K640" s="118"/>
      <c r="L640" s="118">
        <v>1.39</v>
      </c>
      <c r="M640" s="118"/>
      <c r="N640" s="118"/>
      <c r="O640" s="118"/>
      <c r="P640" s="118"/>
      <c r="Q640" s="118"/>
      <c r="R640" s="109">
        <v>19.21264</v>
      </c>
      <c r="S640" s="119">
        <v>0.2</v>
      </c>
      <c r="T640" s="119">
        <v>0.3</v>
      </c>
      <c r="U640" s="119">
        <v>0.1</v>
      </c>
      <c r="V640" s="111">
        <f t="shared" si="92"/>
        <v>25.615000000000002</v>
      </c>
      <c r="W640" s="111">
        <f t="shared" si="89"/>
        <v>27.920350000000003</v>
      </c>
      <c r="X640" s="112">
        <v>1.377</v>
      </c>
      <c r="Y640" s="111">
        <f t="shared" si="90"/>
        <v>66.366671949999997</v>
      </c>
      <c r="Z640" s="113">
        <v>0.5</v>
      </c>
      <c r="AA640" s="114">
        <f t="shared" si="88"/>
        <v>33.183335974999999</v>
      </c>
    </row>
    <row r="641" spans="1:27" ht="12.75" customHeight="1" x14ac:dyDescent="0.35">
      <c r="A641" s="103" t="s">
        <v>2673</v>
      </c>
      <c r="B641" s="222" t="s">
        <v>1885</v>
      </c>
      <c r="C641" s="123" t="s">
        <v>1256</v>
      </c>
      <c r="D641" s="124"/>
      <c r="E641" s="105">
        <v>0.4</v>
      </c>
      <c r="F641" s="132">
        <v>4.3959999999999999</v>
      </c>
      <c r="G641" s="117" t="s">
        <v>39</v>
      </c>
      <c r="H641" s="108"/>
      <c r="I641" s="108"/>
      <c r="J641" s="118"/>
      <c r="K641" s="118"/>
      <c r="L641" s="118"/>
      <c r="M641" s="118"/>
      <c r="N641" s="118"/>
      <c r="O641" s="118"/>
      <c r="P641" s="118"/>
      <c r="Q641" s="118"/>
      <c r="R641" s="109">
        <v>12.38</v>
      </c>
      <c r="S641" s="119">
        <v>0.2</v>
      </c>
      <c r="T641" s="119">
        <v>0.3</v>
      </c>
      <c r="U641" s="119">
        <v>0.1</v>
      </c>
      <c r="V641" s="111">
        <f>V638</f>
        <v>13.030000000000001</v>
      </c>
      <c r="W641" s="111">
        <f t="shared" si="89"/>
        <v>14.202700000000002</v>
      </c>
      <c r="X641" s="112">
        <v>1.377</v>
      </c>
      <c r="Y641" s="111">
        <f t="shared" si="90"/>
        <v>33.759817900000002</v>
      </c>
      <c r="Z641" s="113">
        <v>0.5</v>
      </c>
      <c r="AA641" s="114">
        <f t="shared" si="88"/>
        <v>16.879908950000001</v>
      </c>
    </row>
    <row r="642" spans="1:27" ht="12.75" customHeight="1" x14ac:dyDescent="0.35">
      <c r="A642" s="103" t="s">
        <v>2673</v>
      </c>
      <c r="B642" s="222" t="s">
        <v>1886</v>
      </c>
      <c r="C642" s="123" t="s">
        <v>235</v>
      </c>
      <c r="D642" s="124">
        <v>1</v>
      </c>
      <c r="E642" s="105">
        <v>0.4</v>
      </c>
      <c r="F642" s="132">
        <v>4.3959999999999999</v>
      </c>
      <c r="G642" s="117" t="s">
        <v>39</v>
      </c>
      <c r="H642" s="108">
        <v>5</v>
      </c>
      <c r="I642" s="108"/>
      <c r="J642" s="118"/>
      <c r="K642" s="118"/>
      <c r="L642" s="118"/>
      <c r="M642" s="118"/>
      <c r="N642" s="118"/>
      <c r="O642" s="118"/>
      <c r="P642" s="118"/>
      <c r="Q642" s="118"/>
      <c r="R642" s="109">
        <v>21.98</v>
      </c>
      <c r="S642" s="119">
        <v>0.1</v>
      </c>
      <c r="T642" s="119">
        <v>0.3</v>
      </c>
      <c r="U642" s="119">
        <v>0.1</v>
      </c>
      <c r="V642" s="111">
        <v>23.28</v>
      </c>
      <c r="W642" s="111">
        <f t="shared" si="89"/>
        <v>25.375200000000003</v>
      </c>
      <c r="X642" s="112">
        <v>1.377</v>
      </c>
      <c r="Y642" s="111">
        <f t="shared" si="90"/>
        <v>60.3168504</v>
      </c>
      <c r="Z642" s="113">
        <v>0.5</v>
      </c>
      <c r="AA642" s="114">
        <f t="shared" si="88"/>
        <v>30.1584252</v>
      </c>
    </row>
    <row r="643" spans="1:27" ht="12.75" customHeight="1" x14ac:dyDescent="0.35">
      <c r="A643" s="103" t="s">
        <v>2673</v>
      </c>
      <c r="B643" s="222" t="s">
        <v>1887</v>
      </c>
      <c r="C643" s="123" t="s">
        <v>3256</v>
      </c>
      <c r="D643" s="124">
        <v>1</v>
      </c>
      <c r="E643" s="105">
        <v>0.4</v>
      </c>
      <c r="F643" s="132">
        <v>4.3959999999999999</v>
      </c>
      <c r="G643" s="117" t="s">
        <v>39</v>
      </c>
      <c r="H643" s="108">
        <v>5</v>
      </c>
      <c r="I643" s="108">
        <v>2.8848750000000001</v>
      </c>
      <c r="J643" s="118">
        <v>8.0384000000000011</v>
      </c>
      <c r="K643" s="118"/>
      <c r="L643" s="118"/>
      <c r="M643" s="118"/>
      <c r="N643" s="118"/>
      <c r="O643" s="118"/>
      <c r="P643" s="118"/>
      <c r="Q643" s="118"/>
      <c r="R643" s="109">
        <v>32.903275000000001</v>
      </c>
      <c r="S643" s="119">
        <v>0.1</v>
      </c>
      <c r="T643" s="119">
        <v>0.3</v>
      </c>
      <c r="U643" s="119">
        <v>0.1</v>
      </c>
      <c r="V643" s="111">
        <v>45.82</v>
      </c>
      <c r="W643" s="111">
        <f t="shared" si="89"/>
        <v>49.943800000000003</v>
      </c>
      <c r="X643" s="112">
        <v>1.377</v>
      </c>
      <c r="Y643" s="111">
        <f t="shared" si="90"/>
        <v>118.7164126</v>
      </c>
      <c r="Z643" s="113">
        <v>0.5</v>
      </c>
      <c r="AA643" s="114">
        <f t="shared" si="88"/>
        <v>59.358206299999999</v>
      </c>
    </row>
    <row r="644" spans="1:27" ht="12.75" customHeight="1" x14ac:dyDescent="0.35">
      <c r="A644" s="103" t="s">
        <v>2673</v>
      </c>
      <c r="B644" s="222" t="s">
        <v>1888</v>
      </c>
      <c r="C644" s="123" t="s">
        <v>3806</v>
      </c>
      <c r="D644" s="124">
        <v>1</v>
      </c>
      <c r="E644" s="105">
        <v>0.4</v>
      </c>
      <c r="F644" s="132">
        <v>4.3959999999999999</v>
      </c>
      <c r="G644" s="117" t="s">
        <v>39</v>
      </c>
      <c r="H644" s="108">
        <v>5</v>
      </c>
      <c r="I644" s="108">
        <v>4.0192000000000005</v>
      </c>
      <c r="J644" s="118">
        <v>9.6460800000000013</v>
      </c>
      <c r="K644" s="118"/>
      <c r="L644" s="118"/>
      <c r="M644" s="118"/>
      <c r="N644" s="118"/>
      <c r="O644" s="118"/>
      <c r="P644" s="118"/>
      <c r="Q644" s="118"/>
      <c r="R644" s="109">
        <v>35.64528</v>
      </c>
      <c r="S644" s="119">
        <v>0.1</v>
      </c>
      <c r="T644" s="119">
        <v>0.3</v>
      </c>
      <c r="U644" s="119">
        <v>0.1</v>
      </c>
      <c r="V644" s="111">
        <v>48.45</v>
      </c>
      <c r="W644" s="111">
        <f t="shared" si="89"/>
        <v>52.810500000000005</v>
      </c>
      <c r="X644" s="112">
        <v>1.377</v>
      </c>
      <c r="Y644" s="111">
        <f t="shared" si="90"/>
        <v>125.5305585</v>
      </c>
      <c r="Z644" s="113">
        <v>0.5</v>
      </c>
      <c r="AA644" s="114">
        <f t="shared" si="88"/>
        <v>62.765279249999999</v>
      </c>
    </row>
    <row r="645" spans="1:27" ht="12.75" customHeight="1" x14ac:dyDescent="0.35">
      <c r="A645" s="103" t="s">
        <v>2673</v>
      </c>
      <c r="B645" s="222" t="s">
        <v>1889</v>
      </c>
      <c r="C645" s="123" t="s">
        <v>237</v>
      </c>
      <c r="D645" s="124">
        <v>1</v>
      </c>
      <c r="E645" s="105">
        <v>0.4</v>
      </c>
      <c r="F645" s="132">
        <v>4.3959999999999999</v>
      </c>
      <c r="G645" s="117" t="s">
        <v>39</v>
      </c>
      <c r="H645" s="108">
        <v>5</v>
      </c>
      <c r="I645" s="108"/>
      <c r="J645" s="118"/>
      <c r="K645" s="118"/>
      <c r="L645" s="118"/>
      <c r="M645" s="118"/>
      <c r="N645" s="118"/>
      <c r="O645" s="118"/>
      <c r="P645" s="118"/>
      <c r="Q645" s="118"/>
      <c r="R645" s="109">
        <v>21.98</v>
      </c>
      <c r="S645" s="119">
        <v>0.1</v>
      </c>
      <c r="T645" s="119">
        <v>0.3</v>
      </c>
      <c r="U645" s="119">
        <v>0.1</v>
      </c>
      <c r="V645" s="111">
        <v>23.28</v>
      </c>
      <c r="W645" s="111">
        <f t="shared" si="89"/>
        <v>25.375200000000003</v>
      </c>
      <c r="X645" s="112">
        <v>1.377</v>
      </c>
      <c r="Y645" s="111">
        <f t="shared" si="90"/>
        <v>60.3168504</v>
      </c>
      <c r="Z645" s="113">
        <v>0.5</v>
      </c>
      <c r="AA645" s="114">
        <f t="shared" si="88"/>
        <v>30.1584252</v>
      </c>
    </row>
    <row r="646" spans="1:27" ht="12.75" customHeight="1" x14ac:dyDescent="0.35">
      <c r="A646" s="103" t="s">
        <v>2673</v>
      </c>
      <c r="B646" s="222" t="s">
        <v>1890</v>
      </c>
      <c r="C646" s="123" t="s">
        <v>3285</v>
      </c>
      <c r="D646" s="124">
        <v>1</v>
      </c>
      <c r="E646" s="105">
        <v>0.4</v>
      </c>
      <c r="F646" s="132">
        <v>4.3959999999999999</v>
      </c>
      <c r="G646" s="117" t="s">
        <v>39</v>
      </c>
      <c r="H646" s="108">
        <v>5</v>
      </c>
      <c r="I646" s="108">
        <v>2.8848750000000001</v>
      </c>
      <c r="J646" s="118">
        <v>8.0384000000000011</v>
      </c>
      <c r="K646" s="118"/>
      <c r="L646" s="118"/>
      <c r="M646" s="118"/>
      <c r="N646" s="118"/>
      <c r="O646" s="118"/>
      <c r="P646" s="118"/>
      <c r="Q646" s="118"/>
      <c r="R646" s="109">
        <v>32.903275000000001</v>
      </c>
      <c r="S646" s="119">
        <v>0.1</v>
      </c>
      <c r="T646" s="119">
        <v>0.3</v>
      </c>
      <c r="U646" s="119">
        <v>0.1</v>
      </c>
      <c r="V646" s="111">
        <v>45.82</v>
      </c>
      <c r="W646" s="111">
        <f t="shared" si="89"/>
        <v>49.943800000000003</v>
      </c>
      <c r="X646" s="112">
        <v>1.377</v>
      </c>
      <c r="Y646" s="111">
        <f t="shared" si="90"/>
        <v>118.7164126</v>
      </c>
      <c r="Z646" s="113">
        <v>0.5</v>
      </c>
      <c r="AA646" s="114">
        <f t="shared" si="88"/>
        <v>59.358206299999999</v>
      </c>
    </row>
    <row r="647" spans="1:27" ht="12.75" customHeight="1" x14ac:dyDescent="0.35">
      <c r="A647" s="103" t="s">
        <v>2673</v>
      </c>
      <c r="B647" s="222" t="s">
        <v>1891</v>
      </c>
      <c r="C647" s="123" t="s">
        <v>3807</v>
      </c>
      <c r="D647" s="124">
        <v>1</v>
      </c>
      <c r="E647" s="105">
        <v>0.4</v>
      </c>
      <c r="F647" s="132">
        <v>4.3959999999999999</v>
      </c>
      <c r="G647" s="117" t="s">
        <v>39</v>
      </c>
      <c r="H647" s="108">
        <v>5</v>
      </c>
      <c r="I647" s="108">
        <v>4.0192000000000005</v>
      </c>
      <c r="J647" s="118">
        <v>9.6460800000000013</v>
      </c>
      <c r="K647" s="118"/>
      <c r="L647" s="118"/>
      <c r="M647" s="118"/>
      <c r="N647" s="118"/>
      <c r="O647" s="118"/>
      <c r="P647" s="118"/>
      <c r="Q647" s="118"/>
      <c r="R647" s="109">
        <v>35.64528</v>
      </c>
      <c r="S647" s="119">
        <v>0.1</v>
      </c>
      <c r="T647" s="119">
        <v>0.3</v>
      </c>
      <c r="U647" s="119">
        <v>0.1</v>
      </c>
      <c r="V647" s="111">
        <v>48.45</v>
      </c>
      <c r="W647" s="111">
        <f t="shared" si="89"/>
        <v>52.810500000000005</v>
      </c>
      <c r="X647" s="112">
        <v>1.377</v>
      </c>
      <c r="Y647" s="111">
        <f t="shared" si="90"/>
        <v>125.5305585</v>
      </c>
      <c r="Z647" s="113">
        <v>0.5</v>
      </c>
      <c r="AA647" s="114">
        <f t="shared" si="88"/>
        <v>62.765279249999999</v>
      </c>
    </row>
    <row r="648" spans="1:27" ht="12.75" customHeight="1" x14ac:dyDescent="0.35">
      <c r="A648" s="103" t="s">
        <v>2673</v>
      </c>
      <c r="B648" s="222" t="s">
        <v>1892</v>
      </c>
      <c r="C648" s="123" t="s">
        <v>239</v>
      </c>
      <c r="D648" s="124">
        <v>1</v>
      </c>
      <c r="E648" s="105">
        <v>0.4</v>
      </c>
      <c r="F648" s="132">
        <v>4.3959999999999999</v>
      </c>
      <c r="G648" s="117" t="s">
        <v>39</v>
      </c>
      <c r="H648" s="108">
        <v>5</v>
      </c>
      <c r="I648" s="108"/>
      <c r="J648" s="118"/>
      <c r="K648" s="118"/>
      <c r="L648" s="118"/>
      <c r="M648" s="118"/>
      <c r="N648" s="118"/>
      <c r="O648" s="118"/>
      <c r="P648" s="118"/>
      <c r="Q648" s="118"/>
      <c r="R648" s="109">
        <v>21.98</v>
      </c>
      <c r="S648" s="119">
        <v>0.1</v>
      </c>
      <c r="T648" s="119">
        <v>0.3</v>
      </c>
      <c r="U648" s="119">
        <v>0.1</v>
      </c>
      <c r="V648" s="111">
        <v>23.28</v>
      </c>
      <c r="W648" s="111">
        <f t="shared" si="89"/>
        <v>25.375200000000003</v>
      </c>
      <c r="X648" s="112">
        <v>1.377</v>
      </c>
      <c r="Y648" s="111">
        <f t="shared" si="90"/>
        <v>60.3168504</v>
      </c>
      <c r="Z648" s="113">
        <v>0.5</v>
      </c>
      <c r="AA648" s="114">
        <f t="shared" si="88"/>
        <v>30.1584252</v>
      </c>
    </row>
    <row r="649" spans="1:27" ht="12.75" customHeight="1" x14ac:dyDescent="0.35">
      <c r="A649" s="103" t="s">
        <v>2673</v>
      </c>
      <c r="B649" s="222" t="s">
        <v>1893</v>
      </c>
      <c r="C649" s="123" t="s">
        <v>3314</v>
      </c>
      <c r="D649" s="124">
        <v>1</v>
      </c>
      <c r="E649" s="105">
        <v>0.4</v>
      </c>
      <c r="F649" s="132">
        <v>4.3959999999999999</v>
      </c>
      <c r="G649" s="117" t="s">
        <v>39</v>
      </c>
      <c r="H649" s="108">
        <v>5</v>
      </c>
      <c r="I649" s="108">
        <v>2.8848750000000001</v>
      </c>
      <c r="J649" s="118">
        <v>8.0384000000000011</v>
      </c>
      <c r="K649" s="118"/>
      <c r="L649" s="118"/>
      <c r="M649" s="118"/>
      <c r="N649" s="118"/>
      <c r="O649" s="118"/>
      <c r="P649" s="118"/>
      <c r="Q649" s="118"/>
      <c r="R649" s="109">
        <v>32.903275000000001</v>
      </c>
      <c r="S649" s="119">
        <v>0.1</v>
      </c>
      <c r="T649" s="119">
        <v>0.3</v>
      </c>
      <c r="U649" s="119">
        <v>0.1</v>
      </c>
      <c r="V649" s="111">
        <v>45.82</v>
      </c>
      <c r="W649" s="111">
        <f t="shared" si="89"/>
        <v>49.943800000000003</v>
      </c>
      <c r="X649" s="112">
        <v>1.377</v>
      </c>
      <c r="Y649" s="111">
        <f t="shared" si="90"/>
        <v>118.7164126</v>
      </c>
      <c r="Z649" s="113">
        <v>0.5</v>
      </c>
      <c r="AA649" s="114">
        <f t="shared" si="88"/>
        <v>59.358206299999999</v>
      </c>
    </row>
    <row r="650" spans="1:27" ht="12.75" customHeight="1" x14ac:dyDescent="0.35">
      <c r="A650" s="103" t="s">
        <v>2673</v>
      </c>
      <c r="B650" s="222" t="s">
        <v>1894</v>
      </c>
      <c r="C650" s="123" t="s">
        <v>3808</v>
      </c>
      <c r="D650" s="124">
        <v>1</v>
      </c>
      <c r="E650" s="105">
        <v>0.4</v>
      </c>
      <c r="F650" s="132">
        <v>4.3959999999999999</v>
      </c>
      <c r="G650" s="117" t="s">
        <v>39</v>
      </c>
      <c r="H650" s="108">
        <v>5</v>
      </c>
      <c r="I650" s="108">
        <v>4.0192000000000005</v>
      </c>
      <c r="J650" s="118">
        <v>9.6460800000000013</v>
      </c>
      <c r="K650" s="118"/>
      <c r="L650" s="118"/>
      <c r="M650" s="118"/>
      <c r="N650" s="118"/>
      <c r="O650" s="118"/>
      <c r="P650" s="118"/>
      <c r="Q650" s="118"/>
      <c r="R650" s="109">
        <v>35.64528</v>
      </c>
      <c r="S650" s="119">
        <v>0.1</v>
      </c>
      <c r="T650" s="119">
        <v>0.3</v>
      </c>
      <c r="U650" s="119">
        <v>0.1</v>
      </c>
      <c r="V650" s="111">
        <v>48.45</v>
      </c>
      <c r="W650" s="111">
        <f t="shared" si="89"/>
        <v>52.810500000000005</v>
      </c>
      <c r="X650" s="112">
        <v>1.377</v>
      </c>
      <c r="Y650" s="111">
        <f t="shared" si="90"/>
        <v>125.5305585</v>
      </c>
      <c r="Z650" s="113">
        <v>0.5</v>
      </c>
      <c r="AA650" s="114">
        <f t="shared" si="88"/>
        <v>62.765279249999999</v>
      </c>
    </row>
    <row r="651" spans="1:27" ht="12.75" customHeight="1" x14ac:dyDescent="0.35">
      <c r="A651" s="103" t="s">
        <v>2673</v>
      </c>
      <c r="B651" s="222" t="s">
        <v>1895</v>
      </c>
      <c r="C651" s="123" t="s">
        <v>241</v>
      </c>
      <c r="D651" s="124">
        <v>1</v>
      </c>
      <c r="E651" s="105">
        <v>0.4</v>
      </c>
      <c r="F651" s="132">
        <v>4.3959999999999999</v>
      </c>
      <c r="G651" s="117" t="s">
        <v>39</v>
      </c>
      <c r="H651" s="108">
        <v>5</v>
      </c>
      <c r="I651" s="108"/>
      <c r="J651" s="118"/>
      <c r="K651" s="118"/>
      <c r="L651" s="118"/>
      <c r="M651" s="118"/>
      <c r="N651" s="118"/>
      <c r="O651" s="118"/>
      <c r="P651" s="118"/>
      <c r="Q651" s="118"/>
      <c r="R651" s="109">
        <v>21.98</v>
      </c>
      <c r="S651" s="119">
        <v>0.1</v>
      </c>
      <c r="T651" s="119">
        <v>0.3</v>
      </c>
      <c r="U651" s="119">
        <v>0.1</v>
      </c>
      <c r="V651" s="111">
        <v>23.28</v>
      </c>
      <c r="W651" s="111">
        <f t="shared" si="89"/>
        <v>25.375200000000003</v>
      </c>
      <c r="X651" s="112">
        <v>1.377</v>
      </c>
      <c r="Y651" s="111">
        <f t="shared" si="90"/>
        <v>60.3168504</v>
      </c>
      <c r="Z651" s="113">
        <v>0.5</v>
      </c>
      <c r="AA651" s="114">
        <f t="shared" si="88"/>
        <v>30.1584252</v>
      </c>
    </row>
    <row r="652" spans="1:27" ht="12.75" customHeight="1" x14ac:dyDescent="0.35">
      <c r="A652" s="103" t="s">
        <v>2673</v>
      </c>
      <c r="B652" s="222" t="s">
        <v>1896</v>
      </c>
      <c r="C652" s="123" t="s">
        <v>3343</v>
      </c>
      <c r="D652" s="124">
        <v>1</v>
      </c>
      <c r="E652" s="105">
        <v>0.4</v>
      </c>
      <c r="F652" s="132">
        <v>4.3959999999999999</v>
      </c>
      <c r="G652" s="117" t="s">
        <v>39</v>
      </c>
      <c r="H652" s="108">
        <v>5</v>
      </c>
      <c r="I652" s="108">
        <v>2.8848750000000001</v>
      </c>
      <c r="J652" s="118">
        <v>8.0384000000000011</v>
      </c>
      <c r="K652" s="118"/>
      <c r="L652" s="118"/>
      <c r="M652" s="118"/>
      <c r="N652" s="118"/>
      <c r="O652" s="118"/>
      <c r="P652" s="118"/>
      <c r="Q652" s="118"/>
      <c r="R652" s="109">
        <v>32.903275000000001</v>
      </c>
      <c r="S652" s="119">
        <v>0.1</v>
      </c>
      <c r="T652" s="119">
        <v>0.3</v>
      </c>
      <c r="U652" s="119">
        <v>0.1</v>
      </c>
      <c r="V652" s="111">
        <v>45.82</v>
      </c>
      <c r="W652" s="111">
        <f t="shared" si="89"/>
        <v>49.943800000000003</v>
      </c>
      <c r="X652" s="112">
        <v>1.377</v>
      </c>
      <c r="Y652" s="111">
        <f t="shared" si="90"/>
        <v>118.7164126</v>
      </c>
      <c r="Z652" s="113">
        <v>0.5</v>
      </c>
      <c r="AA652" s="114">
        <f t="shared" si="88"/>
        <v>59.358206299999999</v>
      </c>
    </row>
    <row r="653" spans="1:27" ht="12.75" customHeight="1" x14ac:dyDescent="0.35">
      <c r="A653" s="103" t="s">
        <v>2673</v>
      </c>
      <c r="B653" s="222" t="s">
        <v>1897</v>
      </c>
      <c r="C653" s="123" t="s">
        <v>3809</v>
      </c>
      <c r="D653" s="124">
        <v>1</v>
      </c>
      <c r="E653" s="105">
        <v>0.4</v>
      </c>
      <c r="F653" s="132">
        <v>4.3959999999999999</v>
      </c>
      <c r="G653" s="117" t="s">
        <v>39</v>
      </c>
      <c r="H653" s="108">
        <v>5</v>
      </c>
      <c r="I653" s="108">
        <v>4.0192000000000005</v>
      </c>
      <c r="J653" s="118">
        <v>9.6460800000000013</v>
      </c>
      <c r="K653" s="118"/>
      <c r="L653" s="118"/>
      <c r="M653" s="118"/>
      <c r="N653" s="118"/>
      <c r="O653" s="118"/>
      <c r="P653" s="118"/>
      <c r="Q653" s="118"/>
      <c r="R653" s="109">
        <v>35.64528</v>
      </c>
      <c r="S653" s="119">
        <v>0.1</v>
      </c>
      <c r="T653" s="119">
        <v>0.3</v>
      </c>
      <c r="U653" s="119">
        <v>0.1</v>
      </c>
      <c r="V653" s="111">
        <v>48.45</v>
      </c>
      <c r="W653" s="111">
        <f t="shared" si="89"/>
        <v>52.810500000000005</v>
      </c>
      <c r="X653" s="112">
        <v>1.377</v>
      </c>
      <c r="Y653" s="111">
        <f t="shared" si="90"/>
        <v>125.5305585</v>
      </c>
      <c r="Z653" s="113">
        <v>0.5</v>
      </c>
      <c r="AA653" s="114">
        <f t="shared" si="88"/>
        <v>62.765279249999999</v>
      </c>
    </row>
    <row r="654" spans="1:27" ht="12.75" customHeight="1" x14ac:dyDescent="0.35">
      <c r="A654" s="103" t="s">
        <v>2673</v>
      </c>
      <c r="B654" s="222" t="s">
        <v>1898</v>
      </c>
      <c r="C654" s="123" t="s">
        <v>243</v>
      </c>
      <c r="D654" s="124">
        <v>1</v>
      </c>
      <c r="E654" s="105">
        <v>0.4</v>
      </c>
      <c r="F654" s="132">
        <v>4.3959999999999999</v>
      </c>
      <c r="G654" s="117" t="s">
        <v>39</v>
      </c>
      <c r="H654" s="108">
        <v>5</v>
      </c>
      <c r="I654" s="108"/>
      <c r="J654" s="118"/>
      <c r="K654" s="118"/>
      <c r="L654" s="118"/>
      <c r="M654" s="118"/>
      <c r="N654" s="118"/>
      <c r="O654" s="118"/>
      <c r="P654" s="118"/>
      <c r="Q654" s="118"/>
      <c r="R654" s="109">
        <v>21.98</v>
      </c>
      <c r="S654" s="119">
        <v>0.1</v>
      </c>
      <c r="T654" s="119">
        <v>0.3</v>
      </c>
      <c r="U654" s="119">
        <v>0.1</v>
      </c>
      <c r="V654" s="111">
        <v>23.28</v>
      </c>
      <c r="W654" s="111">
        <f t="shared" si="89"/>
        <v>25.375200000000003</v>
      </c>
      <c r="X654" s="112">
        <v>1.377</v>
      </c>
      <c r="Y654" s="111">
        <f t="shared" si="90"/>
        <v>60.3168504</v>
      </c>
      <c r="Z654" s="113">
        <v>0.5</v>
      </c>
      <c r="AA654" s="114">
        <f t="shared" si="88"/>
        <v>30.1584252</v>
      </c>
    </row>
    <row r="655" spans="1:27" ht="12.75" customHeight="1" x14ac:dyDescent="0.35">
      <c r="A655" s="103" t="s">
        <v>2673</v>
      </c>
      <c r="B655" s="222" t="s">
        <v>1899</v>
      </c>
      <c r="C655" s="123" t="s">
        <v>3372</v>
      </c>
      <c r="D655" s="124">
        <v>1</v>
      </c>
      <c r="E655" s="105">
        <v>0.4</v>
      </c>
      <c r="F655" s="132">
        <v>4.3959999999999999</v>
      </c>
      <c r="G655" s="117" t="s">
        <v>39</v>
      </c>
      <c r="H655" s="108">
        <v>5</v>
      </c>
      <c r="I655" s="108">
        <v>2.8848750000000001</v>
      </c>
      <c r="J655" s="118">
        <v>8.0384000000000011</v>
      </c>
      <c r="K655" s="118"/>
      <c r="L655" s="118"/>
      <c r="M655" s="118"/>
      <c r="N655" s="118"/>
      <c r="O655" s="118"/>
      <c r="P655" s="118"/>
      <c r="Q655" s="118"/>
      <c r="R655" s="109">
        <v>32.903275000000001</v>
      </c>
      <c r="S655" s="119">
        <v>0.1</v>
      </c>
      <c r="T655" s="119">
        <v>0.3</v>
      </c>
      <c r="U655" s="119">
        <v>0.1</v>
      </c>
      <c r="V655" s="111">
        <v>45.82</v>
      </c>
      <c r="W655" s="111">
        <f t="shared" si="89"/>
        <v>49.943800000000003</v>
      </c>
      <c r="X655" s="112">
        <v>1.377</v>
      </c>
      <c r="Y655" s="111">
        <f t="shared" si="90"/>
        <v>118.7164126</v>
      </c>
      <c r="Z655" s="113">
        <v>0.5</v>
      </c>
      <c r="AA655" s="114">
        <f t="shared" si="88"/>
        <v>59.358206299999999</v>
      </c>
    </row>
    <row r="656" spans="1:27" ht="12.75" customHeight="1" x14ac:dyDescent="0.35">
      <c r="A656" s="103" t="s">
        <v>2673</v>
      </c>
      <c r="B656" s="222" t="s">
        <v>1900</v>
      </c>
      <c r="C656" s="123" t="s">
        <v>3810</v>
      </c>
      <c r="D656" s="124">
        <v>1</v>
      </c>
      <c r="E656" s="105">
        <v>0.4</v>
      </c>
      <c r="F656" s="132">
        <v>4.3959999999999999</v>
      </c>
      <c r="G656" s="117" t="s">
        <v>39</v>
      </c>
      <c r="H656" s="108">
        <v>5</v>
      </c>
      <c r="I656" s="108">
        <v>4.0192000000000005</v>
      </c>
      <c r="J656" s="118">
        <v>9.6460800000000013</v>
      </c>
      <c r="K656" s="118"/>
      <c r="L656" s="118"/>
      <c r="M656" s="118"/>
      <c r="N656" s="118"/>
      <c r="O656" s="118"/>
      <c r="P656" s="118"/>
      <c r="Q656" s="118"/>
      <c r="R656" s="109">
        <v>35.64528</v>
      </c>
      <c r="S656" s="119">
        <v>0.1</v>
      </c>
      <c r="T656" s="119">
        <v>0.3</v>
      </c>
      <c r="U656" s="119">
        <v>0.1</v>
      </c>
      <c r="V656" s="111">
        <v>48.45</v>
      </c>
      <c r="W656" s="111">
        <f t="shared" si="89"/>
        <v>52.810500000000005</v>
      </c>
      <c r="X656" s="112">
        <v>1.377</v>
      </c>
      <c r="Y656" s="111">
        <f t="shared" si="90"/>
        <v>125.5305585</v>
      </c>
      <c r="Z656" s="113">
        <v>0.5</v>
      </c>
      <c r="AA656" s="114">
        <f t="shared" si="88"/>
        <v>62.765279249999999</v>
      </c>
    </row>
    <row r="657" spans="1:27" ht="12.75" customHeight="1" x14ac:dyDescent="0.35">
      <c r="A657" s="103" t="s">
        <v>2673</v>
      </c>
      <c r="B657" s="222" t="s">
        <v>1901</v>
      </c>
      <c r="C657" s="123" t="s">
        <v>3811</v>
      </c>
      <c r="D657" s="124">
        <v>1</v>
      </c>
      <c r="E657" s="105">
        <v>0.4</v>
      </c>
      <c r="F657" s="132">
        <v>4.3959999999999999</v>
      </c>
      <c r="G657" s="117" t="s">
        <v>39</v>
      </c>
      <c r="H657" s="108">
        <v>5</v>
      </c>
      <c r="I657" s="108">
        <v>4.0192000000000005</v>
      </c>
      <c r="J657" s="118">
        <v>9.6460800000000013</v>
      </c>
      <c r="K657" s="118"/>
      <c r="L657" s="118"/>
      <c r="M657" s="118"/>
      <c r="N657" s="118"/>
      <c r="O657" s="118"/>
      <c r="P657" s="118"/>
      <c r="Q657" s="118"/>
      <c r="R657" s="109">
        <v>35.64528</v>
      </c>
      <c r="S657" s="119">
        <v>0.2</v>
      </c>
      <c r="T657" s="119">
        <v>0.3</v>
      </c>
      <c r="U657" s="119">
        <v>0.1</v>
      </c>
      <c r="V657" s="111">
        <f>V656</f>
        <v>48.45</v>
      </c>
      <c r="W657" s="111">
        <f t="shared" si="89"/>
        <v>52.810500000000005</v>
      </c>
      <c r="X657" s="112">
        <v>1.377</v>
      </c>
      <c r="Y657" s="111">
        <f t="shared" si="90"/>
        <v>125.5305585</v>
      </c>
      <c r="Z657" s="113">
        <v>0.5</v>
      </c>
      <c r="AA657" s="114">
        <f t="shared" si="88"/>
        <v>62.765279249999999</v>
      </c>
    </row>
    <row r="658" spans="1:27" ht="12.75" customHeight="1" x14ac:dyDescent="0.35">
      <c r="A658" s="103" t="s">
        <v>2673</v>
      </c>
      <c r="B658" s="222" t="s">
        <v>1902</v>
      </c>
      <c r="C658" s="123" t="s">
        <v>3397</v>
      </c>
      <c r="D658" s="124">
        <v>1</v>
      </c>
      <c r="E658" s="105">
        <v>0.4</v>
      </c>
      <c r="F658" s="132">
        <v>4.3959999999999999</v>
      </c>
      <c r="G658" s="117" t="s">
        <v>39</v>
      </c>
      <c r="H658" s="108">
        <v>5</v>
      </c>
      <c r="I658" s="108">
        <v>2.8848750000000001</v>
      </c>
      <c r="J658" s="118">
        <v>8.0384000000000011</v>
      </c>
      <c r="K658" s="118"/>
      <c r="L658" s="118"/>
      <c r="M658" s="118"/>
      <c r="N658" s="118"/>
      <c r="O658" s="118"/>
      <c r="P658" s="118"/>
      <c r="Q658" s="118"/>
      <c r="R658" s="109">
        <v>32.903275000000001</v>
      </c>
      <c r="S658" s="119">
        <v>0.2</v>
      </c>
      <c r="T658" s="119">
        <v>0.3</v>
      </c>
      <c r="U658" s="119">
        <v>0.1</v>
      </c>
      <c r="V658" s="111">
        <f>V655</f>
        <v>45.82</v>
      </c>
      <c r="W658" s="111">
        <f t="shared" si="89"/>
        <v>49.943800000000003</v>
      </c>
      <c r="X658" s="112">
        <v>1.377</v>
      </c>
      <c r="Y658" s="111">
        <f t="shared" si="90"/>
        <v>118.7164126</v>
      </c>
      <c r="Z658" s="113">
        <v>0.5</v>
      </c>
      <c r="AA658" s="114">
        <f t="shared" si="88"/>
        <v>59.358206299999999</v>
      </c>
    </row>
    <row r="659" spans="1:27" ht="12.75" customHeight="1" x14ac:dyDescent="0.35">
      <c r="A659" s="103" t="s">
        <v>2673</v>
      </c>
      <c r="B659" s="222" t="s">
        <v>1903</v>
      </c>
      <c r="C659" s="123" t="s">
        <v>452</v>
      </c>
      <c r="D659" s="124">
        <v>1</v>
      </c>
      <c r="E659" s="105">
        <v>0.4</v>
      </c>
      <c r="F659" s="132">
        <v>4.3959999999999999</v>
      </c>
      <c r="G659" s="117" t="s">
        <v>39</v>
      </c>
      <c r="H659" s="108">
        <v>5</v>
      </c>
      <c r="I659" s="108"/>
      <c r="J659" s="118"/>
      <c r="K659" s="118"/>
      <c r="L659" s="118"/>
      <c r="M659" s="118"/>
      <c r="N659" s="118"/>
      <c r="O659" s="118"/>
      <c r="P659" s="118"/>
      <c r="Q659" s="118"/>
      <c r="R659" s="109">
        <v>21.98</v>
      </c>
      <c r="S659" s="119">
        <v>0.2</v>
      </c>
      <c r="T659" s="119">
        <v>0.3</v>
      </c>
      <c r="U659" s="119">
        <v>0.1</v>
      </c>
      <c r="V659" s="111">
        <f>V654</f>
        <v>23.28</v>
      </c>
      <c r="W659" s="111">
        <f t="shared" si="89"/>
        <v>25.375200000000003</v>
      </c>
      <c r="X659" s="112">
        <v>1.377</v>
      </c>
      <c r="Y659" s="111">
        <f t="shared" si="90"/>
        <v>60.3168504</v>
      </c>
      <c r="Z659" s="113">
        <v>0.5</v>
      </c>
      <c r="AA659" s="114">
        <f t="shared" si="88"/>
        <v>30.1584252</v>
      </c>
    </row>
    <row r="660" spans="1:27" ht="12.75" customHeight="1" x14ac:dyDescent="0.35">
      <c r="A660" s="103" t="s">
        <v>2673</v>
      </c>
      <c r="B660" s="222" t="s">
        <v>1904</v>
      </c>
      <c r="C660" s="123" t="s">
        <v>3812</v>
      </c>
      <c r="D660" s="124">
        <v>1</v>
      </c>
      <c r="E660" s="105">
        <v>0.4</v>
      </c>
      <c r="F660" s="132">
        <v>4.3959999999999999</v>
      </c>
      <c r="G660" s="117" t="s">
        <v>39</v>
      </c>
      <c r="H660" s="108">
        <v>5</v>
      </c>
      <c r="I660" s="108">
        <v>4.0192000000000005</v>
      </c>
      <c r="J660" s="118">
        <v>9.6460800000000013</v>
      </c>
      <c r="K660" s="118"/>
      <c r="L660" s="118"/>
      <c r="M660" s="118"/>
      <c r="N660" s="118"/>
      <c r="O660" s="118"/>
      <c r="P660" s="118"/>
      <c r="Q660" s="118"/>
      <c r="R660" s="109">
        <v>35.64528</v>
      </c>
      <c r="S660" s="119">
        <v>0.2</v>
      </c>
      <c r="T660" s="119">
        <v>0.3</v>
      </c>
      <c r="U660" s="119">
        <v>0.1</v>
      </c>
      <c r="V660" s="111">
        <v>48.45</v>
      </c>
      <c r="W660" s="111">
        <f t="shared" si="89"/>
        <v>52.810500000000005</v>
      </c>
      <c r="X660" s="112">
        <v>1.377</v>
      </c>
      <c r="Y660" s="111">
        <f t="shared" si="90"/>
        <v>125.5305585</v>
      </c>
      <c r="Z660" s="113">
        <v>0.5</v>
      </c>
      <c r="AA660" s="114">
        <f t="shared" si="88"/>
        <v>62.765279249999999</v>
      </c>
    </row>
    <row r="661" spans="1:27" ht="12.75" customHeight="1" x14ac:dyDescent="0.35">
      <c r="A661" s="103" t="s">
        <v>2673</v>
      </c>
      <c r="B661" s="222" t="s">
        <v>1905</v>
      </c>
      <c r="C661" s="123" t="s">
        <v>3424</v>
      </c>
      <c r="D661" s="124">
        <v>1</v>
      </c>
      <c r="E661" s="105">
        <v>0.4</v>
      </c>
      <c r="F661" s="132">
        <v>4.3959999999999999</v>
      </c>
      <c r="G661" s="117" t="s">
        <v>39</v>
      </c>
      <c r="H661" s="108">
        <v>5</v>
      </c>
      <c r="I661" s="108">
        <v>2.8848750000000001</v>
      </c>
      <c r="J661" s="118">
        <v>8.0384000000000011</v>
      </c>
      <c r="K661" s="118"/>
      <c r="L661" s="118"/>
      <c r="M661" s="118"/>
      <c r="N661" s="118"/>
      <c r="O661" s="118"/>
      <c r="P661" s="118"/>
      <c r="Q661" s="118"/>
      <c r="R661" s="109">
        <v>32.903275000000001</v>
      </c>
      <c r="S661" s="119">
        <v>0.2</v>
      </c>
      <c r="T661" s="119">
        <v>0.3</v>
      </c>
      <c r="U661" s="119">
        <v>0.1</v>
      </c>
      <c r="V661" s="111">
        <v>45.82</v>
      </c>
      <c r="W661" s="111">
        <f t="shared" si="89"/>
        <v>49.943800000000003</v>
      </c>
      <c r="X661" s="112">
        <v>1.377</v>
      </c>
      <c r="Y661" s="111">
        <f t="shared" si="90"/>
        <v>118.7164126</v>
      </c>
      <c r="Z661" s="113">
        <v>0.5</v>
      </c>
      <c r="AA661" s="114">
        <f t="shared" si="88"/>
        <v>59.358206299999999</v>
      </c>
    </row>
    <row r="662" spans="1:27" ht="12.75" customHeight="1" x14ac:dyDescent="0.35">
      <c r="A662" s="103" t="s">
        <v>2673</v>
      </c>
      <c r="B662" s="222" t="s">
        <v>1906</v>
      </c>
      <c r="C662" s="123" t="s">
        <v>246</v>
      </c>
      <c r="D662" s="124">
        <v>1</v>
      </c>
      <c r="E662" s="105">
        <v>0.4</v>
      </c>
      <c r="F662" s="132">
        <v>4.3959999999999999</v>
      </c>
      <c r="G662" s="117" t="s">
        <v>39</v>
      </c>
      <c r="H662" s="108">
        <v>5</v>
      </c>
      <c r="I662" s="108"/>
      <c r="J662" s="118"/>
      <c r="K662" s="118"/>
      <c r="L662" s="118"/>
      <c r="M662" s="118"/>
      <c r="N662" s="118"/>
      <c r="O662" s="118"/>
      <c r="P662" s="118"/>
      <c r="Q662" s="118"/>
      <c r="R662" s="109">
        <v>21.98</v>
      </c>
      <c r="S662" s="119">
        <v>0.2</v>
      </c>
      <c r="T662" s="119">
        <v>0.3</v>
      </c>
      <c r="U662" s="119">
        <v>0.1</v>
      </c>
      <c r="V662" s="111">
        <v>23.28</v>
      </c>
      <c r="W662" s="111">
        <f t="shared" si="89"/>
        <v>25.375200000000003</v>
      </c>
      <c r="X662" s="112">
        <v>1.377</v>
      </c>
      <c r="Y662" s="111">
        <f t="shared" si="90"/>
        <v>60.3168504</v>
      </c>
      <c r="Z662" s="113">
        <v>0.5</v>
      </c>
      <c r="AA662" s="114">
        <f t="shared" si="88"/>
        <v>30.1584252</v>
      </c>
    </row>
    <row r="663" spans="1:27" ht="12.75" customHeight="1" x14ac:dyDescent="0.35">
      <c r="A663" s="103" t="s">
        <v>2673</v>
      </c>
      <c r="B663" s="222" t="s">
        <v>1907</v>
      </c>
      <c r="C663" s="123" t="s">
        <v>476</v>
      </c>
      <c r="D663" s="124">
        <v>0.25</v>
      </c>
      <c r="E663" s="105">
        <v>0.4</v>
      </c>
      <c r="F663" s="132">
        <v>4.3959999999999999</v>
      </c>
      <c r="G663" s="117" t="s">
        <v>39</v>
      </c>
      <c r="H663" s="108">
        <v>1.4915</v>
      </c>
      <c r="I663" s="108"/>
      <c r="J663" s="118"/>
      <c r="K663" s="118"/>
      <c r="L663" s="118">
        <v>1.39</v>
      </c>
      <c r="M663" s="118"/>
      <c r="N663" s="118"/>
      <c r="O663" s="118">
        <v>1.96</v>
      </c>
      <c r="P663" s="118"/>
      <c r="Q663" s="118"/>
      <c r="R663" s="109">
        <v>10.99</v>
      </c>
      <c r="S663" s="119">
        <v>0.2</v>
      </c>
      <c r="T663" s="119">
        <v>0.3</v>
      </c>
      <c r="U663" s="119">
        <v>0.1</v>
      </c>
      <c r="V663" s="111">
        <f>L663+V632</f>
        <v>13.030000000000001</v>
      </c>
      <c r="W663" s="111">
        <f t="shared" si="89"/>
        <v>14.202700000000002</v>
      </c>
      <c r="X663" s="112">
        <v>1.377</v>
      </c>
      <c r="Y663" s="111">
        <f t="shared" si="90"/>
        <v>33.759817900000002</v>
      </c>
      <c r="Z663" s="113">
        <v>0.5</v>
      </c>
      <c r="AA663" s="114">
        <f t="shared" si="88"/>
        <v>16.879908950000001</v>
      </c>
    </row>
    <row r="664" spans="1:27" ht="12.75" customHeight="1" x14ac:dyDescent="0.35">
      <c r="A664" s="103" t="s">
        <v>2673</v>
      </c>
      <c r="B664" s="222" t="s">
        <v>1908</v>
      </c>
      <c r="C664" s="123" t="s">
        <v>3452</v>
      </c>
      <c r="D664" s="124">
        <v>0.25</v>
      </c>
      <c r="E664" s="105">
        <v>0.4</v>
      </c>
      <c r="F664" s="132">
        <v>4.3959999999999999</v>
      </c>
      <c r="G664" s="117" t="s">
        <v>39</v>
      </c>
      <c r="H664" s="108">
        <v>1.4915</v>
      </c>
      <c r="I664" s="108">
        <v>0.72121875000000002</v>
      </c>
      <c r="J664" s="118">
        <v>2.0096000000000003</v>
      </c>
      <c r="K664" s="118"/>
      <c r="L664" s="118">
        <v>1.39</v>
      </c>
      <c r="M664" s="118"/>
      <c r="N664" s="118"/>
      <c r="O664" s="118">
        <v>1.96</v>
      </c>
      <c r="P664" s="118"/>
      <c r="Q664" s="118"/>
      <c r="R664" s="109">
        <v>16.4516375</v>
      </c>
      <c r="S664" s="119">
        <v>0.2</v>
      </c>
      <c r="T664" s="119">
        <v>0.3</v>
      </c>
      <c r="U664" s="119">
        <v>0.1</v>
      </c>
      <c r="V664" s="111">
        <f t="shared" ref="V664:V665" si="93">L664+V633</f>
        <v>24.3</v>
      </c>
      <c r="W664" s="111">
        <f t="shared" si="89"/>
        <v>26.487000000000002</v>
      </c>
      <c r="X664" s="112">
        <v>1.377</v>
      </c>
      <c r="Y664" s="111">
        <f t="shared" si="90"/>
        <v>62.959598999999997</v>
      </c>
      <c r="Z664" s="113">
        <v>0.5</v>
      </c>
      <c r="AA664" s="114">
        <f t="shared" si="88"/>
        <v>31.479799499999999</v>
      </c>
    </row>
    <row r="665" spans="1:27" ht="12.75" customHeight="1" x14ac:dyDescent="0.35">
      <c r="A665" s="103" t="s">
        <v>2673</v>
      </c>
      <c r="B665" s="222" t="s">
        <v>1909</v>
      </c>
      <c r="C665" s="123" t="s">
        <v>3813</v>
      </c>
      <c r="D665" s="124">
        <v>0.25</v>
      </c>
      <c r="E665" s="105">
        <v>0.4</v>
      </c>
      <c r="F665" s="132">
        <v>4.3959999999999999</v>
      </c>
      <c r="G665" s="117" t="s">
        <v>39</v>
      </c>
      <c r="H665" s="108">
        <v>1.4915</v>
      </c>
      <c r="I665" s="108">
        <v>1.0048000000000001</v>
      </c>
      <c r="J665" s="118">
        <v>2.4115200000000003</v>
      </c>
      <c r="K665" s="118"/>
      <c r="L665" s="118">
        <v>1.39</v>
      </c>
      <c r="M665" s="118"/>
      <c r="N665" s="118"/>
      <c r="O665" s="118">
        <v>1.96</v>
      </c>
      <c r="P665" s="118"/>
      <c r="Q665" s="118"/>
      <c r="R665" s="109">
        <v>17.82264</v>
      </c>
      <c r="S665" s="119">
        <v>0.2</v>
      </c>
      <c r="T665" s="119">
        <v>0.3</v>
      </c>
      <c r="U665" s="119">
        <v>0.1</v>
      </c>
      <c r="V665" s="111">
        <f t="shared" si="93"/>
        <v>25.615000000000002</v>
      </c>
      <c r="W665" s="111">
        <f t="shared" si="89"/>
        <v>27.920350000000003</v>
      </c>
      <c r="X665" s="112">
        <v>1.377</v>
      </c>
      <c r="Y665" s="111">
        <f t="shared" si="90"/>
        <v>66.366671949999997</v>
      </c>
      <c r="Z665" s="113">
        <v>0.5</v>
      </c>
      <c r="AA665" s="114">
        <f t="shared" si="88"/>
        <v>33.183335974999999</v>
      </c>
    </row>
    <row r="666" spans="1:27" ht="12.75" customHeight="1" x14ac:dyDescent="0.35">
      <c r="A666" s="103" t="s">
        <v>2673</v>
      </c>
      <c r="B666" s="222" t="s">
        <v>1910</v>
      </c>
      <c r="C666" s="123" t="s">
        <v>247</v>
      </c>
      <c r="D666" s="124">
        <v>1</v>
      </c>
      <c r="E666" s="105">
        <v>0.4</v>
      </c>
      <c r="F666" s="132">
        <v>4.3959999999999999</v>
      </c>
      <c r="G666" s="117" t="s">
        <v>39</v>
      </c>
      <c r="H666" s="108">
        <v>5</v>
      </c>
      <c r="I666" s="108"/>
      <c r="J666" s="118"/>
      <c r="K666" s="118"/>
      <c r="L666" s="118"/>
      <c r="M666" s="118"/>
      <c r="N666" s="118"/>
      <c r="O666" s="118"/>
      <c r="P666" s="118"/>
      <c r="Q666" s="118"/>
      <c r="R666" s="109">
        <v>21.98</v>
      </c>
      <c r="S666" s="119">
        <v>0.1</v>
      </c>
      <c r="T666" s="119">
        <v>0.3</v>
      </c>
      <c r="U666" s="119">
        <v>0.1</v>
      </c>
      <c r="V666" s="111">
        <f>V654*1.5</f>
        <v>34.92</v>
      </c>
      <c r="W666" s="111">
        <f t="shared" si="89"/>
        <v>38.062800000000003</v>
      </c>
      <c r="X666" s="112">
        <v>1.377</v>
      </c>
      <c r="Y666" s="111">
        <f t="shared" si="90"/>
        <v>90.475275600000003</v>
      </c>
      <c r="Z666" s="113">
        <v>0.5</v>
      </c>
      <c r="AA666" s="114">
        <f t="shared" si="88"/>
        <v>45.237637800000002</v>
      </c>
    </row>
    <row r="667" spans="1:27" ht="12.75" customHeight="1" x14ac:dyDescent="0.35">
      <c r="A667" s="103" t="s">
        <v>2673</v>
      </c>
      <c r="B667" s="222" t="s">
        <v>1911</v>
      </c>
      <c r="C667" s="123" t="s">
        <v>3621</v>
      </c>
      <c r="D667" s="124">
        <v>1</v>
      </c>
      <c r="E667" s="105">
        <v>0.4</v>
      </c>
      <c r="F667" s="132">
        <v>4.3959999999999999</v>
      </c>
      <c r="G667" s="117" t="s">
        <v>39</v>
      </c>
      <c r="H667" s="108">
        <v>5</v>
      </c>
      <c r="I667" s="108">
        <v>2.8848750000000001</v>
      </c>
      <c r="J667" s="118">
        <v>8.0384000000000011</v>
      </c>
      <c r="K667" s="118"/>
      <c r="L667" s="118"/>
      <c r="M667" s="118"/>
      <c r="N667" s="118"/>
      <c r="O667" s="118"/>
      <c r="P667" s="118"/>
      <c r="Q667" s="118"/>
      <c r="R667" s="109">
        <v>32.903275000000001</v>
      </c>
      <c r="S667" s="119">
        <v>0.1</v>
      </c>
      <c r="T667" s="119">
        <v>0.3</v>
      </c>
      <c r="U667" s="119">
        <v>0.1</v>
      </c>
      <c r="V667" s="111">
        <f t="shared" ref="V667:V668" si="94">V655*1.5</f>
        <v>68.73</v>
      </c>
      <c r="W667" s="111">
        <f t="shared" si="89"/>
        <v>74.915700000000015</v>
      </c>
      <c r="X667" s="112">
        <v>1.377</v>
      </c>
      <c r="Y667" s="111">
        <f t="shared" si="90"/>
        <v>178.07461890000002</v>
      </c>
      <c r="Z667" s="113">
        <v>0.5</v>
      </c>
      <c r="AA667" s="114">
        <f t="shared" si="88"/>
        <v>89.037309450000009</v>
      </c>
    </row>
    <row r="668" spans="1:27" ht="12.75" customHeight="1" x14ac:dyDescent="0.35">
      <c r="A668" s="103" t="s">
        <v>2673</v>
      </c>
      <c r="B668" s="222" t="s">
        <v>1912</v>
      </c>
      <c r="C668" s="123" t="s">
        <v>3814</v>
      </c>
      <c r="D668" s="124">
        <v>1</v>
      </c>
      <c r="E668" s="105">
        <v>0.4</v>
      </c>
      <c r="F668" s="132">
        <v>4.3959999999999999</v>
      </c>
      <c r="G668" s="117" t="s">
        <v>39</v>
      </c>
      <c r="H668" s="108">
        <v>5</v>
      </c>
      <c r="I668" s="108">
        <v>4.0192000000000005</v>
      </c>
      <c r="J668" s="118">
        <v>9.6460800000000013</v>
      </c>
      <c r="K668" s="118"/>
      <c r="L668" s="118"/>
      <c r="M668" s="118"/>
      <c r="N668" s="118"/>
      <c r="O668" s="118"/>
      <c r="P668" s="118"/>
      <c r="Q668" s="118"/>
      <c r="R668" s="109">
        <v>35.64528</v>
      </c>
      <c r="S668" s="119">
        <v>0.1</v>
      </c>
      <c r="T668" s="119">
        <v>0.3</v>
      </c>
      <c r="U668" s="119">
        <v>0.1</v>
      </c>
      <c r="V668" s="111">
        <f t="shared" si="94"/>
        <v>72.675000000000011</v>
      </c>
      <c r="W668" s="111">
        <f t="shared" si="89"/>
        <v>79.215750000000014</v>
      </c>
      <c r="X668" s="112">
        <v>1.377</v>
      </c>
      <c r="Y668" s="111">
        <f t="shared" si="90"/>
        <v>188.29583775</v>
      </c>
      <c r="Z668" s="113">
        <v>0.5</v>
      </c>
      <c r="AA668" s="114">
        <f t="shared" si="88"/>
        <v>94.147918875000002</v>
      </c>
    </row>
    <row r="669" spans="1:27" ht="12.75" customHeight="1" x14ac:dyDescent="0.35">
      <c r="A669" s="103" t="s">
        <v>2673</v>
      </c>
      <c r="B669" s="222" t="s">
        <v>1913</v>
      </c>
      <c r="C669" s="123" t="s">
        <v>1257</v>
      </c>
      <c r="D669" s="124">
        <v>1</v>
      </c>
      <c r="E669" s="105">
        <v>0.4</v>
      </c>
      <c r="F669" s="132">
        <v>4.3959999999999999</v>
      </c>
      <c r="G669" s="117" t="s">
        <v>39</v>
      </c>
      <c r="H669" s="108">
        <v>5</v>
      </c>
      <c r="I669" s="108"/>
      <c r="J669" s="118"/>
      <c r="K669" s="118"/>
      <c r="L669" s="118"/>
      <c r="M669" s="118"/>
      <c r="N669" s="118"/>
      <c r="O669" s="118"/>
      <c r="P669" s="118"/>
      <c r="Q669" s="118"/>
      <c r="R669" s="109">
        <v>21.98</v>
      </c>
      <c r="S669" s="119">
        <v>0.2</v>
      </c>
      <c r="T669" s="119">
        <v>0.3</v>
      </c>
      <c r="U669" s="119">
        <v>0.1</v>
      </c>
      <c r="V669" s="111">
        <f>V659</f>
        <v>23.28</v>
      </c>
      <c r="W669" s="111">
        <f t="shared" si="89"/>
        <v>25.375200000000003</v>
      </c>
      <c r="X669" s="112">
        <v>1.377</v>
      </c>
      <c r="Y669" s="111">
        <f t="shared" si="90"/>
        <v>60.3168504</v>
      </c>
      <c r="Z669" s="113">
        <v>0.5</v>
      </c>
      <c r="AA669" s="114">
        <f t="shared" si="88"/>
        <v>30.1584252</v>
      </c>
    </row>
    <row r="670" spans="1:27" ht="12.75" customHeight="1" x14ac:dyDescent="0.35">
      <c r="A670" s="103" t="s">
        <v>2673</v>
      </c>
      <c r="B670" s="222" t="s">
        <v>4251</v>
      </c>
      <c r="C670" s="123" t="s">
        <v>249</v>
      </c>
      <c r="D670" s="124">
        <v>1</v>
      </c>
      <c r="E670" s="105">
        <v>0.4</v>
      </c>
      <c r="F670" s="132">
        <v>4.3959999999999999</v>
      </c>
      <c r="G670" s="117" t="s">
        <v>39</v>
      </c>
      <c r="H670" s="108">
        <v>5</v>
      </c>
      <c r="I670" s="108"/>
      <c r="J670" s="118"/>
      <c r="K670" s="118"/>
      <c r="L670" s="118"/>
      <c r="M670" s="118"/>
      <c r="N670" s="118"/>
      <c r="O670" s="118"/>
      <c r="P670" s="118"/>
      <c r="Q670" s="118"/>
      <c r="R670" s="109">
        <v>21.98</v>
      </c>
      <c r="S670" s="119">
        <v>0.2</v>
      </c>
      <c r="T670" s="119">
        <v>0.3</v>
      </c>
      <c r="U670" s="119">
        <v>0.1</v>
      </c>
      <c r="V670" s="111">
        <v>23.28</v>
      </c>
      <c r="W670" s="111">
        <f t="shared" si="89"/>
        <v>25.375200000000003</v>
      </c>
      <c r="X670" s="112">
        <v>1.377</v>
      </c>
      <c r="Y670" s="111">
        <f t="shared" si="90"/>
        <v>60.3168504</v>
      </c>
      <c r="Z670" s="113">
        <v>0.5</v>
      </c>
      <c r="AA670" s="114">
        <f t="shared" si="88"/>
        <v>30.1584252</v>
      </c>
    </row>
    <row r="671" spans="1:27" ht="12.75" customHeight="1" x14ac:dyDescent="0.35">
      <c r="A671" s="103" t="s">
        <v>2673</v>
      </c>
      <c r="B671" s="222" t="s">
        <v>4252</v>
      </c>
      <c r="C671" s="123" t="s">
        <v>1258</v>
      </c>
      <c r="D671" s="124">
        <v>1</v>
      </c>
      <c r="E671" s="105">
        <v>0.4</v>
      </c>
      <c r="F671" s="132">
        <v>4.8</v>
      </c>
      <c r="G671" s="117" t="s">
        <v>39</v>
      </c>
      <c r="H671" s="108">
        <v>1.62</v>
      </c>
      <c r="I671" s="108"/>
      <c r="J671" s="118"/>
      <c r="K671" s="118"/>
      <c r="L671" s="118"/>
      <c r="M671" s="118"/>
      <c r="N671" s="118"/>
      <c r="O671" s="118"/>
      <c r="P671" s="118"/>
      <c r="Q671" s="118"/>
      <c r="R671" s="109">
        <v>7.7759999999999998</v>
      </c>
      <c r="S671" s="119">
        <v>1.5</v>
      </c>
      <c r="T671" s="119">
        <v>0</v>
      </c>
      <c r="U671" s="119">
        <v>0</v>
      </c>
      <c r="V671" s="111">
        <v>23.28</v>
      </c>
      <c r="W671" s="111">
        <f t="shared" si="89"/>
        <v>25.375200000000003</v>
      </c>
      <c r="X671" s="112">
        <v>1.377</v>
      </c>
      <c r="Y671" s="111">
        <f t="shared" si="90"/>
        <v>60.3168504</v>
      </c>
      <c r="Z671" s="113">
        <v>0.5</v>
      </c>
      <c r="AA671" s="114">
        <f t="shared" si="88"/>
        <v>30.1584252</v>
      </c>
    </row>
    <row r="672" spans="1:27" ht="12.75" customHeight="1" x14ac:dyDescent="0.35">
      <c r="A672" s="103" t="s">
        <v>2673</v>
      </c>
      <c r="B672" s="222" t="s">
        <v>4253</v>
      </c>
      <c r="C672" s="123" t="s">
        <v>1259</v>
      </c>
      <c r="D672" s="124">
        <v>1</v>
      </c>
      <c r="E672" s="105">
        <v>0.4</v>
      </c>
      <c r="F672" s="132">
        <v>4.8</v>
      </c>
      <c r="G672" s="117" t="s">
        <v>39</v>
      </c>
      <c r="H672" s="108">
        <v>1.62</v>
      </c>
      <c r="I672" s="108"/>
      <c r="J672" s="118"/>
      <c r="K672" s="118"/>
      <c r="L672" s="118"/>
      <c r="M672" s="118"/>
      <c r="N672" s="118"/>
      <c r="O672" s="118"/>
      <c r="P672" s="118"/>
      <c r="Q672" s="118"/>
      <c r="R672" s="109">
        <v>7.7759999999999998</v>
      </c>
      <c r="S672" s="119">
        <v>1</v>
      </c>
      <c r="T672" s="119">
        <v>0</v>
      </c>
      <c r="U672" s="119">
        <v>0</v>
      </c>
      <c r="V672" s="111">
        <v>23.28</v>
      </c>
      <c r="W672" s="111">
        <f t="shared" si="89"/>
        <v>25.375200000000003</v>
      </c>
      <c r="X672" s="112">
        <v>1.377</v>
      </c>
      <c r="Y672" s="111">
        <f t="shared" si="90"/>
        <v>60.3168504</v>
      </c>
      <c r="Z672" s="113">
        <v>0.5</v>
      </c>
      <c r="AA672" s="114">
        <f t="shared" si="88"/>
        <v>30.1584252</v>
      </c>
    </row>
    <row r="673" spans="1:27" ht="12.75" customHeight="1" x14ac:dyDescent="0.35">
      <c r="A673" s="103" t="s">
        <v>2673</v>
      </c>
      <c r="B673" s="222" t="s">
        <v>4254</v>
      </c>
      <c r="C673" s="123" t="s">
        <v>250</v>
      </c>
      <c r="D673" s="124">
        <v>1</v>
      </c>
      <c r="E673" s="105">
        <v>0.4</v>
      </c>
      <c r="F673" s="132">
        <v>4.8</v>
      </c>
      <c r="G673" s="117" t="s">
        <v>39</v>
      </c>
      <c r="H673" s="108">
        <v>1.62</v>
      </c>
      <c r="I673" s="108"/>
      <c r="J673" s="118"/>
      <c r="K673" s="118"/>
      <c r="L673" s="118"/>
      <c r="M673" s="118"/>
      <c r="N673" s="118"/>
      <c r="O673" s="118"/>
      <c r="P673" s="118"/>
      <c r="Q673" s="118"/>
      <c r="R673" s="109">
        <v>7.7759999999999998</v>
      </c>
      <c r="S673" s="119">
        <v>1</v>
      </c>
      <c r="T673" s="119">
        <v>0</v>
      </c>
      <c r="U673" s="119">
        <v>0</v>
      </c>
      <c r="V673" s="111">
        <v>23.28</v>
      </c>
      <c r="W673" s="111">
        <f t="shared" si="89"/>
        <v>25.375200000000003</v>
      </c>
      <c r="X673" s="112">
        <v>1.377</v>
      </c>
      <c r="Y673" s="111">
        <f t="shared" si="90"/>
        <v>60.3168504</v>
      </c>
      <c r="Z673" s="113">
        <v>0.5</v>
      </c>
      <c r="AA673" s="114">
        <f t="shared" si="88"/>
        <v>30.1584252</v>
      </c>
    </row>
    <row r="674" spans="1:27" ht="12.75" customHeight="1" x14ac:dyDescent="0.35">
      <c r="A674" s="103" t="s">
        <v>2673</v>
      </c>
      <c r="B674" s="222" t="s">
        <v>4255</v>
      </c>
      <c r="C674" s="123" t="s">
        <v>251</v>
      </c>
      <c r="D674" s="124">
        <v>1</v>
      </c>
      <c r="E674" s="105">
        <v>0.4</v>
      </c>
      <c r="F674" s="132">
        <v>1</v>
      </c>
      <c r="G674" s="117" t="s">
        <v>39</v>
      </c>
      <c r="H674" s="108"/>
      <c r="I674" s="108"/>
      <c r="J674" s="118"/>
      <c r="K674" s="118"/>
      <c r="L674" s="118"/>
      <c r="M674" s="118">
        <v>1.0500153246753245</v>
      </c>
      <c r="N674" s="118"/>
      <c r="O674" s="118"/>
      <c r="P674" s="118"/>
      <c r="Q674" s="118"/>
      <c r="R674" s="109">
        <v>1.0500153246753245</v>
      </c>
      <c r="S674" s="119">
        <v>1</v>
      </c>
      <c r="T674" s="119">
        <v>0</v>
      </c>
      <c r="U674" s="119">
        <v>0</v>
      </c>
      <c r="V674" s="111">
        <v>2.2999999999999998</v>
      </c>
      <c r="W674" s="111">
        <f t="shared" si="89"/>
        <v>2.5070000000000001</v>
      </c>
      <c r="X674" s="112">
        <v>1.377</v>
      </c>
      <c r="Y674" s="111">
        <f t="shared" si="90"/>
        <v>5.9591389999999995</v>
      </c>
      <c r="Z674" s="113">
        <v>0.5</v>
      </c>
      <c r="AA674" s="114">
        <f t="shared" si="88"/>
        <v>2.9795694999999998</v>
      </c>
    </row>
    <row r="675" spans="1:27" ht="12.75" customHeight="1" x14ac:dyDescent="0.35">
      <c r="A675" s="103" t="s">
        <v>2673</v>
      </c>
      <c r="B675" s="222" t="s">
        <v>4256</v>
      </c>
      <c r="C675" s="123" t="s">
        <v>1260</v>
      </c>
      <c r="D675" s="124"/>
      <c r="E675" s="105">
        <v>0.4</v>
      </c>
      <c r="F675" s="132">
        <v>1</v>
      </c>
      <c r="G675" s="117" t="s">
        <v>39</v>
      </c>
      <c r="H675" s="108"/>
      <c r="I675" s="108"/>
      <c r="J675" s="118"/>
      <c r="K675" s="118"/>
      <c r="L675" s="118"/>
      <c r="M675" s="118"/>
      <c r="N675" s="118"/>
      <c r="O675" s="118"/>
      <c r="P675" s="118"/>
      <c r="Q675" s="118"/>
      <c r="R675" s="109">
        <v>2.2087000000000003</v>
      </c>
      <c r="S675" s="119">
        <v>1</v>
      </c>
      <c r="T675" s="119">
        <v>0</v>
      </c>
      <c r="U675" s="119">
        <v>0</v>
      </c>
      <c r="V675" s="111">
        <v>2.2999999999999998</v>
      </c>
      <c r="W675" s="111">
        <f t="shared" si="89"/>
        <v>2.5070000000000001</v>
      </c>
      <c r="X675" s="112">
        <v>1.377</v>
      </c>
      <c r="Y675" s="111">
        <f t="shared" si="90"/>
        <v>5.9591389999999995</v>
      </c>
      <c r="Z675" s="113">
        <v>0.5</v>
      </c>
      <c r="AA675" s="114">
        <f t="shared" si="88"/>
        <v>2.9795694999999998</v>
      </c>
    </row>
    <row r="676" spans="1:27" ht="12.75" customHeight="1" x14ac:dyDescent="0.35">
      <c r="A676" s="103" t="s">
        <v>2673</v>
      </c>
      <c r="B676" s="222" t="s">
        <v>4257</v>
      </c>
      <c r="C676" s="123" t="s">
        <v>4267</v>
      </c>
      <c r="D676" s="124"/>
      <c r="E676" s="105">
        <v>0.4</v>
      </c>
      <c r="F676" s="132">
        <v>1</v>
      </c>
      <c r="G676" s="117" t="s">
        <v>39</v>
      </c>
      <c r="H676" s="108"/>
      <c r="I676" s="108"/>
      <c r="J676" s="118"/>
      <c r="K676" s="118"/>
      <c r="L676" s="118"/>
      <c r="M676" s="118"/>
      <c r="N676" s="118"/>
      <c r="O676" s="118"/>
      <c r="P676" s="118">
        <v>2.6169000000000002</v>
      </c>
      <c r="Q676" s="118"/>
      <c r="R676" s="109">
        <v>2.6169000000000002</v>
      </c>
      <c r="S676" s="119">
        <v>1</v>
      </c>
      <c r="T676" s="119">
        <v>0</v>
      </c>
      <c r="U676" s="119">
        <v>0</v>
      </c>
      <c r="V676" s="111">
        <v>5.2338000000000005</v>
      </c>
      <c r="W676" s="111">
        <f t="shared" si="89"/>
        <v>5.7048420000000011</v>
      </c>
      <c r="X676" s="112">
        <v>1.377</v>
      </c>
      <c r="Y676" s="111">
        <f t="shared" si="90"/>
        <v>13.560409434000002</v>
      </c>
      <c r="Z676" s="113">
        <v>0.5</v>
      </c>
      <c r="AA676" s="114">
        <f t="shared" si="88"/>
        <v>6.780204717000001</v>
      </c>
    </row>
    <row r="677" spans="1:27" ht="12.75" customHeight="1" x14ac:dyDescent="0.35">
      <c r="A677" s="103" t="s">
        <v>2673</v>
      </c>
      <c r="B677" s="222" t="s">
        <v>4258</v>
      </c>
      <c r="C677" s="123" t="s">
        <v>3481</v>
      </c>
      <c r="D677" s="124"/>
      <c r="E677" s="105">
        <v>0.4</v>
      </c>
      <c r="F677" s="132">
        <v>1</v>
      </c>
      <c r="G677" s="117" t="s">
        <v>39</v>
      </c>
      <c r="H677" s="108"/>
      <c r="I677" s="108"/>
      <c r="J677" s="118"/>
      <c r="K677" s="118"/>
      <c r="L677" s="118"/>
      <c r="M677" s="118"/>
      <c r="N677" s="118"/>
      <c r="O677" s="118"/>
      <c r="P677" s="118">
        <v>2.4127999999999998</v>
      </c>
      <c r="Q677" s="118"/>
      <c r="R677" s="109">
        <v>2.4127999999999998</v>
      </c>
      <c r="S677" s="119">
        <v>1</v>
      </c>
      <c r="T677" s="119">
        <v>0</v>
      </c>
      <c r="U677" s="119">
        <v>0</v>
      </c>
      <c r="V677" s="111">
        <v>4.8255999999999997</v>
      </c>
      <c r="W677" s="111">
        <f t="shared" si="89"/>
        <v>5.2599039999999997</v>
      </c>
      <c r="X677" s="112">
        <v>1.377</v>
      </c>
      <c r="Y677" s="111">
        <f t="shared" si="90"/>
        <v>12.502791807999998</v>
      </c>
      <c r="Z677" s="113">
        <v>0.5</v>
      </c>
      <c r="AA677" s="114">
        <f t="shared" si="88"/>
        <v>6.2513959039999989</v>
      </c>
    </row>
    <row r="678" spans="1:27" ht="12.75" customHeight="1" x14ac:dyDescent="0.35">
      <c r="A678" s="103" t="s">
        <v>2673</v>
      </c>
      <c r="B678" s="222" t="s">
        <v>4259</v>
      </c>
      <c r="C678" s="123" t="s">
        <v>253</v>
      </c>
      <c r="D678" s="124"/>
      <c r="E678" s="105">
        <v>0.4</v>
      </c>
      <c r="F678" s="132">
        <v>1</v>
      </c>
      <c r="G678" s="117" t="s">
        <v>39</v>
      </c>
      <c r="H678" s="108"/>
      <c r="I678" s="108"/>
      <c r="J678" s="118"/>
      <c r="K678" s="118"/>
      <c r="L678" s="118"/>
      <c r="M678" s="118"/>
      <c r="N678" s="118"/>
      <c r="O678" s="118"/>
      <c r="P678" s="118"/>
      <c r="Q678" s="118">
        <v>2.2087000000000003</v>
      </c>
      <c r="R678" s="109">
        <v>2.2087000000000003</v>
      </c>
      <c r="S678" s="119">
        <v>1</v>
      </c>
      <c r="T678" s="119">
        <v>0</v>
      </c>
      <c r="U678" s="119">
        <v>0</v>
      </c>
      <c r="V678" s="111">
        <v>4.4174000000000007</v>
      </c>
      <c r="W678" s="111">
        <f t="shared" si="89"/>
        <v>4.814966000000001</v>
      </c>
      <c r="X678" s="112">
        <v>1.377</v>
      </c>
      <c r="Y678" s="111">
        <f t="shared" si="90"/>
        <v>11.445174182000001</v>
      </c>
      <c r="Z678" s="113">
        <v>0.5</v>
      </c>
      <c r="AA678" s="114">
        <f t="shared" si="88"/>
        <v>5.7225870910000003</v>
      </c>
    </row>
    <row r="679" spans="1:27" ht="12.75" customHeight="1" x14ac:dyDescent="0.35">
      <c r="A679" s="103" t="s">
        <v>2673</v>
      </c>
      <c r="B679" s="222" t="s">
        <v>4260</v>
      </c>
      <c r="C679" s="123" t="s">
        <v>254</v>
      </c>
      <c r="D679" s="124"/>
      <c r="E679" s="105">
        <v>0.4</v>
      </c>
      <c r="F679" s="132">
        <v>1</v>
      </c>
      <c r="G679" s="117" t="s">
        <v>39</v>
      </c>
      <c r="H679" s="108"/>
      <c r="I679" s="108"/>
      <c r="J679" s="118"/>
      <c r="K679" s="118"/>
      <c r="L679" s="118"/>
      <c r="M679" s="118"/>
      <c r="N679" s="118">
        <v>0.90328767123287679</v>
      </c>
      <c r="O679" s="118"/>
      <c r="P679" s="118"/>
      <c r="Q679" s="118"/>
      <c r="R679" s="109">
        <v>0.90328767123287679</v>
      </c>
      <c r="S679" s="119">
        <v>1</v>
      </c>
      <c r="T679" s="119">
        <v>0</v>
      </c>
      <c r="U679" s="119">
        <v>0</v>
      </c>
      <c r="V679" s="111">
        <v>1.8065753424657536</v>
      </c>
      <c r="W679" s="111">
        <f t="shared" si="89"/>
        <v>1.9691671232876715</v>
      </c>
      <c r="X679" s="112">
        <v>1.377</v>
      </c>
      <c r="Y679" s="111">
        <f t="shared" si="90"/>
        <v>4.6807102520547952</v>
      </c>
      <c r="Z679" s="113">
        <v>0.5</v>
      </c>
      <c r="AA679" s="114">
        <f t="shared" si="88"/>
        <v>2.3403551260273976</v>
      </c>
    </row>
    <row r="680" spans="1:27" ht="12.75" customHeight="1" x14ac:dyDescent="0.35">
      <c r="A680" s="103" t="s">
        <v>2673</v>
      </c>
      <c r="B680" s="222" t="s">
        <v>4261</v>
      </c>
      <c r="C680" s="123" t="s">
        <v>761</v>
      </c>
      <c r="D680" s="124">
        <v>0.2</v>
      </c>
      <c r="E680" s="105">
        <v>0.4</v>
      </c>
      <c r="F680" s="132">
        <v>4.3959999999999999</v>
      </c>
      <c r="G680" s="117" t="s">
        <v>39</v>
      </c>
      <c r="H680" s="108">
        <v>5</v>
      </c>
      <c r="I680" s="108"/>
      <c r="J680" s="118"/>
      <c r="K680" s="118">
        <v>0.5</v>
      </c>
      <c r="L680" s="118"/>
      <c r="M680" s="118"/>
      <c r="N680" s="118"/>
      <c r="O680" s="118">
        <v>1.96</v>
      </c>
      <c r="P680" s="118"/>
      <c r="Q680" s="118"/>
      <c r="R680" s="109">
        <v>24.44</v>
      </c>
      <c r="S680" s="119">
        <v>0.2</v>
      </c>
      <c r="T680" s="119">
        <v>0.3</v>
      </c>
      <c r="U680" s="119">
        <v>0.1</v>
      </c>
      <c r="V680" s="111">
        <v>41.939040000000006</v>
      </c>
      <c r="W680" s="111">
        <f t="shared" si="89"/>
        <v>45.713553600000012</v>
      </c>
      <c r="X680" s="112">
        <v>1.377</v>
      </c>
      <c r="Y680" s="111">
        <f t="shared" si="90"/>
        <v>108.66111690720001</v>
      </c>
      <c r="Z680" s="113">
        <v>0.5</v>
      </c>
      <c r="AA680" s="114">
        <f t="shared" si="88"/>
        <v>54.330558453600005</v>
      </c>
    </row>
    <row r="681" spans="1:27" ht="12.75" customHeight="1" x14ac:dyDescent="0.35">
      <c r="A681" s="103" t="s">
        <v>2673</v>
      </c>
      <c r="B681" s="222" t="s">
        <v>4262</v>
      </c>
      <c r="C681" s="123" t="s">
        <v>3504</v>
      </c>
      <c r="D681" s="124">
        <v>0.2</v>
      </c>
      <c r="E681" s="105">
        <v>0.4</v>
      </c>
      <c r="F681" s="132">
        <v>4.3959999999999999</v>
      </c>
      <c r="G681" s="117" t="s">
        <v>39</v>
      </c>
      <c r="H681" s="108">
        <v>5</v>
      </c>
      <c r="I681" s="108">
        <v>0.57697500000000002</v>
      </c>
      <c r="J681" s="118">
        <v>1.7282560000000005</v>
      </c>
      <c r="K681" s="118">
        <v>0.5</v>
      </c>
      <c r="L681" s="118"/>
      <c r="M681" s="118"/>
      <c r="N681" s="118"/>
      <c r="O681" s="118">
        <v>1.96</v>
      </c>
      <c r="P681" s="118"/>
      <c r="Q681" s="118"/>
      <c r="R681" s="109">
        <v>42.064506000000002</v>
      </c>
      <c r="S681" s="119">
        <v>0.2</v>
      </c>
      <c r="T681" s="119">
        <v>0.3</v>
      </c>
      <c r="U681" s="119">
        <v>0.1</v>
      </c>
      <c r="V681" s="111">
        <v>72.182692296000013</v>
      </c>
      <c r="W681" s="111">
        <f t="shared" si="89"/>
        <v>78.679134602640019</v>
      </c>
      <c r="X681" s="112">
        <v>1.377</v>
      </c>
      <c r="Y681" s="111">
        <f t="shared" si="90"/>
        <v>187.0203029504753</v>
      </c>
      <c r="Z681" s="113">
        <v>0.5</v>
      </c>
      <c r="AA681" s="114">
        <f t="shared" si="88"/>
        <v>93.510151475237649</v>
      </c>
    </row>
    <row r="682" spans="1:27" ht="12.75" customHeight="1" x14ac:dyDescent="0.35">
      <c r="A682" s="103" t="s">
        <v>2673</v>
      </c>
      <c r="B682" s="222" t="s">
        <v>4263</v>
      </c>
      <c r="C682" s="123" t="s">
        <v>3815</v>
      </c>
      <c r="D682" s="124">
        <v>0.2</v>
      </c>
      <c r="E682" s="105">
        <v>0.4</v>
      </c>
      <c r="F682" s="132">
        <v>4.3959999999999999</v>
      </c>
      <c r="G682" s="117" t="s">
        <v>39</v>
      </c>
      <c r="H682" s="108">
        <v>5</v>
      </c>
      <c r="I682" s="108">
        <v>0.80384000000000011</v>
      </c>
      <c r="J682" s="118">
        <v>1.9292160000000003</v>
      </c>
      <c r="K682" s="118">
        <v>0.5</v>
      </c>
      <c r="L682" s="118"/>
      <c r="M682" s="118"/>
      <c r="N682" s="118"/>
      <c r="O682" s="118">
        <v>1.96</v>
      </c>
      <c r="P682" s="118"/>
      <c r="Q682" s="118"/>
      <c r="R682" s="109">
        <v>45.234335999999999</v>
      </c>
      <c r="S682" s="119">
        <v>0.2</v>
      </c>
      <c r="T682" s="119">
        <v>0.3</v>
      </c>
      <c r="U682" s="119">
        <v>0.1</v>
      </c>
      <c r="V682" s="111">
        <v>77.622120576000015</v>
      </c>
      <c r="W682" s="111">
        <f t="shared" si="89"/>
        <v>84.608111427840015</v>
      </c>
      <c r="X682" s="112">
        <v>1.377</v>
      </c>
      <c r="Y682" s="111">
        <f t="shared" si="90"/>
        <v>201.1134808639757</v>
      </c>
      <c r="Z682" s="113">
        <v>0.5</v>
      </c>
      <c r="AA682" s="114">
        <f t="shared" si="88"/>
        <v>100.55674043198785</v>
      </c>
    </row>
    <row r="683" spans="1:27" ht="12.75" customHeight="1" x14ac:dyDescent="0.35">
      <c r="A683" s="103" t="s">
        <v>2673</v>
      </c>
      <c r="B683" s="222" t="s">
        <v>4264</v>
      </c>
      <c r="C683" s="123" t="s">
        <v>2647</v>
      </c>
      <c r="D683" s="124">
        <v>1</v>
      </c>
      <c r="E683" s="105">
        <v>0.4</v>
      </c>
      <c r="F683" s="132">
        <v>4.3959999999999999</v>
      </c>
      <c r="G683" s="117" t="s">
        <v>39</v>
      </c>
      <c r="H683" s="108">
        <v>5</v>
      </c>
      <c r="I683" s="108"/>
      <c r="J683" s="118"/>
      <c r="K683" s="118"/>
      <c r="L683" s="118"/>
      <c r="M683" s="118"/>
      <c r="N683" s="118"/>
      <c r="O683" s="118"/>
      <c r="P683" s="118"/>
      <c r="Q683" s="118"/>
      <c r="R683" s="109">
        <v>32.97</v>
      </c>
      <c r="S683" s="119">
        <v>0.1</v>
      </c>
      <c r="T683" s="119">
        <v>0.3</v>
      </c>
      <c r="U683" s="119">
        <v>0.1</v>
      </c>
      <c r="V683" s="111">
        <v>34.92</v>
      </c>
      <c r="W683" s="111">
        <f t="shared" si="89"/>
        <v>38.062800000000003</v>
      </c>
      <c r="X683" s="112">
        <v>1.377</v>
      </c>
      <c r="Y683" s="111">
        <f t="shared" si="90"/>
        <v>90.475275600000003</v>
      </c>
      <c r="Z683" s="113">
        <v>0.5</v>
      </c>
      <c r="AA683" s="114">
        <f t="shared" si="88"/>
        <v>45.237637800000002</v>
      </c>
    </row>
    <row r="684" spans="1:27" ht="12.75" customHeight="1" x14ac:dyDescent="0.35">
      <c r="A684" s="103" t="s">
        <v>2673</v>
      </c>
      <c r="B684" s="222" t="s">
        <v>4265</v>
      </c>
      <c r="C684" s="123" t="s">
        <v>3538</v>
      </c>
      <c r="D684" s="124">
        <v>1</v>
      </c>
      <c r="E684" s="105">
        <v>0.4</v>
      </c>
      <c r="F684" s="132">
        <v>4.3959999999999999</v>
      </c>
      <c r="G684" s="117" t="s">
        <v>39</v>
      </c>
      <c r="H684" s="108">
        <v>5</v>
      </c>
      <c r="I684" s="108">
        <v>2.8848750000000001</v>
      </c>
      <c r="J684" s="118">
        <v>8.0384000000000011</v>
      </c>
      <c r="K684" s="118"/>
      <c r="L684" s="118"/>
      <c r="M684" s="118"/>
      <c r="N684" s="118">
        <v>0</v>
      </c>
      <c r="O684" s="118"/>
      <c r="P684" s="118"/>
      <c r="Q684" s="118"/>
      <c r="R684" s="109">
        <v>49.354912499999998</v>
      </c>
      <c r="S684" s="119">
        <v>0.2</v>
      </c>
      <c r="T684" s="119">
        <v>0.3</v>
      </c>
      <c r="U684" s="119">
        <v>0.1</v>
      </c>
      <c r="V684" s="111">
        <v>68.73</v>
      </c>
      <c r="W684" s="111">
        <f t="shared" si="89"/>
        <v>74.915700000000015</v>
      </c>
      <c r="X684" s="112">
        <v>1.377</v>
      </c>
      <c r="Y684" s="111">
        <f t="shared" si="90"/>
        <v>178.07461890000002</v>
      </c>
      <c r="Z684" s="113">
        <v>0.5</v>
      </c>
      <c r="AA684" s="114">
        <f t="shared" si="88"/>
        <v>89.037309450000009</v>
      </c>
    </row>
    <row r="685" spans="1:27" ht="12.75" customHeight="1" x14ac:dyDescent="0.35">
      <c r="A685" s="103" t="s">
        <v>2673</v>
      </c>
      <c r="B685" s="222" t="s">
        <v>4266</v>
      </c>
      <c r="C685" s="123" t="s">
        <v>3816</v>
      </c>
      <c r="D685" s="124">
        <v>1</v>
      </c>
      <c r="E685" s="105">
        <v>0.4</v>
      </c>
      <c r="F685" s="132">
        <v>4.3959999999999999</v>
      </c>
      <c r="G685" s="117" t="s">
        <v>39</v>
      </c>
      <c r="H685" s="108">
        <v>5</v>
      </c>
      <c r="I685" s="108">
        <v>4.0192000000000005</v>
      </c>
      <c r="J685" s="118">
        <v>9.6460800000000013</v>
      </c>
      <c r="K685" s="118"/>
      <c r="L685" s="118"/>
      <c r="M685" s="118"/>
      <c r="N685" s="118">
        <v>0.82586301369863035</v>
      </c>
      <c r="O685" s="118"/>
      <c r="P685" s="118"/>
      <c r="Q685" s="118"/>
      <c r="R685" s="109">
        <v>53.467919999999999</v>
      </c>
      <c r="S685" s="119">
        <v>0.2</v>
      </c>
      <c r="T685" s="119">
        <v>0.3</v>
      </c>
      <c r="U685" s="119">
        <v>0.1</v>
      </c>
      <c r="V685" s="111">
        <v>72.675000000000011</v>
      </c>
      <c r="W685" s="111">
        <f t="shared" si="89"/>
        <v>79.215750000000014</v>
      </c>
      <c r="X685" s="112">
        <v>1.377</v>
      </c>
      <c r="Y685" s="111">
        <f t="shared" si="90"/>
        <v>188.29583775</v>
      </c>
      <c r="Z685" s="113">
        <v>0.5</v>
      </c>
      <c r="AA685" s="114">
        <f t="shared" si="88"/>
        <v>94.147918875000002</v>
      </c>
    </row>
    <row r="686" spans="1:27" ht="12.75" customHeight="1" x14ac:dyDescent="0.35">
      <c r="A686" s="103" t="s">
        <v>2673</v>
      </c>
      <c r="B686" s="222" t="s">
        <v>1873</v>
      </c>
      <c r="C686" s="78" t="s">
        <v>229</v>
      </c>
      <c r="D686" s="124">
        <v>1</v>
      </c>
      <c r="E686" s="105">
        <v>0.5</v>
      </c>
      <c r="F686" s="132">
        <f>VLOOKUP(CONCATENATE(A686,"-",E686),AĞIRLIK!$A$3:$C$171,3,FALSE)</f>
        <v>4.3959999999999999</v>
      </c>
      <c r="G686" s="117" t="s">
        <v>39</v>
      </c>
      <c r="H686" s="108">
        <f>Sayfa2!$C$2</f>
        <v>6.5</v>
      </c>
      <c r="I686" s="108"/>
      <c r="J686" s="118"/>
      <c r="K686" s="118"/>
      <c r="L686" s="118"/>
      <c r="M686" s="118"/>
      <c r="N686" s="118"/>
      <c r="O686" s="118"/>
      <c r="P686" s="118"/>
      <c r="Q686" s="118"/>
      <c r="R686" s="109">
        <f>F686*H686*D686+I686+J686+K686+L686+M686+N686+O686+P686+Q686</f>
        <v>28.573999999999998</v>
      </c>
      <c r="S686" s="119">
        <v>0.1</v>
      </c>
      <c r="T686" s="119">
        <v>0.3</v>
      </c>
      <c r="U686" s="119">
        <v>0.1</v>
      </c>
      <c r="V686" s="111">
        <v>29.72</v>
      </c>
      <c r="W686" s="111">
        <f t="shared" si="89"/>
        <v>32.394800000000004</v>
      </c>
      <c r="X686" s="112">
        <v>1.377</v>
      </c>
      <c r="Y686" s="111">
        <f t="shared" si="90"/>
        <v>77.002439600000002</v>
      </c>
      <c r="Z686" s="113">
        <v>0.5</v>
      </c>
      <c r="AA686" s="114">
        <f t="shared" ref="AA686:AA749" si="95">Y686*(1-Z686)</f>
        <v>38.501219800000001</v>
      </c>
    </row>
    <row r="687" spans="1:27" ht="12.75" customHeight="1" x14ac:dyDescent="0.35">
      <c r="A687" s="103" t="s">
        <v>2673</v>
      </c>
      <c r="B687" s="222" t="s">
        <v>1874</v>
      </c>
      <c r="C687" s="123" t="s">
        <v>3188</v>
      </c>
      <c r="D687" s="124">
        <v>1</v>
      </c>
      <c r="E687" s="105">
        <v>0.5</v>
      </c>
      <c r="F687" s="132">
        <f>VLOOKUP(CONCATENATE(A687,"-",E687),AĞIRLIK!$A$3:$C$171,3,FALSE)</f>
        <v>4.3959999999999999</v>
      </c>
      <c r="G687" s="117" t="s">
        <v>39</v>
      </c>
      <c r="H687" s="108">
        <f>Sayfa2!$C$2</f>
        <v>6.5</v>
      </c>
      <c r="I687" s="108">
        <f>D687*İZOLASYON!$G$15</f>
        <v>3.47912</v>
      </c>
      <c r="J687" s="118">
        <f>D687*İZOLASYON!$O$15</f>
        <v>14.819795200000003</v>
      </c>
      <c r="K687" s="118"/>
      <c r="L687" s="118"/>
      <c r="M687" s="118"/>
      <c r="N687" s="118"/>
      <c r="O687" s="118"/>
      <c r="P687" s="118"/>
      <c r="Q687" s="118"/>
      <c r="R687" s="109">
        <f>F687*H687*D687+I687+J687+K687+L687+M687+N687+O687+P687+Q687</f>
        <v>46.872915200000001</v>
      </c>
      <c r="S687" s="119">
        <v>0.1</v>
      </c>
      <c r="T687" s="119">
        <v>0.3</v>
      </c>
      <c r="U687" s="119">
        <v>0.1</v>
      </c>
      <c r="V687" s="111">
        <v>51.77</v>
      </c>
      <c r="W687" s="111">
        <f t="shared" si="89"/>
        <v>56.429300000000005</v>
      </c>
      <c r="X687" s="112">
        <v>1.377</v>
      </c>
      <c r="Y687" s="111">
        <f t="shared" si="90"/>
        <v>134.13244610000001</v>
      </c>
      <c r="Z687" s="113">
        <v>0.5</v>
      </c>
      <c r="AA687" s="114">
        <f t="shared" si="95"/>
        <v>67.066223050000005</v>
      </c>
    </row>
    <row r="688" spans="1:27" ht="12.75" customHeight="1" x14ac:dyDescent="0.35">
      <c r="A688" s="103" t="s">
        <v>2673</v>
      </c>
      <c r="B688" s="222" t="s">
        <v>1875</v>
      </c>
      <c r="C688" s="123" t="s">
        <v>3802</v>
      </c>
      <c r="D688" s="124">
        <v>1</v>
      </c>
      <c r="E688" s="105">
        <v>0.5</v>
      </c>
      <c r="F688" s="106">
        <f>VLOOKUP(CONCATENATE(A688,"-",E688),AĞIRLIK!$A$3:$C$171,3,FALSE)</f>
        <v>4.3959999999999999</v>
      </c>
      <c r="G688" s="117" t="s">
        <v>39</v>
      </c>
      <c r="H688" s="108">
        <f>Sayfa2!$C$2</f>
        <v>6.5</v>
      </c>
      <c r="I688" s="108">
        <f>D688*'genel hesap'!$K$82</f>
        <v>4.69116</v>
      </c>
      <c r="J688" s="108">
        <f>D688*'genel hesap'!$R$82</f>
        <v>15.853734400000002</v>
      </c>
      <c r="K688" s="118"/>
      <c r="L688" s="118"/>
      <c r="M688" s="118"/>
      <c r="N688" s="118"/>
      <c r="O688" s="118"/>
      <c r="P688" s="118"/>
      <c r="Q688" s="118"/>
      <c r="R688" s="109">
        <f>F688*H688*D688+I688+J688+K688+L688+M688+N688+O688+P688+Q688</f>
        <v>49.118894399999995</v>
      </c>
      <c r="S688" s="119">
        <v>0.1</v>
      </c>
      <c r="T688" s="119">
        <v>0.3</v>
      </c>
      <c r="U688" s="119">
        <v>0.1</v>
      </c>
      <c r="V688" s="111">
        <v>54.4</v>
      </c>
      <c r="W688" s="111">
        <f t="shared" si="89"/>
        <v>59.295999999999999</v>
      </c>
      <c r="X688" s="112">
        <v>1.377</v>
      </c>
      <c r="Y688" s="111">
        <f t="shared" si="90"/>
        <v>140.94659199999998</v>
      </c>
      <c r="Z688" s="113">
        <v>0.5</v>
      </c>
      <c r="AA688" s="114">
        <f t="shared" si="95"/>
        <v>70.473295999999991</v>
      </c>
    </row>
    <row r="689" spans="1:27" ht="12.75" customHeight="1" x14ac:dyDescent="0.35">
      <c r="A689" s="103" t="s">
        <v>2673</v>
      </c>
      <c r="B689" s="222" t="s">
        <v>1876</v>
      </c>
      <c r="C689" s="78" t="s">
        <v>231</v>
      </c>
      <c r="D689" s="124">
        <v>0.5</v>
      </c>
      <c r="E689" s="105">
        <v>0.5</v>
      </c>
      <c r="F689" s="132">
        <f>VLOOKUP(CONCATENATE(A689,"-",E689),AĞIRLIK!$A$3:$C$171,3,FALSE)</f>
        <v>4.3959999999999999</v>
      </c>
      <c r="G689" s="117" t="s">
        <v>39</v>
      </c>
      <c r="H689" s="108">
        <f>Sayfa2!$C$2</f>
        <v>6.5</v>
      </c>
      <c r="I689" s="120"/>
      <c r="J689" s="118"/>
      <c r="K689" s="118"/>
      <c r="L689" s="118"/>
      <c r="M689" s="118"/>
      <c r="N689" s="118"/>
      <c r="O689" s="118"/>
      <c r="P689" s="118"/>
      <c r="Q689" s="118"/>
      <c r="R689" s="109">
        <f t="shared" ref="R689:R697" si="96">F689*H689*D689+I689+J689+K689+L689+M689+N689+O689+P689+Q689</f>
        <v>14.286999999999999</v>
      </c>
      <c r="S689" s="119">
        <v>0.2</v>
      </c>
      <c r="T689" s="119">
        <v>0.3</v>
      </c>
      <c r="U689" s="119">
        <v>0.1</v>
      </c>
      <c r="V689" s="111">
        <f>V686*0.5</f>
        <v>14.86</v>
      </c>
      <c r="W689" s="111">
        <f t="shared" si="89"/>
        <v>16.197400000000002</v>
      </c>
      <c r="X689" s="112">
        <v>1.377</v>
      </c>
      <c r="Y689" s="111">
        <f t="shared" si="90"/>
        <v>38.501219800000001</v>
      </c>
      <c r="Z689" s="113">
        <v>0.5</v>
      </c>
      <c r="AA689" s="114">
        <f t="shared" si="95"/>
        <v>19.250609900000001</v>
      </c>
    </row>
    <row r="690" spans="1:27" ht="12.75" customHeight="1" x14ac:dyDescent="0.35">
      <c r="A690" s="103" t="s">
        <v>2673</v>
      </c>
      <c r="B690" s="222" t="s">
        <v>1877</v>
      </c>
      <c r="C690" s="123" t="s">
        <v>3130</v>
      </c>
      <c r="D690" s="124">
        <v>0.5</v>
      </c>
      <c r="E690" s="105">
        <v>0.5</v>
      </c>
      <c r="F690" s="132">
        <f>VLOOKUP(CONCATENATE(A690,"-",E690),AĞIRLIK!$A$3:$C$171,3,FALSE)</f>
        <v>4.3959999999999999</v>
      </c>
      <c r="G690" s="117" t="s">
        <v>39</v>
      </c>
      <c r="H690" s="108">
        <f>Sayfa2!$C$2</f>
        <v>6.5</v>
      </c>
      <c r="I690" s="108">
        <f>D690*İZOLASYON!$G$15</f>
        <v>1.73956</v>
      </c>
      <c r="J690" s="118">
        <f>D690*İZOLASYON!$O$15</f>
        <v>7.4098976000000016</v>
      </c>
      <c r="K690" s="118"/>
      <c r="L690" s="118"/>
      <c r="M690" s="118"/>
      <c r="N690" s="118"/>
      <c r="O690" s="118"/>
      <c r="P690" s="118"/>
      <c r="Q690" s="118"/>
      <c r="R690" s="109">
        <f t="shared" si="96"/>
        <v>23.436457600000001</v>
      </c>
      <c r="S690" s="119">
        <v>0.2</v>
      </c>
      <c r="T690" s="119">
        <v>0.3</v>
      </c>
      <c r="U690" s="119">
        <v>0.1</v>
      </c>
      <c r="V690" s="111">
        <f t="shared" ref="V690:V694" si="97">V687*0.5</f>
        <v>25.885000000000002</v>
      </c>
      <c r="W690" s="111">
        <f t="shared" si="89"/>
        <v>28.214650000000002</v>
      </c>
      <c r="X690" s="112">
        <v>1.377</v>
      </c>
      <c r="Y690" s="111">
        <f t="shared" si="90"/>
        <v>67.066223050000005</v>
      </c>
      <c r="Z690" s="113">
        <v>0.5</v>
      </c>
      <c r="AA690" s="114">
        <f t="shared" si="95"/>
        <v>33.533111525000002</v>
      </c>
    </row>
    <row r="691" spans="1:27" ht="12.75" customHeight="1" x14ac:dyDescent="0.35">
      <c r="A691" s="103" t="s">
        <v>2673</v>
      </c>
      <c r="B691" s="222" t="s">
        <v>1878</v>
      </c>
      <c r="C691" s="123" t="s">
        <v>3803</v>
      </c>
      <c r="D691" s="124">
        <v>0.5</v>
      </c>
      <c r="E691" s="105">
        <v>0.5</v>
      </c>
      <c r="F691" s="106">
        <f>VLOOKUP(CONCATENATE(A691,"-",E691),AĞIRLIK!$A$3:$C$171,3,FALSE)</f>
        <v>4.3959999999999999</v>
      </c>
      <c r="G691" s="117" t="s">
        <v>39</v>
      </c>
      <c r="H691" s="108">
        <f>Sayfa2!$C$2</f>
        <v>6.5</v>
      </c>
      <c r="I691" s="108">
        <f>D691*'genel hesap'!$K$82</f>
        <v>2.34558</v>
      </c>
      <c r="J691" s="108">
        <f>D691*'genel hesap'!$R$82</f>
        <v>7.9268672000000011</v>
      </c>
      <c r="K691" s="118"/>
      <c r="L691" s="118"/>
      <c r="M691" s="118"/>
      <c r="N691" s="118"/>
      <c r="O691" s="118"/>
      <c r="P691" s="118"/>
      <c r="Q691" s="118"/>
      <c r="R691" s="109">
        <f t="shared" si="96"/>
        <v>24.559447199999997</v>
      </c>
      <c r="S691" s="119">
        <v>0.2</v>
      </c>
      <c r="T691" s="119">
        <v>0.3</v>
      </c>
      <c r="U691" s="119">
        <v>0.1</v>
      </c>
      <c r="V691" s="111">
        <f t="shared" si="97"/>
        <v>27.2</v>
      </c>
      <c r="W691" s="111">
        <f t="shared" si="89"/>
        <v>29.648</v>
      </c>
      <c r="X691" s="112">
        <v>1.377</v>
      </c>
      <c r="Y691" s="111">
        <f t="shared" si="90"/>
        <v>70.473295999999991</v>
      </c>
      <c r="Z691" s="113">
        <v>0.5</v>
      </c>
      <c r="AA691" s="114">
        <f t="shared" si="95"/>
        <v>35.236647999999995</v>
      </c>
    </row>
    <row r="692" spans="1:27" ht="12.75" customHeight="1" x14ac:dyDescent="0.35">
      <c r="A692" s="103" t="s">
        <v>2673</v>
      </c>
      <c r="B692" s="222" t="s">
        <v>1879</v>
      </c>
      <c r="C692" s="78" t="s">
        <v>233</v>
      </c>
      <c r="D692" s="116">
        <v>0.25</v>
      </c>
      <c r="E692" s="105">
        <v>0.5</v>
      </c>
      <c r="F692" s="132">
        <f>VLOOKUP(CONCATENATE(A692,"-",E692),AĞIRLIK!$A$3:$C$171,3,FALSE)</f>
        <v>4.3959999999999999</v>
      </c>
      <c r="G692" s="117" t="s">
        <v>39</v>
      </c>
      <c r="H692" s="108">
        <f>Sayfa2!$C$2</f>
        <v>6.5</v>
      </c>
      <c r="I692" s="120"/>
      <c r="J692" s="118"/>
      <c r="K692" s="118"/>
      <c r="L692" s="118"/>
      <c r="M692" s="118"/>
      <c r="N692" s="118"/>
      <c r="O692" s="118"/>
      <c r="P692" s="118"/>
      <c r="Q692" s="118"/>
      <c r="R692" s="109">
        <f t="shared" si="96"/>
        <v>7.1434999999999995</v>
      </c>
      <c r="S692" s="119">
        <v>0.2</v>
      </c>
      <c r="T692" s="119">
        <v>0.3</v>
      </c>
      <c r="U692" s="119">
        <v>0.1</v>
      </c>
      <c r="V692" s="111">
        <f t="shared" si="97"/>
        <v>7.43</v>
      </c>
      <c r="W692" s="111">
        <f t="shared" ref="W692:W755" si="98">V692*$W$1</f>
        <v>8.0987000000000009</v>
      </c>
      <c r="X692" s="112">
        <v>1.377</v>
      </c>
      <c r="Y692" s="111">
        <f t="shared" ref="Y692:Y755" si="99">W692*(1+X692)</f>
        <v>19.250609900000001</v>
      </c>
      <c r="Z692" s="113">
        <v>0.5</v>
      </c>
      <c r="AA692" s="114">
        <f t="shared" si="95"/>
        <v>9.6253049500000003</v>
      </c>
    </row>
    <row r="693" spans="1:27" ht="12.75" customHeight="1" x14ac:dyDescent="0.35">
      <c r="A693" s="103" t="s">
        <v>2673</v>
      </c>
      <c r="B693" s="222" t="s">
        <v>1880</v>
      </c>
      <c r="C693" s="123" t="s">
        <v>3159</v>
      </c>
      <c r="D693" s="116">
        <v>0.25</v>
      </c>
      <c r="E693" s="105">
        <v>0.5</v>
      </c>
      <c r="F693" s="132">
        <f>VLOOKUP(CONCATENATE(A693,"-",E693),AĞIRLIK!$A$3:$C$171,3,FALSE)</f>
        <v>4.3959999999999999</v>
      </c>
      <c r="G693" s="117" t="s">
        <v>39</v>
      </c>
      <c r="H693" s="108">
        <f>Sayfa2!$C$2</f>
        <v>6.5</v>
      </c>
      <c r="I693" s="108">
        <f>D693*İZOLASYON!$G$15</f>
        <v>0.86978</v>
      </c>
      <c r="J693" s="118">
        <f>D693*İZOLASYON!$O$15</f>
        <v>3.7049488000000008</v>
      </c>
      <c r="K693" s="118"/>
      <c r="L693" s="118"/>
      <c r="M693" s="118"/>
      <c r="N693" s="118"/>
      <c r="O693" s="118"/>
      <c r="P693" s="118"/>
      <c r="Q693" s="118"/>
      <c r="R693" s="109">
        <f t="shared" si="96"/>
        <v>11.7182288</v>
      </c>
      <c r="S693" s="119">
        <v>0.2</v>
      </c>
      <c r="T693" s="119">
        <v>0.3</v>
      </c>
      <c r="U693" s="119">
        <v>0.1</v>
      </c>
      <c r="V693" s="111">
        <f t="shared" si="97"/>
        <v>12.942500000000001</v>
      </c>
      <c r="W693" s="111">
        <f t="shared" si="98"/>
        <v>14.107325000000001</v>
      </c>
      <c r="X693" s="112">
        <v>1.377</v>
      </c>
      <c r="Y693" s="111">
        <f t="shared" si="99"/>
        <v>33.533111525000002</v>
      </c>
      <c r="Z693" s="113">
        <v>0.5</v>
      </c>
      <c r="AA693" s="114">
        <f t="shared" si="95"/>
        <v>16.766555762500001</v>
      </c>
    </row>
    <row r="694" spans="1:27" ht="12.75" customHeight="1" x14ac:dyDescent="0.35">
      <c r="A694" s="103" t="s">
        <v>2673</v>
      </c>
      <c r="B694" s="222" t="s">
        <v>1881</v>
      </c>
      <c r="C694" s="123" t="s">
        <v>3804</v>
      </c>
      <c r="D694" s="116">
        <v>0.25</v>
      </c>
      <c r="E694" s="105">
        <v>0.5</v>
      </c>
      <c r="F694" s="106">
        <f>VLOOKUP(CONCATENATE(A694,"-",E694),AĞIRLIK!$A$3:$C$171,3,FALSE)</f>
        <v>4.3959999999999999</v>
      </c>
      <c r="G694" s="117" t="s">
        <v>39</v>
      </c>
      <c r="H694" s="108">
        <f>Sayfa2!$C$2</f>
        <v>6.5</v>
      </c>
      <c r="I694" s="108">
        <f>D694*'genel hesap'!$K$82</f>
        <v>1.17279</v>
      </c>
      <c r="J694" s="108">
        <f>D694*'genel hesap'!$R$82</f>
        <v>3.9634336000000006</v>
      </c>
      <c r="K694" s="118"/>
      <c r="L694" s="118"/>
      <c r="M694" s="118"/>
      <c r="N694" s="118"/>
      <c r="O694" s="118"/>
      <c r="P694" s="118"/>
      <c r="Q694" s="118"/>
      <c r="R694" s="109">
        <f t="shared" si="96"/>
        <v>12.279723599999999</v>
      </c>
      <c r="S694" s="119">
        <v>0.2</v>
      </c>
      <c r="T694" s="119">
        <v>0.3</v>
      </c>
      <c r="U694" s="119">
        <v>0.1</v>
      </c>
      <c r="V694" s="111">
        <f t="shared" si="97"/>
        <v>13.6</v>
      </c>
      <c r="W694" s="111">
        <f t="shared" si="98"/>
        <v>14.824</v>
      </c>
      <c r="X694" s="112">
        <v>1.377</v>
      </c>
      <c r="Y694" s="111">
        <f t="shared" si="99"/>
        <v>35.236647999999995</v>
      </c>
      <c r="Z694" s="113">
        <v>0.5</v>
      </c>
      <c r="AA694" s="114">
        <f t="shared" si="95"/>
        <v>17.618323999999998</v>
      </c>
    </row>
    <row r="695" spans="1:27" ht="12.75" customHeight="1" x14ac:dyDescent="0.35">
      <c r="A695" s="103" t="s">
        <v>2673</v>
      </c>
      <c r="B695" s="222" t="s">
        <v>1882</v>
      </c>
      <c r="C695" s="78" t="s">
        <v>4595</v>
      </c>
      <c r="D695" s="124">
        <v>0.5</v>
      </c>
      <c r="E695" s="105">
        <v>0.5</v>
      </c>
      <c r="F695" s="132">
        <f>VLOOKUP(CONCATENATE(A695,"-",E695),AĞIRLIK!$A$3:$C$171,3,FALSE)</f>
        <v>4.3959999999999999</v>
      </c>
      <c r="G695" s="117" t="s">
        <v>39</v>
      </c>
      <c r="H695" s="108">
        <f>Sayfa2!$C$2</f>
        <v>6.5</v>
      </c>
      <c r="I695" s="108"/>
      <c r="J695" s="118"/>
      <c r="K695" s="118"/>
      <c r="L695" s="118">
        <v>1.39</v>
      </c>
      <c r="M695" s="118"/>
      <c r="N695" s="118"/>
      <c r="O695" s="118"/>
      <c r="P695" s="118"/>
      <c r="Q695" s="118"/>
      <c r="R695" s="109">
        <f t="shared" si="96"/>
        <v>15.677</v>
      </c>
      <c r="S695" s="119">
        <v>0.2</v>
      </c>
      <c r="T695" s="119">
        <v>0.3</v>
      </c>
      <c r="U695" s="119">
        <v>0.1</v>
      </c>
      <c r="V695" s="111">
        <f>L695+V689</f>
        <v>16.25</v>
      </c>
      <c r="W695" s="111">
        <f t="shared" si="98"/>
        <v>17.712500000000002</v>
      </c>
      <c r="X695" s="112">
        <v>1.377</v>
      </c>
      <c r="Y695" s="111">
        <f t="shared" si="99"/>
        <v>42.102612499999999</v>
      </c>
      <c r="Z695" s="113">
        <v>0.5</v>
      </c>
      <c r="AA695" s="114">
        <f t="shared" si="95"/>
        <v>21.05130625</v>
      </c>
    </row>
    <row r="696" spans="1:27" ht="12.75" customHeight="1" x14ac:dyDescent="0.35">
      <c r="A696" s="103" t="s">
        <v>2673</v>
      </c>
      <c r="B696" s="222" t="s">
        <v>1883</v>
      </c>
      <c r="C696" s="123" t="s">
        <v>4624</v>
      </c>
      <c r="D696" s="124">
        <v>0.5</v>
      </c>
      <c r="E696" s="105">
        <v>0.5</v>
      </c>
      <c r="F696" s="132">
        <f>VLOOKUP(CONCATENATE(A696,"-",E696),AĞIRLIK!$A$3:$C$171,3,FALSE)</f>
        <v>4.3959999999999999</v>
      </c>
      <c r="G696" s="117" t="s">
        <v>39</v>
      </c>
      <c r="H696" s="108">
        <f>Sayfa2!$C$2</f>
        <v>6.5</v>
      </c>
      <c r="I696" s="108">
        <f>D696*İZOLASYON!$G$15</f>
        <v>1.73956</v>
      </c>
      <c r="J696" s="118">
        <f>D696*İZOLASYON!$O$15</f>
        <v>7.4098976000000016</v>
      </c>
      <c r="K696" s="118"/>
      <c r="L696" s="118">
        <v>1.39</v>
      </c>
      <c r="M696" s="118"/>
      <c r="N696" s="118"/>
      <c r="O696" s="118"/>
      <c r="P696" s="118"/>
      <c r="Q696" s="118"/>
      <c r="R696" s="109">
        <f t="shared" si="96"/>
        <v>24.826457600000001</v>
      </c>
      <c r="S696" s="119">
        <v>0.2</v>
      </c>
      <c r="T696" s="119">
        <v>0.3</v>
      </c>
      <c r="U696" s="119">
        <v>0.1</v>
      </c>
      <c r="V696" s="111">
        <f t="shared" ref="V696:V697" si="100">L696+V690</f>
        <v>27.275000000000002</v>
      </c>
      <c r="W696" s="111">
        <f t="shared" si="98"/>
        <v>29.729750000000003</v>
      </c>
      <c r="X696" s="112">
        <v>1.377</v>
      </c>
      <c r="Y696" s="111">
        <f t="shared" si="99"/>
        <v>70.667615749999996</v>
      </c>
      <c r="Z696" s="113">
        <v>0.5</v>
      </c>
      <c r="AA696" s="114">
        <f t="shared" si="95"/>
        <v>35.333807874999998</v>
      </c>
    </row>
    <row r="697" spans="1:27" ht="12.75" customHeight="1" x14ac:dyDescent="0.35">
      <c r="A697" s="103" t="s">
        <v>2673</v>
      </c>
      <c r="B697" s="222" t="s">
        <v>1884</v>
      </c>
      <c r="C697" s="123" t="s">
        <v>4653</v>
      </c>
      <c r="D697" s="124">
        <v>0.5</v>
      </c>
      <c r="E697" s="105">
        <v>0.5</v>
      </c>
      <c r="F697" s="106">
        <f>VLOOKUP(CONCATENATE(A697,"-",E697),AĞIRLIK!$A$3:$C$171,3,FALSE)</f>
        <v>4.3959999999999999</v>
      </c>
      <c r="G697" s="117" t="s">
        <v>39</v>
      </c>
      <c r="H697" s="108">
        <f>Sayfa2!$C$2</f>
        <v>6.5</v>
      </c>
      <c r="I697" s="108">
        <f>D697*'genel hesap'!$K$82</f>
        <v>2.34558</v>
      </c>
      <c r="J697" s="108">
        <f>D697*'genel hesap'!$R$82</f>
        <v>7.9268672000000011</v>
      </c>
      <c r="K697" s="118"/>
      <c r="L697" s="118">
        <v>1.39</v>
      </c>
      <c r="M697" s="118"/>
      <c r="N697" s="118"/>
      <c r="O697" s="118"/>
      <c r="P697" s="118"/>
      <c r="Q697" s="118"/>
      <c r="R697" s="109">
        <f t="shared" si="96"/>
        <v>25.949447199999998</v>
      </c>
      <c r="S697" s="119">
        <v>0.2</v>
      </c>
      <c r="T697" s="119">
        <v>0.3</v>
      </c>
      <c r="U697" s="119">
        <v>0.1</v>
      </c>
      <c r="V697" s="111">
        <f t="shared" si="100"/>
        <v>28.59</v>
      </c>
      <c r="W697" s="111">
        <f t="shared" si="98"/>
        <v>31.163100000000004</v>
      </c>
      <c r="X697" s="112">
        <v>1.377</v>
      </c>
      <c r="Y697" s="111">
        <f t="shared" si="99"/>
        <v>74.074688699999996</v>
      </c>
      <c r="Z697" s="113">
        <v>0.5</v>
      </c>
      <c r="AA697" s="114">
        <f t="shared" si="95"/>
        <v>37.037344349999998</v>
      </c>
    </row>
    <row r="698" spans="1:27" ht="12.75" customHeight="1" x14ac:dyDescent="0.35">
      <c r="A698" s="103" t="s">
        <v>2673</v>
      </c>
      <c r="B698" s="222" t="s">
        <v>1885</v>
      </c>
      <c r="C698" s="123" t="s">
        <v>1256</v>
      </c>
      <c r="D698" s="124"/>
      <c r="E698" s="105">
        <v>0.5</v>
      </c>
      <c r="F698" s="106">
        <f>VLOOKUP(CONCATENATE(A698,"-",E698),AĞIRLIK!$A$3:$C$171,3,FALSE)</f>
        <v>4.3959999999999999</v>
      </c>
      <c r="G698" s="117" t="s">
        <v>39</v>
      </c>
      <c r="H698" s="108"/>
      <c r="I698" s="108"/>
      <c r="J698" s="118"/>
      <c r="K698" s="118"/>
      <c r="L698" s="118"/>
      <c r="M698" s="118"/>
      <c r="N698" s="118"/>
      <c r="O698" s="118"/>
      <c r="P698" s="118"/>
      <c r="Q698" s="118"/>
      <c r="R698" s="109">
        <f>R695</f>
        <v>15.677</v>
      </c>
      <c r="S698" s="119">
        <f>S696</f>
        <v>0.2</v>
      </c>
      <c r="T698" s="119">
        <f>T696</f>
        <v>0.3</v>
      </c>
      <c r="U698" s="119">
        <f>U696</f>
        <v>0.1</v>
      </c>
      <c r="V698" s="121">
        <f>V695</f>
        <v>16.25</v>
      </c>
      <c r="W698" s="111">
        <f t="shared" si="98"/>
        <v>17.712500000000002</v>
      </c>
      <c r="X698" s="112">
        <v>1.377</v>
      </c>
      <c r="Y698" s="111">
        <f t="shared" si="99"/>
        <v>42.102612499999999</v>
      </c>
      <c r="Z698" s="113">
        <v>0.5</v>
      </c>
      <c r="AA698" s="114">
        <f t="shared" si="95"/>
        <v>21.05130625</v>
      </c>
    </row>
    <row r="699" spans="1:27" ht="12.75" customHeight="1" x14ac:dyDescent="0.35">
      <c r="A699" s="103" t="s">
        <v>2673</v>
      </c>
      <c r="B699" s="222" t="s">
        <v>1886</v>
      </c>
      <c r="C699" s="78" t="s">
        <v>235</v>
      </c>
      <c r="D699" s="116">
        <v>1</v>
      </c>
      <c r="E699" s="105">
        <v>0.5</v>
      </c>
      <c r="F699" s="132">
        <f>VLOOKUP(CONCATENATE(A699,"-",E699),AĞIRLIK!$A$3:$C$171,3,FALSE)</f>
        <v>4.3959999999999999</v>
      </c>
      <c r="G699" s="117" t="s">
        <v>39</v>
      </c>
      <c r="H699" s="108">
        <f>Sayfa2!$C$2</f>
        <v>6.5</v>
      </c>
      <c r="I699" s="120"/>
      <c r="J699" s="118"/>
      <c r="K699" s="118"/>
      <c r="L699" s="118"/>
      <c r="M699" s="118"/>
      <c r="N699" s="118"/>
      <c r="O699" s="118"/>
      <c r="P699" s="118"/>
      <c r="Q699" s="118"/>
      <c r="R699" s="109">
        <f t="shared" ref="R699:R719" si="101">F699*H699*D699+I699+J699+K699+L699+M699+N699+O699+P699+Q699</f>
        <v>28.573999999999998</v>
      </c>
      <c r="S699" s="119">
        <v>0.1</v>
      </c>
      <c r="T699" s="119">
        <v>0.3</v>
      </c>
      <c r="U699" s="119">
        <v>0.1</v>
      </c>
      <c r="V699" s="111">
        <v>29.72</v>
      </c>
      <c r="W699" s="111">
        <f t="shared" si="98"/>
        <v>32.394800000000004</v>
      </c>
      <c r="X699" s="112">
        <v>1.377</v>
      </c>
      <c r="Y699" s="111">
        <f t="shared" si="99"/>
        <v>77.002439600000002</v>
      </c>
      <c r="Z699" s="113">
        <v>0.5</v>
      </c>
      <c r="AA699" s="114">
        <f t="shared" si="95"/>
        <v>38.501219800000001</v>
      </c>
    </row>
    <row r="700" spans="1:27" ht="12.75" customHeight="1" x14ac:dyDescent="0.35">
      <c r="A700" s="103" t="s">
        <v>2673</v>
      </c>
      <c r="B700" s="222" t="s">
        <v>1887</v>
      </c>
      <c r="C700" s="123" t="s">
        <v>3256</v>
      </c>
      <c r="D700" s="116">
        <v>1</v>
      </c>
      <c r="E700" s="105">
        <v>0.5</v>
      </c>
      <c r="F700" s="132">
        <f>VLOOKUP(CONCATENATE(A700,"-",E700),AĞIRLIK!$A$3:$C$171,3,FALSE)</f>
        <v>4.3959999999999999</v>
      </c>
      <c r="G700" s="117" t="s">
        <v>39</v>
      </c>
      <c r="H700" s="108">
        <f>Sayfa2!$C$2</f>
        <v>6.5</v>
      </c>
      <c r="I700" s="108">
        <f>D700*İZOLASYON!$G$15</f>
        <v>3.47912</v>
      </c>
      <c r="J700" s="118">
        <f>D700*İZOLASYON!$O$15</f>
        <v>14.819795200000003</v>
      </c>
      <c r="K700" s="118"/>
      <c r="L700" s="118"/>
      <c r="M700" s="118"/>
      <c r="N700" s="118"/>
      <c r="O700" s="118"/>
      <c r="P700" s="118"/>
      <c r="Q700" s="118"/>
      <c r="R700" s="109">
        <f t="shared" si="101"/>
        <v>46.872915200000001</v>
      </c>
      <c r="S700" s="119">
        <v>0.1</v>
      </c>
      <c r="T700" s="119">
        <v>0.3</v>
      </c>
      <c r="U700" s="119">
        <v>0.1</v>
      </c>
      <c r="V700" s="111">
        <v>51.77</v>
      </c>
      <c r="W700" s="111">
        <f t="shared" si="98"/>
        <v>56.429300000000005</v>
      </c>
      <c r="X700" s="112">
        <v>1.377</v>
      </c>
      <c r="Y700" s="111">
        <f t="shared" si="99"/>
        <v>134.13244610000001</v>
      </c>
      <c r="Z700" s="113">
        <v>0.5</v>
      </c>
      <c r="AA700" s="114">
        <f t="shared" si="95"/>
        <v>67.066223050000005</v>
      </c>
    </row>
    <row r="701" spans="1:27" ht="12.75" customHeight="1" x14ac:dyDescent="0.35">
      <c r="A701" s="103" t="s">
        <v>2673</v>
      </c>
      <c r="B701" s="222" t="s">
        <v>1888</v>
      </c>
      <c r="C701" s="123" t="s">
        <v>3806</v>
      </c>
      <c r="D701" s="116">
        <v>1</v>
      </c>
      <c r="E701" s="105">
        <v>0.5</v>
      </c>
      <c r="F701" s="106">
        <f>VLOOKUP(CONCATENATE(A701,"-",E701),AĞIRLIK!$A$3:$C$171,3,FALSE)</f>
        <v>4.3959999999999999</v>
      </c>
      <c r="G701" s="117" t="s">
        <v>39</v>
      </c>
      <c r="H701" s="108">
        <f>Sayfa2!$C$2</f>
        <v>6.5</v>
      </c>
      <c r="I701" s="108">
        <f>D701*'genel hesap'!$K$82</f>
        <v>4.69116</v>
      </c>
      <c r="J701" s="108">
        <f>D701*'genel hesap'!$R$82</f>
        <v>15.853734400000002</v>
      </c>
      <c r="K701" s="118"/>
      <c r="L701" s="118"/>
      <c r="M701" s="118"/>
      <c r="N701" s="118"/>
      <c r="O701" s="118"/>
      <c r="P701" s="118"/>
      <c r="Q701" s="118"/>
      <c r="R701" s="109">
        <f t="shared" si="101"/>
        <v>49.118894399999995</v>
      </c>
      <c r="S701" s="119">
        <v>0.1</v>
      </c>
      <c r="T701" s="119">
        <v>0.3</v>
      </c>
      <c r="U701" s="119">
        <v>0.1</v>
      </c>
      <c r="V701" s="111">
        <v>54.4</v>
      </c>
      <c r="W701" s="111">
        <f t="shared" si="98"/>
        <v>59.295999999999999</v>
      </c>
      <c r="X701" s="112">
        <v>1.377</v>
      </c>
      <c r="Y701" s="111">
        <f t="shared" si="99"/>
        <v>140.94659199999998</v>
      </c>
      <c r="Z701" s="113">
        <v>0.5</v>
      </c>
      <c r="AA701" s="114">
        <f t="shared" si="95"/>
        <v>70.473295999999991</v>
      </c>
    </row>
    <row r="702" spans="1:27" ht="12.75" customHeight="1" x14ac:dyDescent="0.35">
      <c r="A702" s="103" t="s">
        <v>2673</v>
      </c>
      <c r="B702" s="222" t="s">
        <v>1889</v>
      </c>
      <c r="C702" s="78" t="s">
        <v>237</v>
      </c>
      <c r="D702" s="116">
        <v>1</v>
      </c>
      <c r="E702" s="105">
        <v>0.5</v>
      </c>
      <c r="F702" s="132">
        <f>VLOOKUP(CONCATENATE(A702,"-",E702),AĞIRLIK!$A$3:$C$171,3,FALSE)</f>
        <v>4.3959999999999999</v>
      </c>
      <c r="G702" s="117" t="s">
        <v>39</v>
      </c>
      <c r="H702" s="108">
        <f>Sayfa2!$C$2</f>
        <v>6.5</v>
      </c>
      <c r="I702" s="120"/>
      <c r="J702" s="118"/>
      <c r="K702" s="118"/>
      <c r="L702" s="118"/>
      <c r="M702" s="118"/>
      <c r="N702" s="118"/>
      <c r="O702" s="118"/>
      <c r="P702" s="118"/>
      <c r="Q702" s="118"/>
      <c r="R702" s="109">
        <f t="shared" si="101"/>
        <v>28.573999999999998</v>
      </c>
      <c r="S702" s="119">
        <v>0.1</v>
      </c>
      <c r="T702" s="119">
        <v>0.3</v>
      </c>
      <c r="U702" s="119">
        <v>0.1</v>
      </c>
      <c r="V702" s="111">
        <v>29.72</v>
      </c>
      <c r="W702" s="111">
        <f t="shared" si="98"/>
        <v>32.394800000000004</v>
      </c>
      <c r="X702" s="112">
        <v>1.377</v>
      </c>
      <c r="Y702" s="111">
        <f t="shared" si="99"/>
        <v>77.002439600000002</v>
      </c>
      <c r="Z702" s="113">
        <v>0.5</v>
      </c>
      <c r="AA702" s="114">
        <f t="shared" si="95"/>
        <v>38.501219800000001</v>
      </c>
    </row>
    <row r="703" spans="1:27" ht="12.75" customHeight="1" x14ac:dyDescent="0.35">
      <c r="A703" s="103" t="s">
        <v>2673</v>
      </c>
      <c r="B703" s="222" t="s">
        <v>1890</v>
      </c>
      <c r="C703" s="123" t="s">
        <v>3285</v>
      </c>
      <c r="D703" s="116">
        <v>1</v>
      </c>
      <c r="E703" s="105">
        <v>0.5</v>
      </c>
      <c r="F703" s="132">
        <f>VLOOKUP(CONCATENATE(A703,"-",E703),AĞIRLIK!$A$3:$C$171,3,FALSE)</f>
        <v>4.3959999999999999</v>
      </c>
      <c r="G703" s="117" t="s">
        <v>39</v>
      </c>
      <c r="H703" s="108">
        <f>Sayfa2!$C$2</f>
        <v>6.5</v>
      </c>
      <c r="I703" s="108">
        <f>D703*İZOLASYON!$G$15</f>
        <v>3.47912</v>
      </c>
      <c r="J703" s="118">
        <f>D703*İZOLASYON!$O$15</f>
        <v>14.819795200000003</v>
      </c>
      <c r="K703" s="118"/>
      <c r="L703" s="118"/>
      <c r="M703" s="118"/>
      <c r="N703" s="118"/>
      <c r="O703" s="118"/>
      <c r="P703" s="118"/>
      <c r="Q703" s="118"/>
      <c r="R703" s="109">
        <f t="shared" si="101"/>
        <v>46.872915200000001</v>
      </c>
      <c r="S703" s="119">
        <v>0.1</v>
      </c>
      <c r="T703" s="119">
        <v>0.3</v>
      </c>
      <c r="U703" s="119">
        <v>0.1</v>
      </c>
      <c r="V703" s="111">
        <v>51.77</v>
      </c>
      <c r="W703" s="111">
        <f t="shared" si="98"/>
        <v>56.429300000000005</v>
      </c>
      <c r="X703" s="112">
        <v>1.377</v>
      </c>
      <c r="Y703" s="111">
        <f t="shared" si="99"/>
        <v>134.13244610000001</v>
      </c>
      <c r="Z703" s="113">
        <v>0.5</v>
      </c>
      <c r="AA703" s="114">
        <f t="shared" si="95"/>
        <v>67.066223050000005</v>
      </c>
    </row>
    <row r="704" spans="1:27" ht="12.75" customHeight="1" x14ac:dyDescent="0.35">
      <c r="A704" s="103" t="s">
        <v>2673</v>
      </c>
      <c r="B704" s="222" t="s">
        <v>1891</v>
      </c>
      <c r="C704" s="123" t="s">
        <v>3807</v>
      </c>
      <c r="D704" s="116">
        <v>1</v>
      </c>
      <c r="E704" s="105">
        <v>0.5</v>
      </c>
      <c r="F704" s="106">
        <f>VLOOKUP(CONCATENATE(A704,"-",E704),AĞIRLIK!$A$3:$C$171,3,FALSE)</f>
        <v>4.3959999999999999</v>
      </c>
      <c r="G704" s="117" t="s">
        <v>39</v>
      </c>
      <c r="H704" s="108">
        <f>Sayfa2!$C$2</f>
        <v>6.5</v>
      </c>
      <c r="I704" s="108">
        <f>D704*'genel hesap'!$K$82</f>
        <v>4.69116</v>
      </c>
      <c r="J704" s="108">
        <f>D704*'genel hesap'!$R$82</f>
        <v>15.853734400000002</v>
      </c>
      <c r="K704" s="118"/>
      <c r="L704" s="118"/>
      <c r="M704" s="118"/>
      <c r="N704" s="118"/>
      <c r="O704" s="118"/>
      <c r="P704" s="118"/>
      <c r="Q704" s="118"/>
      <c r="R704" s="109">
        <f t="shared" si="101"/>
        <v>49.118894399999995</v>
      </c>
      <c r="S704" s="119">
        <v>0.1</v>
      </c>
      <c r="T704" s="119">
        <v>0.3</v>
      </c>
      <c r="U704" s="119">
        <v>0.1</v>
      </c>
      <c r="V704" s="111">
        <v>54.4</v>
      </c>
      <c r="W704" s="111">
        <f t="shared" si="98"/>
        <v>59.295999999999999</v>
      </c>
      <c r="X704" s="112">
        <v>1.377</v>
      </c>
      <c r="Y704" s="111">
        <f t="shared" si="99"/>
        <v>140.94659199999998</v>
      </c>
      <c r="Z704" s="113">
        <v>0.5</v>
      </c>
      <c r="AA704" s="114">
        <f t="shared" si="95"/>
        <v>70.473295999999991</v>
      </c>
    </row>
    <row r="705" spans="1:27" ht="12.75" customHeight="1" x14ac:dyDescent="0.35">
      <c r="A705" s="103" t="s">
        <v>2673</v>
      </c>
      <c r="B705" s="222" t="s">
        <v>1892</v>
      </c>
      <c r="C705" s="78" t="s">
        <v>239</v>
      </c>
      <c r="D705" s="116">
        <v>1</v>
      </c>
      <c r="E705" s="105">
        <v>0.5</v>
      </c>
      <c r="F705" s="132">
        <f>VLOOKUP(CONCATENATE(A705,"-",E705),AĞIRLIK!$A$3:$C$171,3,FALSE)</f>
        <v>4.3959999999999999</v>
      </c>
      <c r="G705" s="117" t="s">
        <v>39</v>
      </c>
      <c r="H705" s="108">
        <f>Sayfa2!$C$2</f>
        <v>6.5</v>
      </c>
      <c r="I705" s="120"/>
      <c r="J705" s="118"/>
      <c r="K705" s="118"/>
      <c r="L705" s="118"/>
      <c r="M705" s="118"/>
      <c r="N705" s="118"/>
      <c r="O705" s="118"/>
      <c r="P705" s="118"/>
      <c r="Q705" s="118"/>
      <c r="R705" s="109">
        <f t="shared" si="101"/>
        <v>28.573999999999998</v>
      </c>
      <c r="S705" s="119">
        <v>0.1</v>
      </c>
      <c r="T705" s="119">
        <v>0.3</v>
      </c>
      <c r="U705" s="119">
        <v>0.1</v>
      </c>
      <c r="V705" s="111">
        <v>29.72</v>
      </c>
      <c r="W705" s="111">
        <f t="shared" si="98"/>
        <v>32.394800000000004</v>
      </c>
      <c r="X705" s="112">
        <v>1.377</v>
      </c>
      <c r="Y705" s="111">
        <f t="shared" si="99"/>
        <v>77.002439600000002</v>
      </c>
      <c r="Z705" s="113">
        <v>0.5</v>
      </c>
      <c r="AA705" s="114">
        <f t="shared" si="95"/>
        <v>38.501219800000001</v>
      </c>
    </row>
    <row r="706" spans="1:27" ht="12.75" customHeight="1" x14ac:dyDescent="0.35">
      <c r="A706" s="103" t="s">
        <v>2673</v>
      </c>
      <c r="B706" s="222" t="s">
        <v>1893</v>
      </c>
      <c r="C706" s="123" t="s">
        <v>3314</v>
      </c>
      <c r="D706" s="116">
        <v>1</v>
      </c>
      <c r="E706" s="105">
        <v>0.5</v>
      </c>
      <c r="F706" s="132">
        <f>VLOOKUP(CONCATENATE(A706,"-",E706),AĞIRLIK!$A$3:$C$171,3,FALSE)</f>
        <v>4.3959999999999999</v>
      </c>
      <c r="G706" s="117" t="s">
        <v>39</v>
      </c>
      <c r="H706" s="108">
        <f>Sayfa2!$C$2</f>
        <v>6.5</v>
      </c>
      <c r="I706" s="108">
        <f>D706*İZOLASYON!$G$15</f>
        <v>3.47912</v>
      </c>
      <c r="J706" s="118">
        <f>D706*İZOLASYON!$O$15</f>
        <v>14.819795200000003</v>
      </c>
      <c r="K706" s="118"/>
      <c r="L706" s="118"/>
      <c r="M706" s="118"/>
      <c r="N706" s="118"/>
      <c r="O706" s="118"/>
      <c r="P706" s="118"/>
      <c r="Q706" s="118"/>
      <c r="R706" s="109">
        <f t="shared" si="101"/>
        <v>46.872915200000001</v>
      </c>
      <c r="S706" s="119">
        <v>0.1</v>
      </c>
      <c r="T706" s="119">
        <v>0.3</v>
      </c>
      <c r="U706" s="119">
        <v>0.1</v>
      </c>
      <c r="V706" s="111">
        <v>51.77</v>
      </c>
      <c r="W706" s="111">
        <f t="shared" si="98"/>
        <v>56.429300000000005</v>
      </c>
      <c r="X706" s="112">
        <v>1.377</v>
      </c>
      <c r="Y706" s="111">
        <f t="shared" si="99"/>
        <v>134.13244610000001</v>
      </c>
      <c r="Z706" s="113">
        <v>0.5</v>
      </c>
      <c r="AA706" s="114">
        <f t="shared" si="95"/>
        <v>67.066223050000005</v>
      </c>
    </row>
    <row r="707" spans="1:27" ht="12.75" customHeight="1" x14ac:dyDescent="0.35">
      <c r="A707" s="103" t="s">
        <v>2673</v>
      </c>
      <c r="B707" s="222" t="s">
        <v>1894</v>
      </c>
      <c r="C707" s="123" t="s">
        <v>3808</v>
      </c>
      <c r="D707" s="116">
        <v>1</v>
      </c>
      <c r="E707" s="105">
        <v>0.5</v>
      </c>
      <c r="F707" s="106">
        <f>VLOOKUP(CONCATENATE(A707,"-",E707),AĞIRLIK!$A$3:$C$171,3,FALSE)</f>
        <v>4.3959999999999999</v>
      </c>
      <c r="G707" s="117" t="s">
        <v>39</v>
      </c>
      <c r="H707" s="108">
        <f>Sayfa2!$C$2</f>
        <v>6.5</v>
      </c>
      <c r="I707" s="108">
        <f>D707*'genel hesap'!$K$82</f>
        <v>4.69116</v>
      </c>
      <c r="J707" s="108">
        <f>D707*'genel hesap'!$R$82</f>
        <v>15.853734400000002</v>
      </c>
      <c r="K707" s="118"/>
      <c r="L707" s="118"/>
      <c r="M707" s="118"/>
      <c r="N707" s="118"/>
      <c r="O707" s="118"/>
      <c r="P707" s="118"/>
      <c r="Q707" s="118"/>
      <c r="R707" s="109">
        <f t="shared" si="101"/>
        <v>49.118894399999995</v>
      </c>
      <c r="S707" s="119">
        <v>0.1</v>
      </c>
      <c r="T707" s="119">
        <v>0.3</v>
      </c>
      <c r="U707" s="119">
        <v>0.1</v>
      </c>
      <c r="V707" s="111">
        <v>54.4</v>
      </c>
      <c r="W707" s="111">
        <f t="shared" si="98"/>
        <v>59.295999999999999</v>
      </c>
      <c r="X707" s="112">
        <v>1.377</v>
      </c>
      <c r="Y707" s="111">
        <f t="shared" si="99"/>
        <v>140.94659199999998</v>
      </c>
      <c r="Z707" s="113">
        <v>0.5</v>
      </c>
      <c r="AA707" s="114">
        <f t="shared" si="95"/>
        <v>70.473295999999991</v>
      </c>
    </row>
    <row r="708" spans="1:27" ht="12.75" customHeight="1" x14ac:dyDescent="0.35">
      <c r="A708" s="103" t="s">
        <v>2673</v>
      </c>
      <c r="B708" s="222" t="s">
        <v>1895</v>
      </c>
      <c r="C708" s="78" t="s">
        <v>241</v>
      </c>
      <c r="D708" s="116">
        <v>1</v>
      </c>
      <c r="E708" s="105">
        <v>0.5</v>
      </c>
      <c r="F708" s="132">
        <f>VLOOKUP(CONCATENATE(A708,"-",E708),AĞIRLIK!$A$3:$C$171,3,FALSE)</f>
        <v>4.3959999999999999</v>
      </c>
      <c r="G708" s="117" t="s">
        <v>39</v>
      </c>
      <c r="H708" s="108">
        <f>Sayfa2!$C$2</f>
        <v>6.5</v>
      </c>
      <c r="I708" s="108"/>
      <c r="J708" s="118"/>
      <c r="K708" s="118"/>
      <c r="L708" s="118"/>
      <c r="M708" s="118"/>
      <c r="N708" s="118"/>
      <c r="O708" s="118"/>
      <c r="P708" s="118"/>
      <c r="Q708" s="118"/>
      <c r="R708" s="109">
        <f t="shared" si="101"/>
        <v>28.573999999999998</v>
      </c>
      <c r="S708" s="119">
        <v>0.1</v>
      </c>
      <c r="T708" s="119">
        <v>0.3</v>
      </c>
      <c r="U708" s="119">
        <v>0.1</v>
      </c>
      <c r="V708" s="111">
        <v>29.72</v>
      </c>
      <c r="W708" s="111">
        <f t="shared" si="98"/>
        <v>32.394800000000004</v>
      </c>
      <c r="X708" s="112">
        <v>1.377</v>
      </c>
      <c r="Y708" s="111">
        <f t="shared" si="99"/>
        <v>77.002439600000002</v>
      </c>
      <c r="Z708" s="113">
        <v>0.5</v>
      </c>
      <c r="AA708" s="114">
        <f t="shared" si="95"/>
        <v>38.501219800000001</v>
      </c>
    </row>
    <row r="709" spans="1:27" ht="12.75" customHeight="1" x14ac:dyDescent="0.35">
      <c r="A709" s="103" t="s">
        <v>2673</v>
      </c>
      <c r="B709" s="222" t="s">
        <v>1896</v>
      </c>
      <c r="C709" s="123" t="s">
        <v>3343</v>
      </c>
      <c r="D709" s="116">
        <v>1</v>
      </c>
      <c r="E709" s="105">
        <v>0.5</v>
      </c>
      <c r="F709" s="132">
        <f>VLOOKUP(CONCATENATE(A709,"-",E709),AĞIRLIK!$A$3:$C$171,3,FALSE)</f>
        <v>4.3959999999999999</v>
      </c>
      <c r="G709" s="117" t="s">
        <v>39</v>
      </c>
      <c r="H709" s="108">
        <f>Sayfa2!$C$2</f>
        <v>6.5</v>
      </c>
      <c r="I709" s="108">
        <f>D709*İZOLASYON!$G$15</f>
        <v>3.47912</v>
      </c>
      <c r="J709" s="118">
        <f>D709*İZOLASYON!$O$15</f>
        <v>14.819795200000003</v>
      </c>
      <c r="K709" s="118"/>
      <c r="L709" s="118"/>
      <c r="M709" s="118"/>
      <c r="N709" s="118"/>
      <c r="O709" s="118"/>
      <c r="P709" s="118"/>
      <c r="Q709" s="118"/>
      <c r="R709" s="109">
        <f t="shared" si="101"/>
        <v>46.872915200000001</v>
      </c>
      <c r="S709" s="119">
        <v>0.1</v>
      </c>
      <c r="T709" s="119">
        <v>0.3</v>
      </c>
      <c r="U709" s="119">
        <v>0.1</v>
      </c>
      <c r="V709" s="111">
        <v>51.77</v>
      </c>
      <c r="W709" s="111">
        <f t="shared" si="98"/>
        <v>56.429300000000005</v>
      </c>
      <c r="X709" s="112">
        <v>1.377</v>
      </c>
      <c r="Y709" s="111">
        <f t="shared" si="99"/>
        <v>134.13244610000001</v>
      </c>
      <c r="Z709" s="113">
        <v>0.5</v>
      </c>
      <c r="AA709" s="114">
        <f t="shared" si="95"/>
        <v>67.066223050000005</v>
      </c>
    </row>
    <row r="710" spans="1:27" ht="12.75" customHeight="1" x14ac:dyDescent="0.35">
      <c r="A710" s="103" t="s">
        <v>2673</v>
      </c>
      <c r="B710" s="222" t="s">
        <v>1897</v>
      </c>
      <c r="C710" s="123" t="s">
        <v>3809</v>
      </c>
      <c r="D710" s="116">
        <v>1</v>
      </c>
      <c r="E710" s="105">
        <v>0.5</v>
      </c>
      <c r="F710" s="106">
        <f>VLOOKUP(CONCATENATE(A710,"-",E710),AĞIRLIK!$A$3:$C$171,3,FALSE)</f>
        <v>4.3959999999999999</v>
      </c>
      <c r="G710" s="117" t="s">
        <v>39</v>
      </c>
      <c r="H710" s="108">
        <f>Sayfa2!$C$2</f>
        <v>6.5</v>
      </c>
      <c r="I710" s="108">
        <f>D710*'genel hesap'!$K$82</f>
        <v>4.69116</v>
      </c>
      <c r="J710" s="108">
        <f>D710*'genel hesap'!$R$82</f>
        <v>15.853734400000002</v>
      </c>
      <c r="K710" s="118"/>
      <c r="L710" s="118"/>
      <c r="M710" s="118"/>
      <c r="N710" s="118"/>
      <c r="O710" s="118"/>
      <c r="P710" s="118"/>
      <c r="Q710" s="118"/>
      <c r="R710" s="109">
        <f t="shared" si="101"/>
        <v>49.118894399999995</v>
      </c>
      <c r="S710" s="119">
        <v>0.1</v>
      </c>
      <c r="T710" s="119">
        <v>0.3</v>
      </c>
      <c r="U710" s="119">
        <v>0.1</v>
      </c>
      <c r="V710" s="111">
        <v>54.4</v>
      </c>
      <c r="W710" s="111">
        <f t="shared" si="98"/>
        <v>59.295999999999999</v>
      </c>
      <c r="X710" s="112">
        <v>1.377</v>
      </c>
      <c r="Y710" s="111">
        <f t="shared" si="99"/>
        <v>140.94659199999998</v>
      </c>
      <c r="Z710" s="113">
        <v>0.5</v>
      </c>
      <c r="AA710" s="114">
        <f t="shared" si="95"/>
        <v>70.473295999999991</v>
      </c>
    </row>
    <row r="711" spans="1:27" ht="12.75" customHeight="1" x14ac:dyDescent="0.35">
      <c r="A711" s="103" t="s">
        <v>2673</v>
      </c>
      <c r="B711" s="222" t="s">
        <v>1898</v>
      </c>
      <c r="C711" s="78" t="s">
        <v>243</v>
      </c>
      <c r="D711" s="116">
        <v>1</v>
      </c>
      <c r="E711" s="105">
        <v>0.5</v>
      </c>
      <c r="F711" s="132">
        <f>VLOOKUP(CONCATENATE(A711,"-",E711),AĞIRLIK!$A$3:$C$171,3,FALSE)</f>
        <v>4.3959999999999999</v>
      </c>
      <c r="G711" s="117" t="s">
        <v>39</v>
      </c>
      <c r="H711" s="108">
        <f>Sayfa2!$C$2</f>
        <v>6.5</v>
      </c>
      <c r="I711" s="108"/>
      <c r="J711" s="118"/>
      <c r="K711" s="118"/>
      <c r="L711" s="118"/>
      <c r="M711" s="118"/>
      <c r="N711" s="118"/>
      <c r="O711" s="118"/>
      <c r="P711" s="118"/>
      <c r="Q711" s="118"/>
      <c r="R711" s="109">
        <f t="shared" si="101"/>
        <v>28.573999999999998</v>
      </c>
      <c r="S711" s="119">
        <v>0.1</v>
      </c>
      <c r="T711" s="119">
        <v>0.3</v>
      </c>
      <c r="U711" s="119">
        <v>0.1</v>
      </c>
      <c r="V711" s="111">
        <v>29.72</v>
      </c>
      <c r="W711" s="111">
        <f t="shared" si="98"/>
        <v>32.394800000000004</v>
      </c>
      <c r="X711" s="112">
        <v>1.377</v>
      </c>
      <c r="Y711" s="111">
        <f t="shared" si="99"/>
        <v>77.002439600000002</v>
      </c>
      <c r="Z711" s="113">
        <v>0.5</v>
      </c>
      <c r="AA711" s="114">
        <f t="shared" si="95"/>
        <v>38.501219800000001</v>
      </c>
    </row>
    <row r="712" spans="1:27" ht="12.75" customHeight="1" x14ac:dyDescent="0.35">
      <c r="A712" s="103" t="s">
        <v>2673</v>
      </c>
      <c r="B712" s="222" t="s">
        <v>1899</v>
      </c>
      <c r="C712" s="123" t="s">
        <v>3372</v>
      </c>
      <c r="D712" s="116">
        <v>1</v>
      </c>
      <c r="E712" s="105">
        <v>0.5</v>
      </c>
      <c r="F712" s="132">
        <f>VLOOKUP(CONCATENATE(A712,"-",E712),AĞIRLIK!$A$3:$C$171,3,FALSE)</f>
        <v>4.3959999999999999</v>
      </c>
      <c r="G712" s="117" t="s">
        <v>39</v>
      </c>
      <c r="H712" s="108">
        <f>Sayfa2!$C$2</f>
        <v>6.5</v>
      </c>
      <c r="I712" s="108">
        <f>D712*İZOLASYON!$G$15</f>
        <v>3.47912</v>
      </c>
      <c r="J712" s="118">
        <f>D712*İZOLASYON!$O$15</f>
        <v>14.819795200000003</v>
      </c>
      <c r="K712" s="118"/>
      <c r="L712" s="118"/>
      <c r="M712" s="118"/>
      <c r="N712" s="118"/>
      <c r="O712" s="118"/>
      <c r="P712" s="118"/>
      <c r="Q712" s="118"/>
      <c r="R712" s="109">
        <f t="shared" si="101"/>
        <v>46.872915200000001</v>
      </c>
      <c r="S712" s="119">
        <v>0.1</v>
      </c>
      <c r="T712" s="119">
        <v>0.3</v>
      </c>
      <c r="U712" s="119">
        <v>0.1</v>
      </c>
      <c r="V712" s="111">
        <v>51.77</v>
      </c>
      <c r="W712" s="111">
        <f t="shared" si="98"/>
        <v>56.429300000000005</v>
      </c>
      <c r="X712" s="112">
        <v>1.377</v>
      </c>
      <c r="Y712" s="111">
        <f t="shared" si="99"/>
        <v>134.13244610000001</v>
      </c>
      <c r="Z712" s="113">
        <v>0.5</v>
      </c>
      <c r="AA712" s="114">
        <f t="shared" si="95"/>
        <v>67.066223050000005</v>
      </c>
    </row>
    <row r="713" spans="1:27" ht="12.75" customHeight="1" x14ac:dyDescent="0.35">
      <c r="A713" s="103" t="s">
        <v>2673</v>
      </c>
      <c r="B713" s="222" t="s">
        <v>1900</v>
      </c>
      <c r="C713" s="123" t="s">
        <v>3810</v>
      </c>
      <c r="D713" s="116">
        <v>1</v>
      </c>
      <c r="E713" s="105">
        <v>0.5</v>
      </c>
      <c r="F713" s="106">
        <f>VLOOKUP(CONCATENATE(A713,"-",E713),AĞIRLIK!$A$3:$C$171,3,FALSE)</f>
        <v>4.3959999999999999</v>
      </c>
      <c r="G713" s="117" t="s">
        <v>39</v>
      </c>
      <c r="H713" s="108">
        <f>Sayfa2!$C$2</f>
        <v>6.5</v>
      </c>
      <c r="I713" s="108">
        <f>D713*'genel hesap'!$K$82</f>
        <v>4.69116</v>
      </c>
      <c r="J713" s="108">
        <f>D713*'genel hesap'!$R$82</f>
        <v>15.853734400000002</v>
      </c>
      <c r="K713" s="118"/>
      <c r="L713" s="118"/>
      <c r="M713" s="118"/>
      <c r="N713" s="118"/>
      <c r="O713" s="118"/>
      <c r="P713" s="118"/>
      <c r="Q713" s="118"/>
      <c r="R713" s="109">
        <f t="shared" si="101"/>
        <v>49.118894399999995</v>
      </c>
      <c r="S713" s="119">
        <v>0.1</v>
      </c>
      <c r="T713" s="119">
        <v>0.3</v>
      </c>
      <c r="U713" s="119">
        <v>0.1</v>
      </c>
      <c r="V713" s="111">
        <v>54.4</v>
      </c>
      <c r="W713" s="111">
        <f t="shared" si="98"/>
        <v>59.295999999999999</v>
      </c>
      <c r="X713" s="112">
        <v>1.377</v>
      </c>
      <c r="Y713" s="111">
        <f t="shared" si="99"/>
        <v>140.94659199999998</v>
      </c>
      <c r="Z713" s="113">
        <v>0.5</v>
      </c>
      <c r="AA713" s="114">
        <f t="shared" si="95"/>
        <v>70.473295999999991</v>
      </c>
    </row>
    <row r="714" spans="1:27" ht="12.75" customHeight="1" x14ac:dyDescent="0.35">
      <c r="A714" s="103" t="s">
        <v>2673</v>
      </c>
      <c r="B714" s="222" t="s">
        <v>1901</v>
      </c>
      <c r="C714" s="123" t="s">
        <v>3811</v>
      </c>
      <c r="D714" s="124">
        <v>1</v>
      </c>
      <c r="E714" s="105">
        <v>0.5</v>
      </c>
      <c r="F714" s="106">
        <f>VLOOKUP(CONCATENATE(A714,"-",E714),AĞIRLIK!$A$3:$C$171,3,FALSE)</f>
        <v>4.3959999999999999</v>
      </c>
      <c r="G714" s="117" t="s">
        <v>39</v>
      </c>
      <c r="H714" s="108">
        <f>Sayfa2!$C$2</f>
        <v>6.5</v>
      </c>
      <c r="I714" s="108">
        <f>D714*'genel hesap'!$K$82</f>
        <v>4.69116</v>
      </c>
      <c r="J714" s="108">
        <f>D714*'genel hesap'!$R$82</f>
        <v>15.853734400000002</v>
      </c>
      <c r="K714" s="118"/>
      <c r="L714" s="118"/>
      <c r="M714" s="118"/>
      <c r="N714" s="118"/>
      <c r="O714" s="118"/>
      <c r="P714" s="118"/>
      <c r="Q714" s="118"/>
      <c r="R714" s="109">
        <f t="shared" si="101"/>
        <v>49.118894399999995</v>
      </c>
      <c r="S714" s="119">
        <v>0.2</v>
      </c>
      <c r="T714" s="119">
        <v>0.3</v>
      </c>
      <c r="U714" s="119">
        <v>0.1</v>
      </c>
      <c r="V714" s="111">
        <v>54.4</v>
      </c>
      <c r="W714" s="111">
        <f t="shared" si="98"/>
        <v>59.295999999999999</v>
      </c>
      <c r="X714" s="112">
        <v>1.377</v>
      </c>
      <c r="Y714" s="111">
        <f t="shared" si="99"/>
        <v>140.94659199999998</v>
      </c>
      <c r="Z714" s="113">
        <v>0.5</v>
      </c>
      <c r="AA714" s="114">
        <f t="shared" si="95"/>
        <v>70.473295999999991</v>
      </c>
    </row>
    <row r="715" spans="1:27" ht="12.75" customHeight="1" x14ac:dyDescent="0.35">
      <c r="A715" s="103" t="s">
        <v>2673</v>
      </c>
      <c r="B715" s="222" t="s">
        <v>1902</v>
      </c>
      <c r="C715" s="123" t="s">
        <v>3397</v>
      </c>
      <c r="D715" s="124">
        <v>1</v>
      </c>
      <c r="E715" s="105">
        <v>0.5</v>
      </c>
      <c r="F715" s="132">
        <f>VLOOKUP(CONCATENATE(A715,"-",E715),AĞIRLIK!$A$3:$C$171,3,FALSE)</f>
        <v>4.3959999999999999</v>
      </c>
      <c r="G715" s="117" t="s">
        <v>39</v>
      </c>
      <c r="H715" s="108">
        <f>Sayfa2!$C$2</f>
        <v>6.5</v>
      </c>
      <c r="I715" s="108">
        <f>D715*İZOLASYON!$G$15</f>
        <v>3.47912</v>
      </c>
      <c r="J715" s="118">
        <f>D715*İZOLASYON!$O$15</f>
        <v>14.819795200000003</v>
      </c>
      <c r="K715" s="118"/>
      <c r="L715" s="118"/>
      <c r="M715" s="118"/>
      <c r="N715" s="118"/>
      <c r="O715" s="118"/>
      <c r="P715" s="118"/>
      <c r="Q715" s="118"/>
      <c r="R715" s="109">
        <f t="shared" si="101"/>
        <v>46.872915200000001</v>
      </c>
      <c r="S715" s="119">
        <v>0.2</v>
      </c>
      <c r="T715" s="119">
        <v>0.3</v>
      </c>
      <c r="U715" s="119">
        <v>0.1</v>
      </c>
      <c r="V715" s="111">
        <v>51.77</v>
      </c>
      <c r="W715" s="111">
        <f t="shared" si="98"/>
        <v>56.429300000000005</v>
      </c>
      <c r="X715" s="112">
        <v>1.377</v>
      </c>
      <c r="Y715" s="111">
        <f t="shared" si="99"/>
        <v>134.13244610000001</v>
      </c>
      <c r="Z715" s="113">
        <v>0.5</v>
      </c>
      <c r="AA715" s="114">
        <f t="shared" si="95"/>
        <v>67.066223050000005</v>
      </c>
    </row>
    <row r="716" spans="1:27" ht="12.75" customHeight="1" x14ac:dyDescent="0.35">
      <c r="A716" s="103" t="s">
        <v>2673</v>
      </c>
      <c r="B716" s="222" t="s">
        <v>1903</v>
      </c>
      <c r="C716" s="123" t="s">
        <v>452</v>
      </c>
      <c r="D716" s="124">
        <v>1</v>
      </c>
      <c r="E716" s="105">
        <v>0.5</v>
      </c>
      <c r="F716" s="132">
        <f>VLOOKUP(CONCATENATE(A716,"-",E716),AĞIRLIK!$A$3:$C$171,3,FALSE)</f>
        <v>4.3959999999999999</v>
      </c>
      <c r="G716" s="117" t="s">
        <v>39</v>
      </c>
      <c r="H716" s="108">
        <f>Sayfa2!$C$2</f>
        <v>6.5</v>
      </c>
      <c r="I716" s="108"/>
      <c r="J716" s="118"/>
      <c r="K716" s="118"/>
      <c r="L716" s="118"/>
      <c r="M716" s="118"/>
      <c r="N716" s="118"/>
      <c r="O716" s="118"/>
      <c r="P716" s="118"/>
      <c r="Q716" s="118"/>
      <c r="R716" s="109">
        <f t="shared" si="101"/>
        <v>28.573999999999998</v>
      </c>
      <c r="S716" s="119">
        <v>0.2</v>
      </c>
      <c r="T716" s="119">
        <v>0.3</v>
      </c>
      <c r="U716" s="119">
        <v>0.1</v>
      </c>
      <c r="V716" s="111">
        <v>29.72</v>
      </c>
      <c r="W716" s="111">
        <f t="shared" si="98"/>
        <v>32.394800000000004</v>
      </c>
      <c r="X716" s="112">
        <v>1.377</v>
      </c>
      <c r="Y716" s="111">
        <f t="shared" si="99"/>
        <v>77.002439600000002</v>
      </c>
      <c r="Z716" s="113">
        <v>0.5</v>
      </c>
      <c r="AA716" s="114">
        <f t="shared" si="95"/>
        <v>38.501219800000001</v>
      </c>
    </row>
    <row r="717" spans="1:27" ht="12.75" customHeight="1" x14ac:dyDescent="0.35">
      <c r="A717" s="103" t="s">
        <v>2673</v>
      </c>
      <c r="B717" s="222" t="s">
        <v>1904</v>
      </c>
      <c r="C717" s="123" t="s">
        <v>3812</v>
      </c>
      <c r="D717" s="124">
        <v>1</v>
      </c>
      <c r="E717" s="105">
        <v>0.5</v>
      </c>
      <c r="F717" s="106">
        <f>VLOOKUP(CONCATENATE(A717,"-",E717),AĞIRLIK!$A$3:$C$171,3,FALSE)</f>
        <v>4.3959999999999999</v>
      </c>
      <c r="G717" s="117" t="s">
        <v>39</v>
      </c>
      <c r="H717" s="108">
        <f>Sayfa2!$C$2</f>
        <v>6.5</v>
      </c>
      <c r="I717" s="108">
        <f>D717*'genel hesap'!$K$82</f>
        <v>4.69116</v>
      </c>
      <c r="J717" s="108">
        <f>D717*'genel hesap'!$R$82</f>
        <v>15.853734400000002</v>
      </c>
      <c r="K717" s="118"/>
      <c r="L717" s="118"/>
      <c r="M717" s="118"/>
      <c r="N717" s="118"/>
      <c r="O717" s="118"/>
      <c r="P717" s="118"/>
      <c r="Q717" s="118"/>
      <c r="R717" s="109">
        <f t="shared" si="101"/>
        <v>49.118894399999995</v>
      </c>
      <c r="S717" s="119">
        <v>0.2</v>
      </c>
      <c r="T717" s="119">
        <v>0.3</v>
      </c>
      <c r="U717" s="119">
        <v>0.1</v>
      </c>
      <c r="V717" s="111">
        <v>54.4</v>
      </c>
      <c r="W717" s="111">
        <f t="shared" si="98"/>
        <v>59.295999999999999</v>
      </c>
      <c r="X717" s="112">
        <v>1.377</v>
      </c>
      <c r="Y717" s="111">
        <f t="shared" si="99"/>
        <v>140.94659199999998</v>
      </c>
      <c r="Z717" s="113">
        <v>0.5</v>
      </c>
      <c r="AA717" s="114">
        <f t="shared" si="95"/>
        <v>70.473295999999991</v>
      </c>
    </row>
    <row r="718" spans="1:27" ht="12.75" customHeight="1" x14ac:dyDescent="0.35">
      <c r="A718" s="103" t="s">
        <v>2673</v>
      </c>
      <c r="B718" s="222" t="s">
        <v>1905</v>
      </c>
      <c r="C718" s="123" t="s">
        <v>3424</v>
      </c>
      <c r="D718" s="124">
        <v>1</v>
      </c>
      <c r="E718" s="105">
        <v>0.5</v>
      </c>
      <c r="F718" s="132">
        <f>VLOOKUP(CONCATENATE(A718,"-",E718),AĞIRLIK!$A$3:$C$171,3,FALSE)</f>
        <v>4.3959999999999999</v>
      </c>
      <c r="G718" s="117" t="s">
        <v>39</v>
      </c>
      <c r="H718" s="108">
        <f>Sayfa2!$C$2</f>
        <v>6.5</v>
      </c>
      <c r="I718" s="108">
        <f>D718*İZOLASYON!$G$15</f>
        <v>3.47912</v>
      </c>
      <c r="J718" s="118">
        <f>D718*İZOLASYON!$O$15</f>
        <v>14.819795200000003</v>
      </c>
      <c r="K718" s="118"/>
      <c r="L718" s="118"/>
      <c r="M718" s="118"/>
      <c r="N718" s="118"/>
      <c r="O718" s="118"/>
      <c r="P718" s="118"/>
      <c r="Q718" s="118"/>
      <c r="R718" s="109">
        <f t="shared" si="101"/>
        <v>46.872915200000001</v>
      </c>
      <c r="S718" s="119">
        <v>0.2</v>
      </c>
      <c r="T718" s="119">
        <v>0.3</v>
      </c>
      <c r="U718" s="119">
        <v>0.1</v>
      </c>
      <c r="V718" s="111">
        <v>51.77</v>
      </c>
      <c r="W718" s="111">
        <f t="shared" si="98"/>
        <v>56.429300000000005</v>
      </c>
      <c r="X718" s="112">
        <v>1.377</v>
      </c>
      <c r="Y718" s="111">
        <f t="shared" si="99"/>
        <v>134.13244610000001</v>
      </c>
      <c r="Z718" s="113">
        <v>0.5</v>
      </c>
      <c r="AA718" s="114">
        <f t="shared" si="95"/>
        <v>67.066223050000005</v>
      </c>
    </row>
    <row r="719" spans="1:27" ht="12.75" customHeight="1" x14ac:dyDescent="0.35">
      <c r="A719" s="103" t="s">
        <v>2673</v>
      </c>
      <c r="B719" s="222" t="s">
        <v>1906</v>
      </c>
      <c r="C719" s="123" t="s">
        <v>246</v>
      </c>
      <c r="D719" s="124">
        <v>1</v>
      </c>
      <c r="E719" s="105">
        <v>0.5</v>
      </c>
      <c r="F719" s="132">
        <f>VLOOKUP(CONCATENATE(A719,"-",E719),AĞIRLIK!$A$3:$C$171,3,FALSE)</f>
        <v>4.3959999999999999</v>
      </c>
      <c r="G719" s="117" t="s">
        <v>39</v>
      </c>
      <c r="H719" s="108">
        <f>Sayfa2!$C$2</f>
        <v>6.5</v>
      </c>
      <c r="I719" s="108"/>
      <c r="J719" s="118"/>
      <c r="K719" s="118"/>
      <c r="L719" s="118"/>
      <c r="M719" s="118"/>
      <c r="N719" s="118"/>
      <c r="O719" s="118"/>
      <c r="P719" s="118"/>
      <c r="Q719" s="118"/>
      <c r="R719" s="109">
        <f t="shared" si="101"/>
        <v>28.573999999999998</v>
      </c>
      <c r="S719" s="119">
        <v>0.2</v>
      </c>
      <c r="T719" s="119">
        <v>0.3</v>
      </c>
      <c r="U719" s="119">
        <v>0.1</v>
      </c>
      <c r="V719" s="111">
        <v>29.72</v>
      </c>
      <c r="W719" s="111">
        <f t="shared" si="98"/>
        <v>32.394800000000004</v>
      </c>
      <c r="X719" s="112">
        <v>1.377</v>
      </c>
      <c r="Y719" s="111">
        <f t="shared" si="99"/>
        <v>77.002439600000002</v>
      </c>
      <c r="Z719" s="113">
        <v>0.5</v>
      </c>
      <c r="AA719" s="114">
        <f t="shared" si="95"/>
        <v>38.501219800000001</v>
      </c>
    </row>
    <row r="720" spans="1:27" ht="12.75" customHeight="1" x14ac:dyDescent="0.35">
      <c r="A720" s="103" t="s">
        <v>2673</v>
      </c>
      <c r="B720" s="222" t="s">
        <v>1907</v>
      </c>
      <c r="C720" s="78" t="s">
        <v>476</v>
      </c>
      <c r="D720" s="124">
        <v>0.25</v>
      </c>
      <c r="E720" s="105">
        <v>0.5</v>
      </c>
      <c r="F720" s="132">
        <f>VLOOKUP(CONCATENATE(A720,"-",E720),AĞIRLIK!$A$3:$C$171,3,FALSE)</f>
        <v>4.3959999999999999</v>
      </c>
      <c r="G720" s="117" t="s">
        <v>39</v>
      </c>
      <c r="H720" s="108">
        <f>Sayfa2!$C$2*Sayfa2!I16</f>
        <v>1.9389500000000002</v>
      </c>
      <c r="I720" s="108"/>
      <c r="J720" s="118"/>
      <c r="K720" s="118"/>
      <c r="L720" s="118">
        <f>'genel hesap'!$C$2</f>
        <v>1.39</v>
      </c>
      <c r="M720" s="118"/>
      <c r="N720" s="118"/>
      <c r="O720" s="118">
        <f>SIVAMA!D15</f>
        <v>1.96</v>
      </c>
      <c r="P720" s="118"/>
      <c r="Q720" s="118"/>
      <c r="R720" s="109">
        <f>R689</f>
        <v>14.286999999999999</v>
      </c>
      <c r="S720" s="119">
        <v>0.2</v>
      </c>
      <c r="T720" s="119">
        <v>0.3</v>
      </c>
      <c r="U720" s="119">
        <v>0.1</v>
      </c>
      <c r="V720" s="111">
        <f>L720+V689</f>
        <v>16.25</v>
      </c>
      <c r="W720" s="111">
        <f t="shared" si="98"/>
        <v>17.712500000000002</v>
      </c>
      <c r="X720" s="112">
        <v>1.377</v>
      </c>
      <c r="Y720" s="111">
        <f t="shared" si="99"/>
        <v>42.102612499999999</v>
      </c>
      <c r="Z720" s="113">
        <v>0.5</v>
      </c>
      <c r="AA720" s="114">
        <f t="shared" si="95"/>
        <v>21.05130625</v>
      </c>
    </row>
    <row r="721" spans="1:27" ht="12.75" customHeight="1" x14ac:dyDescent="0.35">
      <c r="A721" s="103" t="s">
        <v>2673</v>
      </c>
      <c r="B721" s="222" t="s">
        <v>1908</v>
      </c>
      <c r="C721" s="123" t="s">
        <v>3452</v>
      </c>
      <c r="D721" s="124">
        <v>0.25</v>
      </c>
      <c r="E721" s="105">
        <v>0.5</v>
      </c>
      <c r="F721" s="132">
        <f>VLOOKUP(CONCATENATE(A721,"-",E721),AĞIRLIK!$A$3:$C$171,3,FALSE)</f>
        <v>4.3959999999999999</v>
      </c>
      <c r="G721" s="117" t="s">
        <v>39</v>
      </c>
      <c r="H721" s="108">
        <f>Sayfa2!$C$2*Sayfa2!I16</f>
        <v>1.9389500000000002</v>
      </c>
      <c r="I721" s="108">
        <f>D721*İZOLASYON!$G$15</f>
        <v>0.86978</v>
      </c>
      <c r="J721" s="118">
        <f>D721*İZOLASYON!$O$15</f>
        <v>3.7049488000000008</v>
      </c>
      <c r="K721" s="118"/>
      <c r="L721" s="118">
        <f>'genel hesap'!$C$2</f>
        <v>1.39</v>
      </c>
      <c r="M721" s="118"/>
      <c r="N721" s="118"/>
      <c r="O721" s="118">
        <f>SIVAMA!D15</f>
        <v>1.96</v>
      </c>
      <c r="P721" s="118"/>
      <c r="Q721" s="118"/>
      <c r="R721" s="109">
        <f>R690</f>
        <v>23.436457600000001</v>
      </c>
      <c r="S721" s="119">
        <v>0.2</v>
      </c>
      <c r="T721" s="119">
        <v>0.3</v>
      </c>
      <c r="U721" s="119">
        <v>0.1</v>
      </c>
      <c r="V721" s="111">
        <f t="shared" ref="V721:V722" si="102">L721+V690</f>
        <v>27.275000000000002</v>
      </c>
      <c r="W721" s="111">
        <f t="shared" si="98"/>
        <v>29.729750000000003</v>
      </c>
      <c r="X721" s="112">
        <v>1.377</v>
      </c>
      <c r="Y721" s="111">
        <f t="shared" si="99"/>
        <v>70.667615749999996</v>
      </c>
      <c r="Z721" s="113">
        <v>0.5</v>
      </c>
      <c r="AA721" s="114">
        <f t="shared" si="95"/>
        <v>35.333807874999998</v>
      </c>
    </row>
    <row r="722" spans="1:27" ht="12.75" customHeight="1" x14ac:dyDescent="0.35">
      <c r="A722" s="103" t="s">
        <v>2673</v>
      </c>
      <c r="B722" s="222" t="s">
        <v>1909</v>
      </c>
      <c r="C722" s="123" t="s">
        <v>3813</v>
      </c>
      <c r="D722" s="124">
        <v>0.25</v>
      </c>
      <c r="E722" s="105">
        <v>0.5</v>
      </c>
      <c r="F722" s="106">
        <f>VLOOKUP(CONCATENATE(A722,"-",E722),AĞIRLIK!$A$3:$C$171,3,FALSE)</f>
        <v>4.3959999999999999</v>
      </c>
      <c r="G722" s="117" t="s">
        <v>39</v>
      </c>
      <c r="H722" s="108">
        <v>1.4915</v>
      </c>
      <c r="I722" s="108">
        <f>D722*'genel hesap'!$K$82</f>
        <v>1.17279</v>
      </c>
      <c r="J722" s="108">
        <f>D722*'genel hesap'!$R$82</f>
        <v>3.9634336000000006</v>
      </c>
      <c r="K722" s="118"/>
      <c r="L722" s="118">
        <f>'genel hesap'!$C$2</f>
        <v>1.39</v>
      </c>
      <c r="M722" s="118"/>
      <c r="N722" s="118"/>
      <c r="O722" s="118">
        <f>SIVAMA!D15</f>
        <v>1.96</v>
      </c>
      <c r="P722" s="118"/>
      <c r="Q722" s="118"/>
      <c r="R722" s="109">
        <f>R691</f>
        <v>24.559447199999997</v>
      </c>
      <c r="S722" s="119">
        <v>0.2</v>
      </c>
      <c r="T722" s="119">
        <v>0.3</v>
      </c>
      <c r="U722" s="119">
        <v>0.1</v>
      </c>
      <c r="V722" s="111">
        <f t="shared" si="102"/>
        <v>28.59</v>
      </c>
      <c r="W722" s="111">
        <f t="shared" si="98"/>
        <v>31.163100000000004</v>
      </c>
      <c r="X722" s="112">
        <v>1.377</v>
      </c>
      <c r="Y722" s="111">
        <f t="shared" si="99"/>
        <v>74.074688699999996</v>
      </c>
      <c r="Z722" s="113">
        <v>0.5</v>
      </c>
      <c r="AA722" s="114">
        <f t="shared" si="95"/>
        <v>37.037344349999998</v>
      </c>
    </row>
    <row r="723" spans="1:27" ht="12.75" customHeight="1" x14ac:dyDescent="0.35">
      <c r="A723" s="103" t="s">
        <v>2673</v>
      </c>
      <c r="B723" s="222" t="s">
        <v>1910</v>
      </c>
      <c r="C723" s="78" t="s">
        <v>247</v>
      </c>
      <c r="D723" s="124">
        <v>1</v>
      </c>
      <c r="E723" s="105">
        <v>0.5</v>
      </c>
      <c r="F723" s="132">
        <f>VLOOKUP(CONCATENATE(A723,"-",E723),AĞIRLIK!$A$3:$C$171,3,FALSE)</f>
        <v>4.3959999999999999</v>
      </c>
      <c r="G723" s="117" t="s">
        <v>39</v>
      </c>
      <c r="H723" s="108">
        <f>Sayfa2!$C$2</f>
        <v>6.5</v>
      </c>
      <c r="I723" s="108"/>
      <c r="J723" s="118"/>
      <c r="K723" s="118"/>
      <c r="L723" s="118"/>
      <c r="M723" s="118"/>
      <c r="N723" s="118"/>
      <c r="O723" s="118"/>
      <c r="P723" s="118"/>
      <c r="Q723" s="118"/>
      <c r="R723" s="109">
        <f>F723*H723*D723+I723+J723+K723+L723+M723+N723+O723+P723+Q723</f>
        <v>28.573999999999998</v>
      </c>
      <c r="S723" s="119">
        <v>0.1</v>
      </c>
      <c r="T723" s="119">
        <v>0.3</v>
      </c>
      <c r="U723" s="119">
        <v>0.1</v>
      </c>
      <c r="V723" s="111">
        <f>V716*1.5</f>
        <v>44.58</v>
      </c>
      <c r="W723" s="111">
        <f t="shared" si="98"/>
        <v>48.592199999999998</v>
      </c>
      <c r="X723" s="112">
        <v>1.377</v>
      </c>
      <c r="Y723" s="111">
        <f t="shared" si="99"/>
        <v>115.50365939999999</v>
      </c>
      <c r="Z723" s="113">
        <v>0.5</v>
      </c>
      <c r="AA723" s="114">
        <f t="shared" si="95"/>
        <v>57.751829699999995</v>
      </c>
    </row>
    <row r="724" spans="1:27" ht="12.75" customHeight="1" x14ac:dyDescent="0.35">
      <c r="A724" s="103" t="s">
        <v>2673</v>
      </c>
      <c r="B724" s="222" t="s">
        <v>1911</v>
      </c>
      <c r="C724" s="123" t="s">
        <v>3621</v>
      </c>
      <c r="D724" s="124">
        <v>1</v>
      </c>
      <c r="E724" s="105">
        <v>0.5</v>
      </c>
      <c r="F724" s="132">
        <f>VLOOKUP(CONCATENATE(A724,"-",E724),AĞIRLIK!$A$3:$C$171,3,FALSE)</f>
        <v>4.3959999999999999</v>
      </c>
      <c r="G724" s="117" t="s">
        <v>39</v>
      </c>
      <c r="H724" s="108">
        <f>Sayfa2!$C$2</f>
        <v>6.5</v>
      </c>
      <c r="I724" s="108">
        <f>D724*İZOLASYON!$G$15</f>
        <v>3.47912</v>
      </c>
      <c r="J724" s="118">
        <f>D724*İZOLASYON!$O$15</f>
        <v>14.819795200000003</v>
      </c>
      <c r="K724" s="118"/>
      <c r="L724" s="118"/>
      <c r="M724" s="118"/>
      <c r="N724" s="118"/>
      <c r="O724" s="118"/>
      <c r="P724" s="118"/>
      <c r="Q724" s="118"/>
      <c r="R724" s="109">
        <f>F724*H724*D724+I724+J724+K724+L724+M724+N724+O724+P724+Q724</f>
        <v>46.872915200000001</v>
      </c>
      <c r="S724" s="119">
        <v>0.1</v>
      </c>
      <c r="T724" s="119">
        <v>0.3</v>
      </c>
      <c r="U724" s="119">
        <v>0.1</v>
      </c>
      <c r="V724" s="111">
        <f>V718*1.5</f>
        <v>77.655000000000001</v>
      </c>
      <c r="W724" s="111">
        <f t="shared" si="98"/>
        <v>84.643950000000004</v>
      </c>
      <c r="X724" s="112">
        <v>1.377</v>
      </c>
      <c r="Y724" s="111">
        <f t="shared" si="99"/>
        <v>201.19866915</v>
      </c>
      <c r="Z724" s="113">
        <v>0.5</v>
      </c>
      <c r="AA724" s="114">
        <f t="shared" si="95"/>
        <v>100.599334575</v>
      </c>
    </row>
    <row r="725" spans="1:27" ht="12.75" customHeight="1" x14ac:dyDescent="0.35">
      <c r="A725" s="103" t="s">
        <v>2673</v>
      </c>
      <c r="B725" s="222" t="s">
        <v>1912</v>
      </c>
      <c r="C725" s="123" t="s">
        <v>3814</v>
      </c>
      <c r="D725" s="124">
        <v>1</v>
      </c>
      <c r="E725" s="105">
        <v>0.5</v>
      </c>
      <c r="F725" s="106">
        <f>VLOOKUP(CONCATENATE(A725,"-",E725),AĞIRLIK!$A$3:$C$171,3,FALSE)</f>
        <v>4.3959999999999999</v>
      </c>
      <c r="G725" s="117" t="s">
        <v>39</v>
      </c>
      <c r="H725" s="108">
        <f>Sayfa2!$C$2</f>
        <v>6.5</v>
      </c>
      <c r="I725" s="108">
        <f>D725*'genel hesap'!$K$82</f>
        <v>4.69116</v>
      </c>
      <c r="J725" s="108">
        <f>D725*'genel hesap'!$R$82</f>
        <v>15.853734400000002</v>
      </c>
      <c r="K725" s="118"/>
      <c r="L725" s="118"/>
      <c r="M725" s="118"/>
      <c r="N725" s="118"/>
      <c r="O725" s="118"/>
      <c r="P725" s="118"/>
      <c r="Q725" s="118"/>
      <c r="R725" s="109">
        <f>F725*H725*D725+I725+J725+K725+L725+M725+N725+O725+P725+Q725</f>
        <v>49.118894399999995</v>
      </c>
      <c r="S725" s="119">
        <v>0.1</v>
      </c>
      <c r="T725" s="119">
        <v>0.3</v>
      </c>
      <c r="U725" s="119">
        <v>0.1</v>
      </c>
      <c r="V725" s="111">
        <f>V717*1.5</f>
        <v>81.599999999999994</v>
      </c>
      <c r="W725" s="111">
        <f t="shared" si="98"/>
        <v>88.944000000000003</v>
      </c>
      <c r="X725" s="112">
        <v>1.377</v>
      </c>
      <c r="Y725" s="111">
        <f t="shared" si="99"/>
        <v>211.41988799999999</v>
      </c>
      <c r="Z725" s="113">
        <v>0.5</v>
      </c>
      <c r="AA725" s="114">
        <f t="shared" si="95"/>
        <v>105.70994399999999</v>
      </c>
    </row>
    <row r="726" spans="1:27" ht="12.75" customHeight="1" x14ac:dyDescent="0.35">
      <c r="A726" s="103" t="s">
        <v>2673</v>
      </c>
      <c r="B726" s="222" t="s">
        <v>1913</v>
      </c>
      <c r="C726" s="78" t="s">
        <v>1257</v>
      </c>
      <c r="D726" s="124">
        <v>1</v>
      </c>
      <c r="E726" s="105">
        <v>0.5</v>
      </c>
      <c r="F726" s="132">
        <f>VLOOKUP(CONCATENATE(A726,"-",E726),AĞIRLIK!$A$3:$C$171,3,FALSE)</f>
        <v>4.3959999999999999</v>
      </c>
      <c r="G726" s="117" t="s">
        <v>39</v>
      </c>
      <c r="H726" s="108">
        <f>Sayfa2!$C$2</f>
        <v>6.5</v>
      </c>
      <c r="I726" s="108"/>
      <c r="J726" s="118"/>
      <c r="K726" s="118"/>
      <c r="L726" s="118"/>
      <c r="M726" s="118"/>
      <c r="N726" s="118"/>
      <c r="O726" s="118"/>
      <c r="P726" s="118"/>
      <c r="Q726" s="118"/>
      <c r="R726" s="109">
        <f>F726*H726*D726+I726+J726+K726+L726+M726+N726+O726+P726+Q726</f>
        <v>28.573999999999998</v>
      </c>
      <c r="S726" s="119">
        <v>0.2</v>
      </c>
      <c r="T726" s="119">
        <v>0.3</v>
      </c>
      <c r="U726" s="119">
        <v>0.1</v>
      </c>
      <c r="V726" s="111">
        <v>29.72</v>
      </c>
      <c r="W726" s="111">
        <f t="shared" si="98"/>
        <v>32.394800000000004</v>
      </c>
      <c r="X726" s="112">
        <v>1.377</v>
      </c>
      <c r="Y726" s="111">
        <f t="shared" si="99"/>
        <v>77.002439600000002</v>
      </c>
      <c r="Z726" s="113">
        <v>0.5</v>
      </c>
      <c r="AA726" s="114">
        <f t="shared" si="95"/>
        <v>38.501219800000001</v>
      </c>
    </row>
    <row r="727" spans="1:27" ht="12.75" customHeight="1" x14ac:dyDescent="0.35">
      <c r="A727" s="103" t="s">
        <v>2673</v>
      </c>
      <c r="B727" s="222" t="s">
        <v>4251</v>
      </c>
      <c r="C727" s="78" t="s">
        <v>249</v>
      </c>
      <c r="D727" s="124">
        <v>1</v>
      </c>
      <c r="E727" s="105">
        <v>0.5</v>
      </c>
      <c r="F727" s="132">
        <f>VLOOKUP(CONCATENATE(A727,"-",E727),AĞIRLIK!$A$3:$C$171,3,FALSE)</f>
        <v>4.3959999999999999</v>
      </c>
      <c r="G727" s="117" t="s">
        <v>39</v>
      </c>
      <c r="H727" s="108">
        <f>Sayfa2!$C$2</f>
        <v>6.5</v>
      </c>
      <c r="I727" s="108"/>
      <c r="J727" s="118"/>
      <c r="K727" s="118"/>
      <c r="L727" s="118"/>
      <c r="M727" s="118"/>
      <c r="N727" s="118"/>
      <c r="O727" s="118"/>
      <c r="P727" s="118"/>
      <c r="Q727" s="118"/>
      <c r="R727" s="109">
        <f>F727*H727*D727+I727+J727+K727+L727+M727+N727+O727+P727+Q727</f>
        <v>28.573999999999998</v>
      </c>
      <c r="S727" s="119">
        <v>0.2</v>
      </c>
      <c r="T727" s="119">
        <v>0.3</v>
      </c>
      <c r="U727" s="119">
        <v>0.1</v>
      </c>
      <c r="V727" s="111">
        <v>29.72</v>
      </c>
      <c r="W727" s="111">
        <f t="shared" si="98"/>
        <v>32.394800000000004</v>
      </c>
      <c r="X727" s="112">
        <v>1.377</v>
      </c>
      <c r="Y727" s="111">
        <f t="shared" si="99"/>
        <v>77.002439600000002</v>
      </c>
      <c r="Z727" s="113">
        <v>0.5</v>
      </c>
      <c r="AA727" s="114">
        <f t="shared" si="95"/>
        <v>38.501219800000001</v>
      </c>
    </row>
    <row r="728" spans="1:27" ht="12.75" customHeight="1" x14ac:dyDescent="0.35">
      <c r="A728" s="103" t="s">
        <v>2673</v>
      </c>
      <c r="B728" s="222" t="s">
        <v>4252</v>
      </c>
      <c r="C728" s="78" t="s">
        <v>1258</v>
      </c>
      <c r="D728" s="126">
        <v>1</v>
      </c>
      <c r="E728" s="131"/>
      <c r="F728" s="132">
        <v>4.8</v>
      </c>
      <c r="G728" s="137" t="s">
        <v>39</v>
      </c>
      <c r="H728" s="108">
        <v>1.62</v>
      </c>
      <c r="I728" s="108"/>
      <c r="J728" s="118"/>
      <c r="K728" s="118"/>
      <c r="L728" s="118"/>
      <c r="M728" s="118"/>
      <c r="N728" s="118"/>
      <c r="O728" s="118"/>
      <c r="P728" s="128"/>
      <c r="Q728" s="128"/>
      <c r="R728" s="109">
        <f>R730</f>
        <v>7.7759999999999998</v>
      </c>
      <c r="S728" s="129">
        <v>1.5</v>
      </c>
      <c r="T728" s="129">
        <v>0</v>
      </c>
      <c r="U728" s="129">
        <v>0</v>
      </c>
      <c r="V728" s="111">
        <v>29.72</v>
      </c>
      <c r="W728" s="111">
        <f t="shared" si="98"/>
        <v>32.394800000000004</v>
      </c>
      <c r="X728" s="112">
        <v>1.377</v>
      </c>
      <c r="Y728" s="111">
        <f t="shared" si="99"/>
        <v>77.002439600000002</v>
      </c>
      <c r="Z728" s="113">
        <v>0.5</v>
      </c>
      <c r="AA728" s="114">
        <f t="shared" si="95"/>
        <v>38.501219800000001</v>
      </c>
    </row>
    <row r="729" spans="1:27" ht="12.75" customHeight="1" x14ac:dyDescent="0.35">
      <c r="A729" s="103" t="s">
        <v>2673</v>
      </c>
      <c r="B729" s="222" t="s">
        <v>4253</v>
      </c>
      <c r="C729" s="78" t="s">
        <v>1259</v>
      </c>
      <c r="D729" s="126">
        <v>1</v>
      </c>
      <c r="E729" s="131"/>
      <c r="F729" s="132">
        <f>Sayfa2!CU15</f>
        <v>4.8</v>
      </c>
      <c r="G729" s="137" t="s">
        <v>39</v>
      </c>
      <c r="H729" s="108">
        <v>1.62</v>
      </c>
      <c r="I729" s="108"/>
      <c r="J729" s="118"/>
      <c r="K729" s="118"/>
      <c r="L729" s="118"/>
      <c r="M729" s="118"/>
      <c r="N729" s="118"/>
      <c r="O729" s="118"/>
      <c r="P729" s="128"/>
      <c r="Q729" s="128"/>
      <c r="R729" s="109">
        <f>R730</f>
        <v>7.7759999999999998</v>
      </c>
      <c r="S729" s="129">
        <v>1</v>
      </c>
      <c r="T729" s="129">
        <v>0</v>
      </c>
      <c r="U729" s="129">
        <v>0</v>
      </c>
      <c r="V729" s="111">
        <v>29.72</v>
      </c>
      <c r="W729" s="111">
        <f t="shared" si="98"/>
        <v>32.394800000000004</v>
      </c>
      <c r="X729" s="112">
        <v>1.377</v>
      </c>
      <c r="Y729" s="111">
        <f t="shared" si="99"/>
        <v>77.002439600000002</v>
      </c>
      <c r="Z729" s="113">
        <v>0.5</v>
      </c>
      <c r="AA729" s="114">
        <f t="shared" si="95"/>
        <v>38.501219800000001</v>
      </c>
    </row>
    <row r="730" spans="1:27" ht="12.75" customHeight="1" x14ac:dyDescent="0.35">
      <c r="A730" s="103" t="s">
        <v>2673</v>
      </c>
      <c r="B730" s="222" t="s">
        <v>4254</v>
      </c>
      <c r="C730" s="78" t="s">
        <v>250</v>
      </c>
      <c r="D730" s="126">
        <v>1</v>
      </c>
      <c r="E730" s="131"/>
      <c r="F730" s="132">
        <f>Sayfa2!CU15</f>
        <v>4.8</v>
      </c>
      <c r="G730" s="137" t="s">
        <v>39</v>
      </c>
      <c r="H730" s="108">
        <v>1.62</v>
      </c>
      <c r="I730" s="108"/>
      <c r="J730" s="118"/>
      <c r="K730" s="118"/>
      <c r="L730" s="118"/>
      <c r="M730" s="118"/>
      <c r="N730" s="118"/>
      <c r="O730" s="118"/>
      <c r="P730" s="128"/>
      <c r="Q730" s="128"/>
      <c r="R730" s="109">
        <f>F730*H730*D730+I730+J730+K730+L730+M730+N730+O730+P730+Q730</f>
        <v>7.7759999999999998</v>
      </c>
      <c r="S730" s="129">
        <v>1</v>
      </c>
      <c r="T730" s="129">
        <v>0</v>
      </c>
      <c r="U730" s="129">
        <v>0</v>
      </c>
      <c r="V730" s="111">
        <v>29.72</v>
      </c>
      <c r="W730" s="111">
        <f t="shared" si="98"/>
        <v>32.394800000000004</v>
      </c>
      <c r="X730" s="112">
        <v>1.377</v>
      </c>
      <c r="Y730" s="111">
        <f t="shared" si="99"/>
        <v>77.002439600000002</v>
      </c>
      <c r="Z730" s="113">
        <v>0.5</v>
      </c>
      <c r="AA730" s="114">
        <f t="shared" si="95"/>
        <v>38.501219800000001</v>
      </c>
    </row>
    <row r="731" spans="1:27" ht="12.75" customHeight="1" x14ac:dyDescent="0.35">
      <c r="A731" s="103" t="s">
        <v>2673</v>
      </c>
      <c r="B731" s="222" t="s">
        <v>4255</v>
      </c>
      <c r="C731" s="78" t="s">
        <v>251</v>
      </c>
      <c r="D731" s="124">
        <v>1</v>
      </c>
      <c r="E731" s="125"/>
      <c r="F731" s="132">
        <v>1</v>
      </c>
      <c r="G731" s="117" t="s">
        <v>39</v>
      </c>
      <c r="H731" s="108"/>
      <c r="I731" s="108"/>
      <c r="J731" s="134"/>
      <c r="K731" s="134"/>
      <c r="L731" s="134"/>
      <c r="M731" s="134">
        <f>'BAĞLANTI KELEPÇESİ'!H15</f>
        <v>1.0500153246753245</v>
      </c>
      <c r="N731" s="134"/>
      <c r="O731" s="134"/>
      <c r="P731" s="134"/>
      <c r="Q731" s="134"/>
      <c r="R731" s="109">
        <f>F731*H731*D731+I731+J731+K731+L731+M731+N731+O731+P731+Q731</f>
        <v>1.0500153246753245</v>
      </c>
      <c r="S731" s="135">
        <v>1</v>
      </c>
      <c r="T731" s="135">
        <v>0</v>
      </c>
      <c r="U731" s="135">
        <v>0</v>
      </c>
      <c r="V731" s="111">
        <v>2.2999999999999998</v>
      </c>
      <c r="W731" s="111">
        <f t="shared" si="98"/>
        <v>2.5070000000000001</v>
      </c>
      <c r="X731" s="112">
        <v>1.377</v>
      </c>
      <c r="Y731" s="111">
        <f t="shared" si="99"/>
        <v>5.9591389999999995</v>
      </c>
      <c r="Z731" s="113">
        <v>0.5</v>
      </c>
      <c r="AA731" s="114">
        <f t="shared" si="95"/>
        <v>2.9795694999999998</v>
      </c>
    </row>
    <row r="732" spans="1:27" ht="12.75" customHeight="1" x14ac:dyDescent="0.35">
      <c r="A732" s="103" t="s">
        <v>2673</v>
      </c>
      <c r="B732" s="222" t="s">
        <v>4256</v>
      </c>
      <c r="C732" s="78" t="s">
        <v>1260</v>
      </c>
      <c r="D732" s="124"/>
      <c r="E732" s="125"/>
      <c r="F732" s="132">
        <v>1</v>
      </c>
      <c r="G732" s="117" t="s">
        <v>39</v>
      </c>
      <c r="H732" s="108"/>
      <c r="I732" s="108"/>
      <c r="J732" s="118"/>
      <c r="K732" s="134"/>
      <c r="L732" s="134"/>
      <c r="M732" s="134"/>
      <c r="N732" s="134"/>
      <c r="O732" s="134"/>
      <c r="P732" s="134"/>
      <c r="Q732" s="134"/>
      <c r="R732" s="109">
        <f>R735</f>
        <v>2.2087000000000003</v>
      </c>
      <c r="S732" s="135">
        <v>1</v>
      </c>
      <c r="T732" s="135">
        <v>0</v>
      </c>
      <c r="U732" s="135">
        <v>0</v>
      </c>
      <c r="V732" s="111">
        <v>2.2999999999999998</v>
      </c>
      <c r="W732" s="111">
        <f t="shared" si="98"/>
        <v>2.5070000000000001</v>
      </c>
      <c r="X732" s="112">
        <v>1.377</v>
      </c>
      <c r="Y732" s="111">
        <f t="shared" si="99"/>
        <v>5.9591389999999995</v>
      </c>
      <c r="Z732" s="113">
        <v>0.5</v>
      </c>
      <c r="AA732" s="114">
        <f t="shared" si="95"/>
        <v>2.9795694999999998</v>
      </c>
    </row>
    <row r="733" spans="1:27" ht="12.75" customHeight="1" x14ac:dyDescent="0.35">
      <c r="A733" s="103" t="s">
        <v>2673</v>
      </c>
      <c r="B733" s="222" t="s">
        <v>4257</v>
      </c>
      <c r="C733" s="123" t="s">
        <v>4267</v>
      </c>
      <c r="D733" s="124"/>
      <c r="E733" s="125"/>
      <c r="F733" s="132">
        <v>1</v>
      </c>
      <c r="G733" s="117" t="s">
        <v>39</v>
      </c>
      <c r="H733" s="108"/>
      <c r="I733" s="108"/>
      <c r="J733" s="118"/>
      <c r="K733" s="134"/>
      <c r="L733" s="134"/>
      <c r="M733" s="134"/>
      <c r="N733" s="134"/>
      <c r="O733" s="134"/>
      <c r="P733" s="134">
        <f>'DUVAR KELEPÇE'!J15</f>
        <v>2.6169000000000002</v>
      </c>
      <c r="Q733" s="134"/>
      <c r="R733" s="109">
        <f>F733*H733*D733+I733+J733+K733+L733+M733+N733+O733+P733+Q733</f>
        <v>2.6169000000000002</v>
      </c>
      <c r="S733" s="135">
        <v>1</v>
      </c>
      <c r="T733" s="135">
        <v>0</v>
      </c>
      <c r="U733" s="135">
        <v>0</v>
      </c>
      <c r="V733" s="111">
        <f t="shared" si="87"/>
        <v>5.2338000000000005</v>
      </c>
      <c r="W733" s="111">
        <f t="shared" si="98"/>
        <v>5.7048420000000011</v>
      </c>
      <c r="X733" s="112">
        <v>1.377</v>
      </c>
      <c r="Y733" s="111">
        <f t="shared" si="99"/>
        <v>13.560409434000002</v>
      </c>
      <c r="Z733" s="113">
        <v>0.5</v>
      </c>
      <c r="AA733" s="114">
        <f t="shared" si="95"/>
        <v>6.780204717000001</v>
      </c>
    </row>
    <row r="734" spans="1:27" ht="12.75" customHeight="1" x14ac:dyDescent="0.35">
      <c r="A734" s="103" t="s">
        <v>2673</v>
      </c>
      <c r="B734" s="222" t="s">
        <v>4258</v>
      </c>
      <c r="C734" s="123" t="s">
        <v>3481</v>
      </c>
      <c r="D734" s="124"/>
      <c r="E734" s="125"/>
      <c r="F734" s="132">
        <v>1</v>
      </c>
      <c r="G734" s="117" t="s">
        <v>39</v>
      </c>
      <c r="H734" s="108"/>
      <c r="I734" s="108"/>
      <c r="J734" s="118"/>
      <c r="K734" s="134"/>
      <c r="L734" s="134"/>
      <c r="M734" s="134"/>
      <c r="N734" s="134"/>
      <c r="O734" s="134"/>
      <c r="P734" s="134">
        <f>'DUVAR KELEPÇE'!J14</f>
        <v>2.4127999999999998</v>
      </c>
      <c r="Q734" s="134"/>
      <c r="R734" s="109">
        <f>F734*H734*D734+I734+J734+K734+L734+M734+N734+O734+P734+Q734</f>
        <v>2.4127999999999998</v>
      </c>
      <c r="S734" s="135">
        <v>1</v>
      </c>
      <c r="T734" s="135">
        <v>0</v>
      </c>
      <c r="U734" s="135">
        <v>0</v>
      </c>
      <c r="V734" s="111">
        <f t="shared" si="87"/>
        <v>4.8255999999999997</v>
      </c>
      <c r="W734" s="111">
        <f t="shared" si="98"/>
        <v>5.2599039999999997</v>
      </c>
      <c r="X734" s="112">
        <v>1.377</v>
      </c>
      <c r="Y734" s="111">
        <f t="shared" si="99"/>
        <v>12.502791807999998</v>
      </c>
      <c r="Z734" s="113">
        <v>0.5</v>
      </c>
      <c r="AA734" s="114">
        <f t="shared" si="95"/>
        <v>6.2513959039999989</v>
      </c>
    </row>
    <row r="735" spans="1:27" ht="12.75" customHeight="1" x14ac:dyDescent="0.35">
      <c r="A735" s="103" t="s">
        <v>2673</v>
      </c>
      <c r="B735" s="222" t="s">
        <v>4259</v>
      </c>
      <c r="C735" s="123" t="s">
        <v>253</v>
      </c>
      <c r="D735" s="124"/>
      <c r="E735" s="125"/>
      <c r="F735" s="132">
        <v>1</v>
      </c>
      <c r="G735" s="117" t="s">
        <v>39</v>
      </c>
      <c r="H735" s="108"/>
      <c r="I735" s="108"/>
      <c r="J735" s="134"/>
      <c r="K735" s="134"/>
      <c r="L735" s="134"/>
      <c r="M735" s="134"/>
      <c r="N735" s="134"/>
      <c r="O735" s="134"/>
      <c r="P735" s="134"/>
      <c r="Q735" s="134">
        <f>'DUVAR KELEPÇE'!G14</f>
        <v>2.2087000000000003</v>
      </c>
      <c r="R735" s="109">
        <f>F735*H735*D735+I735+J735+K735+L735+M735+N735+O735+Q735</f>
        <v>2.2087000000000003</v>
      </c>
      <c r="S735" s="135">
        <v>1</v>
      </c>
      <c r="T735" s="135">
        <v>0</v>
      </c>
      <c r="U735" s="135">
        <v>0</v>
      </c>
      <c r="V735" s="111">
        <f t="shared" si="87"/>
        <v>4.4174000000000007</v>
      </c>
      <c r="W735" s="111">
        <f t="shared" si="98"/>
        <v>4.814966000000001</v>
      </c>
      <c r="X735" s="112">
        <v>1.377</v>
      </c>
      <c r="Y735" s="111">
        <f t="shared" si="99"/>
        <v>11.445174182000001</v>
      </c>
      <c r="Z735" s="113">
        <v>0.5</v>
      </c>
      <c r="AA735" s="114">
        <f t="shared" si="95"/>
        <v>5.7225870910000003</v>
      </c>
    </row>
    <row r="736" spans="1:27" ht="12.75" customHeight="1" x14ac:dyDescent="0.35">
      <c r="A736" s="103" t="s">
        <v>2673</v>
      </c>
      <c r="B736" s="222" t="s">
        <v>4260</v>
      </c>
      <c r="C736" s="78" t="s">
        <v>254</v>
      </c>
      <c r="D736" s="124"/>
      <c r="E736" s="125"/>
      <c r="F736" s="132">
        <v>1</v>
      </c>
      <c r="G736" s="117" t="s">
        <v>39</v>
      </c>
      <c r="H736" s="108"/>
      <c r="I736" s="108"/>
      <c r="J736" s="134"/>
      <c r="K736" s="134"/>
      <c r="L736" s="134"/>
      <c r="M736" s="134"/>
      <c r="N736" s="134">
        <f>'genel hesap'!Y50</f>
        <v>0.90328767123287679</v>
      </c>
      <c r="O736" s="134"/>
      <c r="P736" s="134"/>
      <c r="Q736" s="134"/>
      <c r="R736" s="109">
        <f>F736*H736*D736+I736+J736+K736+L736+M736+N736+O736+P736+Q736</f>
        <v>0.90328767123287679</v>
      </c>
      <c r="S736" s="135">
        <v>1</v>
      </c>
      <c r="T736" s="135">
        <v>0</v>
      </c>
      <c r="U736" s="135">
        <v>0</v>
      </c>
      <c r="V736" s="111">
        <f t="shared" si="87"/>
        <v>1.8065753424657536</v>
      </c>
      <c r="W736" s="111">
        <f t="shared" si="98"/>
        <v>1.9691671232876715</v>
      </c>
      <c r="X736" s="112">
        <v>1.377</v>
      </c>
      <c r="Y736" s="111">
        <f t="shared" si="99"/>
        <v>4.6807102520547952</v>
      </c>
      <c r="Z736" s="113">
        <v>0.5</v>
      </c>
      <c r="AA736" s="114">
        <f t="shared" si="95"/>
        <v>2.3403551260273976</v>
      </c>
    </row>
    <row r="737" spans="1:27" ht="12.75" customHeight="1" x14ac:dyDescent="0.35">
      <c r="A737" s="103" t="s">
        <v>2673</v>
      </c>
      <c r="B737" s="222" t="s">
        <v>4261</v>
      </c>
      <c r="C737" s="78" t="s">
        <v>761</v>
      </c>
      <c r="D737" s="136">
        <v>0.2</v>
      </c>
      <c r="E737" s="105">
        <v>0.5</v>
      </c>
      <c r="F737" s="132">
        <f>VLOOKUP(CONCATENATE(A737,"-",E737),AĞIRLIK!$A$3:$C$171,3,FALSE)</f>
        <v>4.3959999999999999</v>
      </c>
      <c r="G737" s="107" t="s">
        <v>39</v>
      </c>
      <c r="H737" s="108">
        <f>Sayfa2!$C$2</f>
        <v>6.5</v>
      </c>
      <c r="I737" s="108"/>
      <c r="J737" s="109"/>
      <c r="K737" s="109">
        <f>'genel hesap'!$D$2</f>
        <v>0.5</v>
      </c>
      <c r="L737" s="109"/>
      <c r="M737" s="109"/>
      <c r="N737" s="109"/>
      <c r="O737" s="118">
        <f>SIVAMA!D14</f>
        <v>1.96</v>
      </c>
      <c r="P737" s="109"/>
      <c r="Q737" s="109"/>
      <c r="R737" s="109">
        <f>R723+O737+K737</f>
        <v>31.033999999999999</v>
      </c>
      <c r="S737" s="110">
        <v>0.2</v>
      </c>
      <c r="T737" s="110">
        <v>0.3</v>
      </c>
      <c r="U737" s="110">
        <v>0.1</v>
      </c>
      <c r="V737" s="111">
        <f t="shared" ref="V737:V795" si="103">R737*(1+S737)*(T737+1)*(U737+1)</f>
        <v>53.25434400000001</v>
      </c>
      <c r="W737" s="111">
        <f t="shared" si="98"/>
        <v>58.047234960000019</v>
      </c>
      <c r="X737" s="112">
        <v>1.377</v>
      </c>
      <c r="Y737" s="111">
        <f t="shared" si="99"/>
        <v>137.97827749992004</v>
      </c>
      <c r="Z737" s="113">
        <v>0.5</v>
      </c>
      <c r="AA737" s="114">
        <f t="shared" si="95"/>
        <v>68.98913874996002</v>
      </c>
    </row>
    <row r="738" spans="1:27" ht="12.75" customHeight="1" x14ac:dyDescent="0.35">
      <c r="A738" s="103" t="s">
        <v>2673</v>
      </c>
      <c r="B738" s="222" t="s">
        <v>4262</v>
      </c>
      <c r="C738" s="123" t="s">
        <v>3504</v>
      </c>
      <c r="D738" s="136">
        <v>0.2</v>
      </c>
      <c r="E738" s="105">
        <v>0.5</v>
      </c>
      <c r="F738" s="132">
        <f>VLOOKUP(CONCATENATE(A738,"-",E738),AĞIRLIK!$A$3:$C$171,3,FALSE)</f>
        <v>4.3959999999999999</v>
      </c>
      <c r="G738" s="117" t="s">
        <v>39</v>
      </c>
      <c r="H738" s="108">
        <f>Sayfa2!$C$2</f>
        <v>6.5</v>
      </c>
      <c r="I738" s="108">
        <f>'genel hesap'!K50*D738</f>
        <v>0.652335</v>
      </c>
      <c r="J738" s="118">
        <f>'genel hesap'!R50*D738</f>
        <v>2.9639590400000007</v>
      </c>
      <c r="K738" s="118">
        <f>'genel hesap'!$D$2</f>
        <v>0.5</v>
      </c>
      <c r="L738" s="118"/>
      <c r="M738" s="118"/>
      <c r="N738" s="118"/>
      <c r="O738" s="118">
        <f>SIVAMA!D15</f>
        <v>1.96</v>
      </c>
      <c r="P738" s="118"/>
      <c r="Q738" s="118"/>
      <c r="R738" s="109">
        <f>F738*H738*D738+I738+J738+K738+L738+M738+N738+O738+P738+Q738+R724</f>
        <v>58.664009239999999</v>
      </c>
      <c r="S738" s="119">
        <v>0.2</v>
      </c>
      <c r="T738" s="119">
        <v>0.3</v>
      </c>
      <c r="U738" s="119">
        <v>0.1</v>
      </c>
      <c r="V738" s="111">
        <f t="shared" si="103"/>
        <v>100.66743985584</v>
      </c>
      <c r="W738" s="111">
        <f t="shared" si="98"/>
        <v>109.72750944286561</v>
      </c>
      <c r="X738" s="112">
        <v>1.377</v>
      </c>
      <c r="Y738" s="111">
        <f t="shared" si="99"/>
        <v>260.82228994569152</v>
      </c>
      <c r="Z738" s="113">
        <v>0.5</v>
      </c>
      <c r="AA738" s="114">
        <f t="shared" si="95"/>
        <v>130.41114497284576</v>
      </c>
    </row>
    <row r="739" spans="1:27" ht="12.75" customHeight="1" x14ac:dyDescent="0.35">
      <c r="A739" s="103" t="s">
        <v>2673</v>
      </c>
      <c r="B739" s="222" t="s">
        <v>4263</v>
      </c>
      <c r="C739" s="123" t="s">
        <v>3815</v>
      </c>
      <c r="D739" s="136">
        <v>0.2</v>
      </c>
      <c r="E739" s="105">
        <v>0.5</v>
      </c>
      <c r="F739" s="106">
        <f>VLOOKUP(CONCATENATE(A739,"-",E739),AĞIRLIK!$A$3:$C$171,3,FALSE)</f>
        <v>4.3959999999999999</v>
      </c>
      <c r="G739" s="117" t="s">
        <v>39</v>
      </c>
      <c r="H739" s="108">
        <f>Sayfa2!$C$2</f>
        <v>6.5</v>
      </c>
      <c r="I739" s="108">
        <f>D739*'genel hesap'!$K$82</f>
        <v>0.93823200000000007</v>
      </c>
      <c r="J739" s="108">
        <f>D739*'genel hesap'!$R$82</f>
        <v>3.1707468800000007</v>
      </c>
      <c r="K739" s="118">
        <f>'genel hesap'!$D$2</f>
        <v>0.5</v>
      </c>
      <c r="L739" s="118"/>
      <c r="M739" s="118"/>
      <c r="N739" s="118"/>
      <c r="O739" s="118">
        <f>SIVAMA!D15</f>
        <v>1.96</v>
      </c>
      <c r="P739" s="118"/>
      <c r="Q739" s="118"/>
      <c r="R739" s="109">
        <f>F739*H739*D739+I739+J739+K739+L739+M739+N739+O739+P739+Q739+R725</f>
        <v>61.402673279999995</v>
      </c>
      <c r="S739" s="119">
        <v>0.2</v>
      </c>
      <c r="T739" s="119">
        <v>0.3</v>
      </c>
      <c r="U739" s="119">
        <v>0.1</v>
      </c>
      <c r="V739" s="111">
        <f>R739*(1+S739)*(T739+1)*(U739+1)</f>
        <v>105.36698734848</v>
      </c>
      <c r="W739" s="111">
        <f t="shared" si="98"/>
        <v>114.8500162098432</v>
      </c>
      <c r="X739" s="112">
        <v>1.377</v>
      </c>
      <c r="Y739" s="111">
        <f t="shared" si="99"/>
        <v>272.99848853079726</v>
      </c>
      <c r="Z739" s="113">
        <v>0.5</v>
      </c>
      <c r="AA739" s="114">
        <f t="shared" si="95"/>
        <v>136.49924426539863</v>
      </c>
    </row>
    <row r="740" spans="1:27" ht="12.75" customHeight="1" x14ac:dyDescent="0.35">
      <c r="A740" s="103" t="s">
        <v>2673</v>
      </c>
      <c r="B740" s="222" t="s">
        <v>4264</v>
      </c>
      <c r="C740" s="78" t="s">
        <v>2647</v>
      </c>
      <c r="D740" s="124">
        <v>1</v>
      </c>
      <c r="E740" s="105">
        <v>0.5</v>
      </c>
      <c r="F740" s="132">
        <f>VLOOKUP(CONCATENATE(A740,"-",E740),AĞIRLIK!$A$3:$C$171,3,FALSE)</f>
        <v>4.3959999999999999</v>
      </c>
      <c r="G740" s="117" t="s">
        <v>39</v>
      </c>
      <c r="H740" s="108">
        <f>Sayfa2!$C$2</f>
        <v>6.5</v>
      </c>
      <c r="I740" s="108"/>
      <c r="J740" s="118"/>
      <c r="K740" s="118"/>
      <c r="L740" s="118"/>
      <c r="M740" s="118"/>
      <c r="N740" s="118"/>
      <c r="O740" s="118"/>
      <c r="P740" s="118"/>
      <c r="Q740" s="118"/>
      <c r="R740" s="109">
        <f>R723*1.5</f>
        <v>42.860999999999997</v>
      </c>
      <c r="S740" s="119">
        <v>0.1</v>
      </c>
      <c r="T740" s="119">
        <v>0.3</v>
      </c>
      <c r="U740" s="119">
        <v>0.1</v>
      </c>
      <c r="V740" s="111">
        <v>44.58</v>
      </c>
      <c r="W740" s="111">
        <f t="shared" si="98"/>
        <v>48.592199999999998</v>
      </c>
      <c r="X740" s="112">
        <v>1.377</v>
      </c>
      <c r="Y740" s="111">
        <f t="shared" si="99"/>
        <v>115.50365939999999</v>
      </c>
      <c r="Z740" s="113">
        <v>0.5</v>
      </c>
      <c r="AA740" s="114">
        <f t="shared" si="95"/>
        <v>57.751829699999995</v>
      </c>
    </row>
    <row r="741" spans="1:27" ht="12.75" customHeight="1" x14ac:dyDescent="0.35">
      <c r="A741" s="103" t="s">
        <v>2673</v>
      </c>
      <c r="B741" s="222" t="s">
        <v>4265</v>
      </c>
      <c r="C741" s="123" t="s">
        <v>3538</v>
      </c>
      <c r="D741" s="124">
        <v>1</v>
      </c>
      <c r="E741" s="105">
        <v>0.5</v>
      </c>
      <c r="F741" s="132">
        <f>VLOOKUP(CONCATENATE(A741,"-",E741),AĞIRLIK!$A$3:$C$171,3,FALSE)</f>
        <v>4.3959999999999999</v>
      </c>
      <c r="G741" s="117" t="s">
        <v>39</v>
      </c>
      <c r="H741" s="108">
        <f>Sayfa2!$C$2</f>
        <v>6.5</v>
      </c>
      <c r="I741" s="108">
        <f>D741*İZOLASYON!$G$15</f>
        <v>3.47912</v>
      </c>
      <c r="J741" s="118">
        <f>D741*İZOLASYON!$O$15</f>
        <v>14.819795200000003</v>
      </c>
      <c r="K741" s="118"/>
      <c r="L741" s="118"/>
      <c r="M741" s="118"/>
      <c r="N741" s="118">
        <f>CONTA!E483</f>
        <v>0</v>
      </c>
      <c r="O741" s="118"/>
      <c r="P741" s="118"/>
      <c r="Q741" s="118"/>
      <c r="R741" s="109">
        <f>R724*1.5</f>
        <v>70.309372800000006</v>
      </c>
      <c r="S741" s="119">
        <v>0.2</v>
      </c>
      <c r="T741" s="119">
        <v>0.3</v>
      </c>
      <c r="U741" s="119">
        <v>0.1</v>
      </c>
      <c r="V741" s="111">
        <v>77.655000000000001</v>
      </c>
      <c r="W741" s="111">
        <f t="shared" si="98"/>
        <v>84.643950000000004</v>
      </c>
      <c r="X741" s="112">
        <v>1.377</v>
      </c>
      <c r="Y741" s="111">
        <f t="shared" si="99"/>
        <v>201.19866915</v>
      </c>
      <c r="Z741" s="113">
        <v>0.5</v>
      </c>
      <c r="AA741" s="114">
        <f t="shared" si="95"/>
        <v>100.599334575</v>
      </c>
    </row>
    <row r="742" spans="1:27" ht="12.75" customHeight="1" x14ac:dyDescent="0.35">
      <c r="A742" s="103" t="s">
        <v>2673</v>
      </c>
      <c r="B742" s="222" t="s">
        <v>4266</v>
      </c>
      <c r="C742" s="123" t="s">
        <v>3816</v>
      </c>
      <c r="D742" s="124">
        <v>1</v>
      </c>
      <c r="E742" s="105">
        <v>0.5</v>
      </c>
      <c r="F742" s="106">
        <f>VLOOKUP(CONCATENATE(A742,"-",E742),AĞIRLIK!$A$3:$C$171,3,FALSE)</f>
        <v>4.3959999999999999</v>
      </c>
      <c r="G742" s="117" t="s">
        <v>39</v>
      </c>
      <c r="H742" s="108">
        <f>Sayfa2!$C$2</f>
        <v>6.5</v>
      </c>
      <c r="I742" s="108">
        <f>D742*'genel hesap'!$K$82</f>
        <v>4.69116</v>
      </c>
      <c r="J742" s="108">
        <f>D742*'genel hesap'!$R$82</f>
        <v>15.853734400000002</v>
      </c>
      <c r="K742" s="118"/>
      <c r="L742" s="118"/>
      <c r="M742" s="118"/>
      <c r="N742" s="118">
        <f>CONTA!E14</f>
        <v>0.82586301369863035</v>
      </c>
      <c r="O742" s="118"/>
      <c r="P742" s="118"/>
      <c r="Q742" s="118"/>
      <c r="R742" s="109">
        <f>R725*1.5</f>
        <v>73.678341599999996</v>
      </c>
      <c r="S742" s="119">
        <v>0.2</v>
      </c>
      <c r="T742" s="119">
        <v>0.3</v>
      </c>
      <c r="U742" s="119">
        <v>0.1</v>
      </c>
      <c r="V742" s="111">
        <v>81.599999999999994</v>
      </c>
      <c r="W742" s="111">
        <f t="shared" si="98"/>
        <v>88.944000000000003</v>
      </c>
      <c r="X742" s="112">
        <v>1.377</v>
      </c>
      <c r="Y742" s="111">
        <f t="shared" si="99"/>
        <v>211.41988799999999</v>
      </c>
      <c r="Z742" s="113">
        <v>0.5</v>
      </c>
      <c r="AA742" s="114">
        <f t="shared" si="95"/>
        <v>105.70994399999999</v>
      </c>
    </row>
    <row r="743" spans="1:27" ht="12.75" customHeight="1" x14ac:dyDescent="0.35">
      <c r="A743" s="103" t="s">
        <v>2674</v>
      </c>
      <c r="B743" s="222" t="s">
        <v>1914</v>
      </c>
      <c r="C743" s="78" t="s">
        <v>1262</v>
      </c>
      <c r="D743" s="124">
        <v>1</v>
      </c>
      <c r="E743" s="105">
        <v>0.5</v>
      </c>
      <c r="F743" s="132">
        <f>VLOOKUP(CONCATENATE(A743,"-",E743),AĞIRLIK!$A$3:$C$171,3,FALSE)</f>
        <v>4.7728000000000002</v>
      </c>
      <c r="G743" s="117" t="s">
        <v>39</v>
      </c>
      <c r="H743" s="108">
        <f>Sayfa2!$C$2</f>
        <v>6.5</v>
      </c>
      <c r="I743" s="108"/>
      <c r="J743" s="118"/>
      <c r="K743" s="118"/>
      <c r="L743" s="118"/>
      <c r="M743" s="118"/>
      <c r="N743" s="118"/>
      <c r="O743" s="118"/>
      <c r="P743" s="118"/>
      <c r="Q743" s="118"/>
      <c r="R743" s="109">
        <f>F743*H743*D743+I743+J743+K743+L743+M743+N743+O743+P743+Q743</f>
        <v>31.023200000000003</v>
      </c>
      <c r="S743" s="119">
        <v>0.1</v>
      </c>
      <c r="T743" s="119">
        <v>0.3</v>
      </c>
      <c r="U743" s="119">
        <v>0.1</v>
      </c>
      <c r="V743" s="111">
        <v>33.96</v>
      </c>
      <c r="W743" s="111">
        <f t="shared" si="98"/>
        <v>37.016400000000004</v>
      </c>
      <c r="X743" s="112">
        <v>1.377</v>
      </c>
      <c r="Y743" s="111">
        <f t="shared" si="99"/>
        <v>87.987982799999997</v>
      </c>
      <c r="Z743" s="113">
        <v>0.5</v>
      </c>
      <c r="AA743" s="114">
        <f t="shared" si="95"/>
        <v>43.993991399999999</v>
      </c>
    </row>
    <row r="744" spans="1:27" ht="12.75" customHeight="1" x14ac:dyDescent="0.35">
      <c r="A744" s="103" t="s">
        <v>2674</v>
      </c>
      <c r="B744" s="222" t="s">
        <v>1915</v>
      </c>
      <c r="C744" s="123" t="s">
        <v>3189</v>
      </c>
      <c r="D744" s="124">
        <v>1</v>
      </c>
      <c r="E744" s="105">
        <v>0.5</v>
      </c>
      <c r="F744" s="132">
        <f>VLOOKUP(CONCATENATE(A744,"-",E744),AĞIRLIK!$A$3:$C$171,3,FALSE)</f>
        <v>4.7728000000000002</v>
      </c>
      <c r="G744" s="117" t="s">
        <v>39</v>
      </c>
      <c r="H744" s="108">
        <f>Sayfa2!$C$2</f>
        <v>6.5</v>
      </c>
      <c r="I744" s="108">
        <f>D744*İZOLASYON!$G$16</f>
        <v>3.9140100000000002</v>
      </c>
      <c r="J744" s="118">
        <f>D744*İZOLASYON!$O$16</f>
        <v>16.543027200000001</v>
      </c>
      <c r="K744" s="118"/>
      <c r="L744" s="118"/>
      <c r="M744" s="118"/>
      <c r="N744" s="118"/>
      <c r="O744" s="118"/>
      <c r="P744" s="118"/>
      <c r="Q744" s="118"/>
      <c r="R744" s="109">
        <f>F744*H744*D744+I744+J744+K744+L744+M744+N744+O744+P744+Q744</f>
        <v>51.480237200000005</v>
      </c>
      <c r="S744" s="119">
        <v>0.1</v>
      </c>
      <c r="T744" s="119">
        <v>0.3</v>
      </c>
      <c r="U744" s="119">
        <v>0.1</v>
      </c>
      <c r="V744" s="111">
        <v>58.63</v>
      </c>
      <c r="W744" s="111">
        <f t="shared" si="98"/>
        <v>63.906700000000008</v>
      </c>
      <c r="X744" s="112">
        <v>1.377</v>
      </c>
      <c r="Y744" s="111">
        <f t="shared" si="99"/>
        <v>151.90622590000001</v>
      </c>
      <c r="Z744" s="113">
        <v>0.5</v>
      </c>
      <c r="AA744" s="114">
        <f t="shared" si="95"/>
        <v>75.953112950000005</v>
      </c>
    </row>
    <row r="745" spans="1:27" ht="12.75" customHeight="1" x14ac:dyDescent="0.35">
      <c r="A745" s="103" t="s">
        <v>2674</v>
      </c>
      <c r="B745" s="222" t="s">
        <v>1916</v>
      </c>
      <c r="C745" s="123" t="s">
        <v>3817</v>
      </c>
      <c r="D745" s="124">
        <v>1</v>
      </c>
      <c r="E745" s="105">
        <v>0.5</v>
      </c>
      <c r="F745" s="106">
        <f>VLOOKUP(CONCATENATE(A745,"-",E745),AĞIRLIK!$A$3:$C$171,3,FALSE)</f>
        <v>4.7728000000000002</v>
      </c>
      <c r="G745" s="117" t="s">
        <v>39</v>
      </c>
      <c r="H745" s="108">
        <f>Sayfa2!$C$2</f>
        <v>6.5</v>
      </c>
      <c r="I745" s="108">
        <f>D745*'genel hesap'!$K$83</f>
        <v>5.2123999999999997</v>
      </c>
      <c r="J745" s="108">
        <f>D745*'genel hesap'!$R$83</f>
        <v>17.576966400000003</v>
      </c>
      <c r="K745" s="118"/>
      <c r="L745" s="118"/>
      <c r="M745" s="118"/>
      <c r="N745" s="118"/>
      <c r="O745" s="118"/>
      <c r="P745" s="118"/>
      <c r="Q745" s="118"/>
      <c r="R745" s="109">
        <f>F745*H745*D745+I745+J745+K745+L745+M745+N745+O745+P745+Q745</f>
        <v>53.812566400000009</v>
      </c>
      <c r="S745" s="119">
        <v>0.1</v>
      </c>
      <c r="T745" s="119">
        <v>0.3</v>
      </c>
      <c r="U745" s="119">
        <v>0.1</v>
      </c>
      <c r="V745" s="111">
        <v>61.43</v>
      </c>
      <c r="W745" s="111">
        <f t="shared" si="98"/>
        <v>66.958700000000007</v>
      </c>
      <c r="X745" s="112">
        <v>1.377</v>
      </c>
      <c r="Y745" s="111">
        <f t="shared" si="99"/>
        <v>159.16082990000001</v>
      </c>
      <c r="Z745" s="113">
        <v>0.5</v>
      </c>
      <c r="AA745" s="114">
        <f t="shared" si="95"/>
        <v>79.580414950000005</v>
      </c>
    </row>
    <row r="746" spans="1:27" ht="12.75" customHeight="1" x14ac:dyDescent="0.35">
      <c r="A746" s="103" t="s">
        <v>2674</v>
      </c>
      <c r="B746" s="222" t="s">
        <v>1917</v>
      </c>
      <c r="C746" s="78" t="s">
        <v>1264</v>
      </c>
      <c r="D746" s="124">
        <v>0.5</v>
      </c>
      <c r="E746" s="105">
        <v>0.5</v>
      </c>
      <c r="F746" s="132">
        <f>VLOOKUP(CONCATENATE(A746,"-",E746),AĞIRLIK!$A$3:$C$171,3,FALSE)</f>
        <v>4.7728000000000002</v>
      </c>
      <c r="G746" s="117" t="s">
        <v>39</v>
      </c>
      <c r="H746" s="108">
        <f>Sayfa2!$C$2</f>
        <v>6.5</v>
      </c>
      <c r="I746" s="108"/>
      <c r="J746" s="118"/>
      <c r="K746" s="118"/>
      <c r="L746" s="118"/>
      <c r="M746" s="118"/>
      <c r="N746" s="118"/>
      <c r="O746" s="118"/>
      <c r="P746" s="118"/>
      <c r="Q746" s="118"/>
      <c r="R746" s="109">
        <f t="shared" ref="R746:R754" si="104">F746*H746*D746+I746+J746+K746+L746+M746+N746+O746+P746+Q746</f>
        <v>15.511600000000001</v>
      </c>
      <c r="S746" s="119">
        <v>0.2</v>
      </c>
      <c r="T746" s="119">
        <v>0.3</v>
      </c>
      <c r="U746" s="119">
        <v>0.1</v>
      </c>
      <c r="V746" s="111">
        <f>V743*0.5</f>
        <v>16.98</v>
      </c>
      <c r="W746" s="111">
        <f t="shared" si="98"/>
        <v>18.508200000000002</v>
      </c>
      <c r="X746" s="112">
        <v>1.377</v>
      </c>
      <c r="Y746" s="111">
        <f t="shared" si="99"/>
        <v>43.993991399999999</v>
      </c>
      <c r="Z746" s="113">
        <v>0.5</v>
      </c>
      <c r="AA746" s="114">
        <f t="shared" si="95"/>
        <v>21.996995699999999</v>
      </c>
    </row>
    <row r="747" spans="1:27" ht="12.75" customHeight="1" x14ac:dyDescent="0.35">
      <c r="A747" s="103" t="s">
        <v>2674</v>
      </c>
      <c r="B747" s="222" t="s">
        <v>1918</v>
      </c>
      <c r="C747" s="123" t="s">
        <v>3131</v>
      </c>
      <c r="D747" s="124">
        <v>0.5</v>
      </c>
      <c r="E747" s="105">
        <v>0.5</v>
      </c>
      <c r="F747" s="132">
        <f>VLOOKUP(CONCATENATE(A747,"-",E747),AĞIRLIK!$A$3:$C$171,3,FALSE)</f>
        <v>4.7728000000000002</v>
      </c>
      <c r="G747" s="117" t="s">
        <v>39</v>
      </c>
      <c r="H747" s="108">
        <f>Sayfa2!$C$2</f>
        <v>6.5</v>
      </c>
      <c r="I747" s="108">
        <f>D747*İZOLASYON!$G$16</f>
        <v>1.9570050000000001</v>
      </c>
      <c r="J747" s="118">
        <f>D747*İZOLASYON!$O$16</f>
        <v>8.2715136000000005</v>
      </c>
      <c r="K747" s="118"/>
      <c r="L747" s="118"/>
      <c r="M747" s="118"/>
      <c r="N747" s="118"/>
      <c r="O747" s="118"/>
      <c r="P747" s="118"/>
      <c r="Q747" s="118"/>
      <c r="R747" s="109">
        <f t="shared" si="104"/>
        <v>25.740118600000002</v>
      </c>
      <c r="S747" s="119">
        <v>0.2</v>
      </c>
      <c r="T747" s="119">
        <v>0.3</v>
      </c>
      <c r="U747" s="119">
        <v>0.1</v>
      </c>
      <c r="V747" s="111">
        <f t="shared" ref="V747:V751" si="105">V744*0.5</f>
        <v>29.315000000000001</v>
      </c>
      <c r="W747" s="111">
        <f t="shared" si="98"/>
        <v>31.953350000000004</v>
      </c>
      <c r="X747" s="112">
        <v>1.377</v>
      </c>
      <c r="Y747" s="111">
        <f t="shared" si="99"/>
        <v>75.953112950000005</v>
      </c>
      <c r="Z747" s="113">
        <v>0.5</v>
      </c>
      <c r="AA747" s="114">
        <f t="shared" si="95"/>
        <v>37.976556475000002</v>
      </c>
    </row>
    <row r="748" spans="1:27" ht="12.75" customHeight="1" x14ac:dyDescent="0.35">
      <c r="A748" s="103" t="s">
        <v>2674</v>
      </c>
      <c r="B748" s="222" t="s">
        <v>1919</v>
      </c>
      <c r="C748" s="123" t="s">
        <v>3818</v>
      </c>
      <c r="D748" s="124">
        <v>0.5</v>
      </c>
      <c r="E748" s="105">
        <v>0.5</v>
      </c>
      <c r="F748" s="106">
        <f>VLOOKUP(CONCATENATE(A748,"-",E748),AĞIRLIK!$A$3:$C$171,3,FALSE)</f>
        <v>4.7728000000000002</v>
      </c>
      <c r="G748" s="117" t="s">
        <v>39</v>
      </c>
      <c r="H748" s="108">
        <f>Sayfa2!$C$2</f>
        <v>6.5</v>
      </c>
      <c r="I748" s="108">
        <f>D748*'genel hesap'!$K$83</f>
        <v>2.6061999999999999</v>
      </c>
      <c r="J748" s="108">
        <f>D748*'genel hesap'!$R$83</f>
        <v>8.7884832000000017</v>
      </c>
      <c r="K748" s="118"/>
      <c r="L748" s="118"/>
      <c r="M748" s="118"/>
      <c r="N748" s="118"/>
      <c r="O748" s="118"/>
      <c r="P748" s="118"/>
      <c r="Q748" s="118"/>
      <c r="R748" s="109">
        <f t="shared" si="104"/>
        <v>26.906283200000004</v>
      </c>
      <c r="S748" s="119">
        <v>0.2</v>
      </c>
      <c r="T748" s="119">
        <v>0.3</v>
      </c>
      <c r="U748" s="119">
        <v>0.1</v>
      </c>
      <c r="V748" s="111">
        <f t="shared" si="105"/>
        <v>30.715</v>
      </c>
      <c r="W748" s="111">
        <f t="shared" si="98"/>
        <v>33.479350000000004</v>
      </c>
      <c r="X748" s="112">
        <v>1.377</v>
      </c>
      <c r="Y748" s="111">
        <f t="shared" si="99"/>
        <v>79.580414950000005</v>
      </c>
      <c r="Z748" s="113">
        <v>0.5</v>
      </c>
      <c r="AA748" s="114">
        <f t="shared" si="95"/>
        <v>39.790207475000003</v>
      </c>
    </row>
    <row r="749" spans="1:27" ht="12.75" customHeight="1" x14ac:dyDescent="0.35">
      <c r="A749" s="103" t="s">
        <v>2674</v>
      </c>
      <c r="B749" s="222" t="s">
        <v>1920</v>
      </c>
      <c r="C749" s="78" t="s">
        <v>1266</v>
      </c>
      <c r="D749" s="116">
        <v>0.25</v>
      </c>
      <c r="E749" s="105">
        <v>0.5</v>
      </c>
      <c r="F749" s="132">
        <f>VLOOKUP(CONCATENATE(A749,"-",E749),AĞIRLIK!$A$3:$C$171,3,FALSE)</f>
        <v>4.7728000000000002</v>
      </c>
      <c r="G749" s="117" t="s">
        <v>39</v>
      </c>
      <c r="H749" s="108">
        <f>Sayfa2!$C$2</f>
        <v>6.5</v>
      </c>
      <c r="I749" s="108"/>
      <c r="J749" s="118"/>
      <c r="K749" s="118"/>
      <c r="L749" s="118"/>
      <c r="M749" s="118"/>
      <c r="N749" s="118"/>
      <c r="O749" s="118"/>
      <c r="P749" s="118"/>
      <c r="Q749" s="118"/>
      <c r="R749" s="109">
        <f t="shared" si="104"/>
        <v>7.7558000000000007</v>
      </c>
      <c r="S749" s="119">
        <v>0.2</v>
      </c>
      <c r="T749" s="119">
        <v>0.3</v>
      </c>
      <c r="U749" s="119">
        <v>0.1</v>
      </c>
      <c r="V749" s="111">
        <f t="shared" si="105"/>
        <v>8.49</v>
      </c>
      <c r="W749" s="111">
        <f t="shared" si="98"/>
        <v>9.2541000000000011</v>
      </c>
      <c r="X749" s="112">
        <v>1.377</v>
      </c>
      <c r="Y749" s="111">
        <f t="shared" si="99"/>
        <v>21.996995699999999</v>
      </c>
      <c r="Z749" s="113">
        <v>0.5</v>
      </c>
      <c r="AA749" s="114">
        <f t="shared" si="95"/>
        <v>10.99849785</v>
      </c>
    </row>
    <row r="750" spans="1:27" ht="12.75" customHeight="1" x14ac:dyDescent="0.35">
      <c r="A750" s="103" t="s">
        <v>2674</v>
      </c>
      <c r="B750" s="222" t="s">
        <v>1921</v>
      </c>
      <c r="C750" s="123" t="s">
        <v>3160</v>
      </c>
      <c r="D750" s="116">
        <v>0.25</v>
      </c>
      <c r="E750" s="105">
        <v>0.5</v>
      </c>
      <c r="F750" s="132">
        <f>VLOOKUP(CONCATENATE(A750,"-",E750),AĞIRLIK!$A$3:$C$171,3,FALSE)</f>
        <v>4.7728000000000002</v>
      </c>
      <c r="G750" s="117" t="s">
        <v>39</v>
      </c>
      <c r="H750" s="108">
        <f>Sayfa2!$C$2</f>
        <v>6.5</v>
      </c>
      <c r="I750" s="108">
        <f>D750*İZOLASYON!$G$16</f>
        <v>0.97850250000000005</v>
      </c>
      <c r="J750" s="118">
        <f>D750*İZOLASYON!$O$16</f>
        <v>4.1357568000000002</v>
      </c>
      <c r="K750" s="118"/>
      <c r="L750" s="118"/>
      <c r="M750" s="118"/>
      <c r="N750" s="118"/>
      <c r="O750" s="118"/>
      <c r="P750" s="118"/>
      <c r="Q750" s="118"/>
      <c r="R750" s="109">
        <f t="shared" si="104"/>
        <v>12.870059300000001</v>
      </c>
      <c r="S750" s="119">
        <v>0.2</v>
      </c>
      <c r="T750" s="119">
        <v>0.3</v>
      </c>
      <c r="U750" s="119">
        <v>0.1</v>
      </c>
      <c r="V750" s="111">
        <f t="shared" si="105"/>
        <v>14.657500000000001</v>
      </c>
      <c r="W750" s="111">
        <f t="shared" si="98"/>
        <v>15.976675000000002</v>
      </c>
      <c r="X750" s="112">
        <v>1.377</v>
      </c>
      <c r="Y750" s="111">
        <f t="shared" si="99"/>
        <v>37.976556475000002</v>
      </c>
      <c r="Z750" s="113">
        <v>0.5</v>
      </c>
      <c r="AA750" s="114">
        <f t="shared" ref="AA750:AA813" si="106">Y750*(1-Z750)</f>
        <v>18.988278237500001</v>
      </c>
    </row>
    <row r="751" spans="1:27" ht="12.75" customHeight="1" x14ac:dyDescent="0.35">
      <c r="A751" s="103" t="s">
        <v>2674</v>
      </c>
      <c r="B751" s="222" t="s">
        <v>1922</v>
      </c>
      <c r="C751" s="123" t="s">
        <v>3819</v>
      </c>
      <c r="D751" s="116">
        <v>0.25</v>
      </c>
      <c r="E751" s="105">
        <v>0.5</v>
      </c>
      <c r="F751" s="106">
        <f>VLOOKUP(CONCATENATE(A751,"-",E751),AĞIRLIK!$A$3:$C$171,3,FALSE)</f>
        <v>4.7728000000000002</v>
      </c>
      <c r="G751" s="117" t="s">
        <v>39</v>
      </c>
      <c r="H751" s="108">
        <f>Sayfa2!$C$2</f>
        <v>6.5</v>
      </c>
      <c r="I751" s="108">
        <f>D751*'genel hesap'!$K$83</f>
        <v>1.3030999999999999</v>
      </c>
      <c r="J751" s="108">
        <f>D751*'genel hesap'!$R$83</f>
        <v>4.3942416000000009</v>
      </c>
      <c r="K751" s="118"/>
      <c r="L751" s="118"/>
      <c r="M751" s="118"/>
      <c r="N751" s="118"/>
      <c r="O751" s="118"/>
      <c r="P751" s="118"/>
      <c r="Q751" s="118"/>
      <c r="R751" s="109">
        <f t="shared" si="104"/>
        <v>13.453141600000002</v>
      </c>
      <c r="S751" s="119">
        <v>0.2</v>
      </c>
      <c r="T751" s="119">
        <v>0.3</v>
      </c>
      <c r="U751" s="119">
        <v>0.1</v>
      </c>
      <c r="V751" s="111">
        <f t="shared" si="105"/>
        <v>15.3575</v>
      </c>
      <c r="W751" s="111">
        <f t="shared" si="98"/>
        <v>16.739675000000002</v>
      </c>
      <c r="X751" s="112">
        <v>1.377</v>
      </c>
      <c r="Y751" s="111">
        <f t="shared" si="99"/>
        <v>39.790207475000003</v>
      </c>
      <c r="Z751" s="113">
        <v>0.5</v>
      </c>
      <c r="AA751" s="114">
        <f t="shared" si="106"/>
        <v>19.895103737500001</v>
      </c>
    </row>
    <row r="752" spans="1:27" ht="12.75" customHeight="1" x14ac:dyDescent="0.35">
      <c r="A752" s="103" t="s">
        <v>2674</v>
      </c>
      <c r="B752" s="222" t="s">
        <v>1923</v>
      </c>
      <c r="C752" s="78" t="s">
        <v>4596</v>
      </c>
      <c r="D752" s="124">
        <v>0.5</v>
      </c>
      <c r="E752" s="105">
        <v>0.5</v>
      </c>
      <c r="F752" s="132">
        <f>VLOOKUP(CONCATENATE(A752,"-",E752),AĞIRLIK!$A$3:$C$171,3,FALSE)</f>
        <v>4.7728000000000002</v>
      </c>
      <c r="G752" s="117" t="s">
        <v>39</v>
      </c>
      <c r="H752" s="108">
        <f>Sayfa2!$C$2</f>
        <v>6.5</v>
      </c>
      <c r="I752" s="108"/>
      <c r="J752" s="118"/>
      <c r="K752" s="118"/>
      <c r="L752" s="118">
        <v>1.39</v>
      </c>
      <c r="M752" s="118"/>
      <c r="N752" s="118"/>
      <c r="O752" s="118"/>
      <c r="P752" s="118"/>
      <c r="Q752" s="118"/>
      <c r="R752" s="109">
        <f t="shared" si="104"/>
        <v>16.901600000000002</v>
      </c>
      <c r="S752" s="119">
        <v>0.2</v>
      </c>
      <c r="T752" s="119">
        <v>0.3</v>
      </c>
      <c r="U752" s="119">
        <v>0.1</v>
      </c>
      <c r="V752" s="111">
        <f>V746+L752</f>
        <v>18.37</v>
      </c>
      <c r="W752" s="111">
        <f t="shared" si="98"/>
        <v>20.023300000000003</v>
      </c>
      <c r="X752" s="112">
        <v>1.377</v>
      </c>
      <c r="Y752" s="111">
        <f t="shared" si="99"/>
        <v>47.595384100000004</v>
      </c>
      <c r="Z752" s="113">
        <v>0.5</v>
      </c>
      <c r="AA752" s="114">
        <f t="shared" si="106"/>
        <v>23.797692050000002</v>
      </c>
    </row>
    <row r="753" spans="1:27" ht="12.75" customHeight="1" x14ac:dyDescent="0.35">
      <c r="A753" s="103" t="s">
        <v>2674</v>
      </c>
      <c r="B753" s="222" t="s">
        <v>1924</v>
      </c>
      <c r="C753" s="123" t="s">
        <v>4625</v>
      </c>
      <c r="D753" s="124">
        <v>0.5</v>
      </c>
      <c r="E753" s="105">
        <v>0.5</v>
      </c>
      <c r="F753" s="132">
        <f>VLOOKUP(CONCATENATE(A753,"-",E753),AĞIRLIK!$A$3:$C$171,3,FALSE)</f>
        <v>4.7728000000000002</v>
      </c>
      <c r="G753" s="117" t="s">
        <v>39</v>
      </c>
      <c r="H753" s="108">
        <f>Sayfa2!$C$2</f>
        <v>6.5</v>
      </c>
      <c r="I753" s="108">
        <f>D753*İZOLASYON!$G$16</f>
        <v>1.9570050000000001</v>
      </c>
      <c r="J753" s="118">
        <f>D753*İZOLASYON!$O$16</f>
        <v>8.2715136000000005</v>
      </c>
      <c r="K753" s="118"/>
      <c r="L753" s="118">
        <v>1.39</v>
      </c>
      <c r="M753" s="118"/>
      <c r="N753" s="118"/>
      <c r="O753" s="118"/>
      <c r="P753" s="118"/>
      <c r="Q753" s="118"/>
      <c r="R753" s="109">
        <f t="shared" si="104"/>
        <v>27.130118600000003</v>
      </c>
      <c r="S753" s="119">
        <v>0.2</v>
      </c>
      <c r="T753" s="119">
        <v>0.3</v>
      </c>
      <c r="U753" s="119">
        <v>0.1</v>
      </c>
      <c r="V753" s="111">
        <f t="shared" ref="V753:V754" si="107">V747+L753</f>
        <v>30.705000000000002</v>
      </c>
      <c r="W753" s="111">
        <f t="shared" si="98"/>
        <v>33.468450000000004</v>
      </c>
      <c r="X753" s="112">
        <v>1.377</v>
      </c>
      <c r="Y753" s="111">
        <f t="shared" si="99"/>
        <v>79.554505649999996</v>
      </c>
      <c r="Z753" s="113">
        <v>0.5</v>
      </c>
      <c r="AA753" s="114">
        <f t="shared" si="106"/>
        <v>39.777252824999998</v>
      </c>
    </row>
    <row r="754" spans="1:27" ht="12.75" customHeight="1" x14ac:dyDescent="0.35">
      <c r="A754" s="103" t="s">
        <v>2674</v>
      </c>
      <c r="B754" s="222" t="s">
        <v>1925</v>
      </c>
      <c r="C754" s="123" t="s">
        <v>4654</v>
      </c>
      <c r="D754" s="124">
        <v>0.5</v>
      </c>
      <c r="E754" s="105">
        <v>0.5</v>
      </c>
      <c r="F754" s="106">
        <f>VLOOKUP(CONCATENATE(A754,"-",E754),AĞIRLIK!$A$3:$C$171,3,FALSE)</f>
        <v>4.7728000000000002</v>
      </c>
      <c r="G754" s="117" t="s">
        <v>39</v>
      </c>
      <c r="H754" s="108">
        <f>Sayfa2!$C$2</f>
        <v>6.5</v>
      </c>
      <c r="I754" s="108">
        <f>D754*'genel hesap'!$K$83</f>
        <v>2.6061999999999999</v>
      </c>
      <c r="J754" s="108">
        <f>D754*'genel hesap'!$R$83</f>
        <v>8.7884832000000017</v>
      </c>
      <c r="K754" s="118"/>
      <c r="L754" s="118">
        <v>1.39</v>
      </c>
      <c r="M754" s="118"/>
      <c r="N754" s="118"/>
      <c r="O754" s="118"/>
      <c r="P754" s="118"/>
      <c r="Q754" s="118"/>
      <c r="R754" s="109">
        <f t="shared" si="104"/>
        <v>28.296283200000005</v>
      </c>
      <c r="S754" s="119">
        <v>0.2</v>
      </c>
      <c r="T754" s="119">
        <v>0.3</v>
      </c>
      <c r="U754" s="119">
        <v>0.1</v>
      </c>
      <c r="V754" s="111">
        <f t="shared" si="107"/>
        <v>32.104999999999997</v>
      </c>
      <c r="W754" s="111">
        <f t="shared" si="98"/>
        <v>34.994450000000001</v>
      </c>
      <c r="X754" s="112">
        <v>1.377</v>
      </c>
      <c r="Y754" s="111">
        <f t="shared" si="99"/>
        <v>83.181807649999996</v>
      </c>
      <c r="Z754" s="113">
        <v>0.5</v>
      </c>
      <c r="AA754" s="114">
        <f t="shared" si="106"/>
        <v>41.590903824999998</v>
      </c>
    </row>
    <row r="755" spans="1:27" ht="12.75" customHeight="1" x14ac:dyDescent="0.35">
      <c r="A755" s="103" t="s">
        <v>2674</v>
      </c>
      <c r="B755" s="222" t="s">
        <v>1926</v>
      </c>
      <c r="C755" s="123" t="s">
        <v>1270</v>
      </c>
      <c r="D755" s="124"/>
      <c r="E755" s="105">
        <v>0.5</v>
      </c>
      <c r="F755" s="106">
        <f>VLOOKUP(CONCATENATE(A755,"-",E755),AĞIRLIK!$A$3:$C$171,3,FALSE)</f>
        <v>4.7728000000000002</v>
      </c>
      <c r="G755" s="117" t="s">
        <v>39</v>
      </c>
      <c r="H755" s="108"/>
      <c r="I755" s="108"/>
      <c r="J755" s="118"/>
      <c r="K755" s="118"/>
      <c r="L755" s="118"/>
      <c r="M755" s="118"/>
      <c r="N755" s="118"/>
      <c r="O755" s="118"/>
      <c r="P755" s="118"/>
      <c r="Q755" s="118"/>
      <c r="R755" s="109">
        <f>R752</f>
        <v>16.901600000000002</v>
      </c>
      <c r="S755" s="119">
        <f>S753</f>
        <v>0.2</v>
      </c>
      <c r="T755" s="119">
        <f>T753</f>
        <v>0.3</v>
      </c>
      <c r="U755" s="119">
        <f>U753</f>
        <v>0.1</v>
      </c>
      <c r="V755" s="121">
        <f>V752</f>
        <v>18.37</v>
      </c>
      <c r="W755" s="111">
        <f t="shared" si="98"/>
        <v>20.023300000000003</v>
      </c>
      <c r="X755" s="112">
        <v>1.377</v>
      </c>
      <c r="Y755" s="111">
        <f t="shared" si="99"/>
        <v>47.595384100000004</v>
      </c>
      <c r="Z755" s="113">
        <v>0.5</v>
      </c>
      <c r="AA755" s="114">
        <f t="shared" si="106"/>
        <v>23.797692050000002</v>
      </c>
    </row>
    <row r="756" spans="1:27" ht="12.75" customHeight="1" x14ac:dyDescent="0.35">
      <c r="A756" s="103" t="s">
        <v>2674</v>
      </c>
      <c r="B756" s="222" t="s">
        <v>1927</v>
      </c>
      <c r="C756" s="78" t="s">
        <v>1271</v>
      </c>
      <c r="D756" s="116">
        <v>1</v>
      </c>
      <c r="E756" s="105">
        <v>0.5</v>
      </c>
      <c r="F756" s="132">
        <f>VLOOKUP(CONCATENATE(A756,"-",E756),AĞIRLIK!$A$3:$C$171,3,FALSE)</f>
        <v>4.7728000000000002</v>
      </c>
      <c r="G756" s="117" t="s">
        <v>39</v>
      </c>
      <c r="H756" s="108">
        <f>Sayfa2!$C$2</f>
        <v>6.5</v>
      </c>
      <c r="I756" s="108"/>
      <c r="J756" s="118"/>
      <c r="K756" s="118"/>
      <c r="L756" s="118"/>
      <c r="M756" s="118"/>
      <c r="N756" s="118"/>
      <c r="O756" s="118"/>
      <c r="P756" s="118"/>
      <c r="Q756" s="118"/>
      <c r="R756" s="109">
        <f t="shared" ref="R756:R776" si="108">F756*H756*D756+I756+J756+K756+L756+M756+N756+O756+P756+Q756</f>
        <v>31.023200000000003</v>
      </c>
      <c r="S756" s="119">
        <v>0.1</v>
      </c>
      <c r="T756" s="119">
        <v>0.3</v>
      </c>
      <c r="U756" s="119">
        <v>0.1</v>
      </c>
      <c r="V756" s="111">
        <v>33.96</v>
      </c>
      <c r="W756" s="111">
        <f t="shared" ref="W756:W819" si="109">V756*$W$1</f>
        <v>37.016400000000004</v>
      </c>
      <c r="X756" s="112">
        <v>1.377</v>
      </c>
      <c r="Y756" s="111">
        <f t="shared" ref="Y756:Y819" si="110">W756*(1+X756)</f>
        <v>87.987982799999997</v>
      </c>
      <c r="Z756" s="113">
        <v>0.5</v>
      </c>
      <c r="AA756" s="114">
        <f t="shared" si="106"/>
        <v>43.993991399999999</v>
      </c>
    </row>
    <row r="757" spans="1:27" ht="12.75" customHeight="1" x14ac:dyDescent="0.35">
      <c r="A757" s="103" t="s">
        <v>2674</v>
      </c>
      <c r="B757" s="222" t="s">
        <v>1928</v>
      </c>
      <c r="C757" s="123" t="s">
        <v>3257</v>
      </c>
      <c r="D757" s="116">
        <v>1</v>
      </c>
      <c r="E757" s="105">
        <v>0.5</v>
      </c>
      <c r="F757" s="132">
        <f>VLOOKUP(CONCATENATE(A757,"-",E757),AĞIRLIK!$A$3:$C$171,3,FALSE)</f>
        <v>4.7728000000000002</v>
      </c>
      <c r="G757" s="117" t="s">
        <v>39</v>
      </c>
      <c r="H757" s="108">
        <f>Sayfa2!$C$2</f>
        <v>6.5</v>
      </c>
      <c r="I757" s="108">
        <f>D757*İZOLASYON!$G$16</f>
        <v>3.9140100000000002</v>
      </c>
      <c r="J757" s="118">
        <f>D757*İZOLASYON!$O$16</f>
        <v>16.543027200000001</v>
      </c>
      <c r="K757" s="118"/>
      <c r="L757" s="118"/>
      <c r="M757" s="118"/>
      <c r="N757" s="118"/>
      <c r="O757" s="118"/>
      <c r="P757" s="118"/>
      <c r="Q757" s="118"/>
      <c r="R757" s="109">
        <f t="shared" si="108"/>
        <v>51.480237200000005</v>
      </c>
      <c r="S757" s="119">
        <v>0.1</v>
      </c>
      <c r="T757" s="119">
        <v>0.3</v>
      </c>
      <c r="U757" s="119">
        <v>0.1</v>
      </c>
      <c r="V757" s="111">
        <v>58.63</v>
      </c>
      <c r="W757" s="111">
        <f t="shared" si="109"/>
        <v>63.906700000000008</v>
      </c>
      <c r="X757" s="112">
        <v>1.377</v>
      </c>
      <c r="Y757" s="111">
        <f t="shared" si="110"/>
        <v>151.90622590000001</v>
      </c>
      <c r="Z757" s="113">
        <v>0.5</v>
      </c>
      <c r="AA757" s="114">
        <f t="shared" si="106"/>
        <v>75.953112950000005</v>
      </c>
    </row>
    <row r="758" spans="1:27" ht="12.75" customHeight="1" x14ac:dyDescent="0.35">
      <c r="A758" s="103" t="s">
        <v>2674</v>
      </c>
      <c r="B758" s="222" t="s">
        <v>1929</v>
      </c>
      <c r="C758" s="123" t="s">
        <v>3821</v>
      </c>
      <c r="D758" s="116">
        <v>1</v>
      </c>
      <c r="E758" s="105">
        <v>0.5</v>
      </c>
      <c r="F758" s="106">
        <f>VLOOKUP(CONCATENATE(A758,"-",E758),AĞIRLIK!$A$3:$C$171,3,FALSE)</f>
        <v>4.7728000000000002</v>
      </c>
      <c r="G758" s="117" t="s">
        <v>39</v>
      </c>
      <c r="H758" s="108">
        <f>Sayfa2!$C$2</f>
        <v>6.5</v>
      </c>
      <c r="I758" s="108">
        <f>D758*'genel hesap'!$K$83</f>
        <v>5.2123999999999997</v>
      </c>
      <c r="J758" s="108">
        <f>D758*'genel hesap'!$R$83</f>
        <v>17.576966400000003</v>
      </c>
      <c r="K758" s="118"/>
      <c r="L758" s="118"/>
      <c r="M758" s="118"/>
      <c r="N758" s="118"/>
      <c r="O758" s="118"/>
      <c r="P758" s="118"/>
      <c r="Q758" s="118"/>
      <c r="R758" s="109">
        <f t="shared" si="108"/>
        <v>53.812566400000009</v>
      </c>
      <c r="S758" s="119">
        <v>0.1</v>
      </c>
      <c r="T758" s="119">
        <v>0.3</v>
      </c>
      <c r="U758" s="119">
        <v>0.1</v>
      </c>
      <c r="V758" s="111">
        <v>61.43</v>
      </c>
      <c r="W758" s="111">
        <f t="shared" si="109"/>
        <v>66.958700000000007</v>
      </c>
      <c r="X758" s="112">
        <v>1.377</v>
      </c>
      <c r="Y758" s="111">
        <f t="shared" si="110"/>
        <v>159.16082990000001</v>
      </c>
      <c r="Z758" s="113">
        <v>0.5</v>
      </c>
      <c r="AA758" s="114">
        <f t="shared" si="106"/>
        <v>79.580414950000005</v>
      </c>
    </row>
    <row r="759" spans="1:27" ht="12.75" customHeight="1" x14ac:dyDescent="0.35">
      <c r="A759" s="103" t="s">
        <v>2674</v>
      </c>
      <c r="B759" s="222" t="s">
        <v>1930</v>
      </c>
      <c r="C759" s="78" t="s">
        <v>1273</v>
      </c>
      <c r="D759" s="116">
        <v>1</v>
      </c>
      <c r="E759" s="105">
        <v>0.5</v>
      </c>
      <c r="F759" s="132">
        <f>VLOOKUP(CONCATENATE(A759,"-",E759),AĞIRLIK!$A$3:$C$171,3,FALSE)</f>
        <v>4.7728000000000002</v>
      </c>
      <c r="G759" s="117" t="s">
        <v>39</v>
      </c>
      <c r="H759" s="108">
        <f>Sayfa2!$C$2</f>
        <v>6.5</v>
      </c>
      <c r="I759" s="108"/>
      <c r="J759" s="118"/>
      <c r="K759" s="118"/>
      <c r="L759" s="118"/>
      <c r="M759" s="118"/>
      <c r="N759" s="118"/>
      <c r="O759" s="118"/>
      <c r="P759" s="118"/>
      <c r="Q759" s="118"/>
      <c r="R759" s="109">
        <f t="shared" si="108"/>
        <v>31.023200000000003</v>
      </c>
      <c r="S759" s="119">
        <v>0.1</v>
      </c>
      <c r="T759" s="119">
        <v>0.3</v>
      </c>
      <c r="U759" s="119">
        <v>0.1</v>
      </c>
      <c r="V759" s="111">
        <v>33.96</v>
      </c>
      <c r="W759" s="111">
        <f t="shared" si="109"/>
        <v>37.016400000000004</v>
      </c>
      <c r="X759" s="112">
        <v>1.377</v>
      </c>
      <c r="Y759" s="111">
        <f t="shared" si="110"/>
        <v>87.987982799999997</v>
      </c>
      <c r="Z759" s="113">
        <v>0.5</v>
      </c>
      <c r="AA759" s="114">
        <f t="shared" si="106"/>
        <v>43.993991399999999</v>
      </c>
    </row>
    <row r="760" spans="1:27" ht="12.75" customHeight="1" x14ac:dyDescent="0.35">
      <c r="A760" s="103" t="s">
        <v>2674</v>
      </c>
      <c r="B760" s="222" t="s">
        <v>1931</v>
      </c>
      <c r="C760" s="123" t="s">
        <v>3286</v>
      </c>
      <c r="D760" s="116">
        <v>1</v>
      </c>
      <c r="E760" s="105">
        <v>0.5</v>
      </c>
      <c r="F760" s="132">
        <f>VLOOKUP(CONCATENATE(A760,"-",E760),AĞIRLIK!$A$3:$C$171,3,FALSE)</f>
        <v>4.7728000000000002</v>
      </c>
      <c r="G760" s="117" t="s">
        <v>39</v>
      </c>
      <c r="H760" s="108">
        <f>Sayfa2!$C$2</f>
        <v>6.5</v>
      </c>
      <c r="I760" s="108">
        <f>D760*İZOLASYON!$G$16</f>
        <v>3.9140100000000002</v>
      </c>
      <c r="J760" s="118">
        <f>D760*İZOLASYON!$O$16</f>
        <v>16.543027200000001</v>
      </c>
      <c r="K760" s="118"/>
      <c r="L760" s="118"/>
      <c r="M760" s="118"/>
      <c r="N760" s="118"/>
      <c r="O760" s="118"/>
      <c r="P760" s="118"/>
      <c r="Q760" s="118"/>
      <c r="R760" s="109">
        <f t="shared" si="108"/>
        <v>51.480237200000005</v>
      </c>
      <c r="S760" s="119">
        <v>0.1</v>
      </c>
      <c r="T760" s="119">
        <v>0.3</v>
      </c>
      <c r="U760" s="119">
        <v>0.1</v>
      </c>
      <c r="V760" s="111">
        <v>58.63</v>
      </c>
      <c r="W760" s="111">
        <f t="shared" si="109"/>
        <v>63.906700000000008</v>
      </c>
      <c r="X760" s="112">
        <v>1.377</v>
      </c>
      <c r="Y760" s="111">
        <f t="shared" si="110"/>
        <v>151.90622590000001</v>
      </c>
      <c r="Z760" s="113">
        <v>0.5</v>
      </c>
      <c r="AA760" s="114">
        <f t="shared" si="106"/>
        <v>75.953112950000005</v>
      </c>
    </row>
    <row r="761" spans="1:27" ht="12.75" customHeight="1" x14ac:dyDescent="0.35">
      <c r="A761" s="103" t="s">
        <v>2674</v>
      </c>
      <c r="B761" s="222" t="s">
        <v>1932</v>
      </c>
      <c r="C761" s="123" t="s">
        <v>3822</v>
      </c>
      <c r="D761" s="116">
        <v>1</v>
      </c>
      <c r="E761" s="105">
        <v>0.5</v>
      </c>
      <c r="F761" s="106">
        <f>VLOOKUP(CONCATENATE(A761,"-",E761),AĞIRLIK!$A$3:$C$171,3,FALSE)</f>
        <v>4.7728000000000002</v>
      </c>
      <c r="G761" s="117" t="s">
        <v>39</v>
      </c>
      <c r="H761" s="108">
        <f>Sayfa2!$C$2</f>
        <v>6.5</v>
      </c>
      <c r="I761" s="108">
        <f>D761*'genel hesap'!$K$83</f>
        <v>5.2123999999999997</v>
      </c>
      <c r="J761" s="108">
        <f>D761*'genel hesap'!$R$83</f>
        <v>17.576966400000003</v>
      </c>
      <c r="K761" s="118"/>
      <c r="L761" s="118"/>
      <c r="M761" s="118"/>
      <c r="N761" s="118"/>
      <c r="O761" s="118"/>
      <c r="P761" s="118"/>
      <c r="Q761" s="118"/>
      <c r="R761" s="109">
        <f t="shared" si="108"/>
        <v>53.812566400000009</v>
      </c>
      <c r="S761" s="119">
        <v>0.1</v>
      </c>
      <c r="T761" s="119">
        <v>0.3</v>
      </c>
      <c r="U761" s="119">
        <v>0.1</v>
      </c>
      <c r="V761" s="111">
        <v>61.43</v>
      </c>
      <c r="W761" s="111">
        <f t="shared" si="109"/>
        <v>66.958700000000007</v>
      </c>
      <c r="X761" s="112">
        <v>1.377</v>
      </c>
      <c r="Y761" s="111">
        <f t="shared" si="110"/>
        <v>159.16082990000001</v>
      </c>
      <c r="Z761" s="113">
        <v>0.5</v>
      </c>
      <c r="AA761" s="114">
        <f t="shared" si="106"/>
        <v>79.580414950000005</v>
      </c>
    </row>
    <row r="762" spans="1:27" ht="12.75" customHeight="1" x14ac:dyDescent="0.35">
      <c r="A762" s="103" t="s">
        <v>2674</v>
      </c>
      <c r="B762" s="222" t="s">
        <v>1933</v>
      </c>
      <c r="C762" s="78" t="s">
        <v>1275</v>
      </c>
      <c r="D762" s="116">
        <v>1</v>
      </c>
      <c r="E762" s="105">
        <v>0.5</v>
      </c>
      <c r="F762" s="132">
        <f>VLOOKUP(CONCATENATE(A762,"-",E762),AĞIRLIK!$A$3:$C$171,3,FALSE)</f>
        <v>4.7728000000000002</v>
      </c>
      <c r="G762" s="117" t="s">
        <v>39</v>
      </c>
      <c r="H762" s="108">
        <f>Sayfa2!$C$2</f>
        <v>6.5</v>
      </c>
      <c r="I762" s="108"/>
      <c r="J762" s="118"/>
      <c r="K762" s="118"/>
      <c r="L762" s="118"/>
      <c r="M762" s="118"/>
      <c r="N762" s="118"/>
      <c r="O762" s="118"/>
      <c r="P762" s="118"/>
      <c r="Q762" s="118"/>
      <c r="R762" s="109">
        <f t="shared" si="108"/>
        <v>31.023200000000003</v>
      </c>
      <c r="S762" s="119">
        <v>0.1</v>
      </c>
      <c r="T762" s="119">
        <v>0.3</v>
      </c>
      <c r="U762" s="119">
        <v>0.1</v>
      </c>
      <c r="V762" s="111">
        <v>33.96</v>
      </c>
      <c r="W762" s="111">
        <f t="shared" si="109"/>
        <v>37.016400000000004</v>
      </c>
      <c r="X762" s="112">
        <v>1.377</v>
      </c>
      <c r="Y762" s="111">
        <f t="shared" si="110"/>
        <v>87.987982799999997</v>
      </c>
      <c r="Z762" s="113">
        <v>0.5</v>
      </c>
      <c r="AA762" s="114">
        <f t="shared" si="106"/>
        <v>43.993991399999999</v>
      </c>
    </row>
    <row r="763" spans="1:27" ht="12.75" customHeight="1" x14ac:dyDescent="0.35">
      <c r="A763" s="103" t="s">
        <v>2674</v>
      </c>
      <c r="B763" s="222" t="s">
        <v>1934</v>
      </c>
      <c r="C763" s="123" t="s">
        <v>3315</v>
      </c>
      <c r="D763" s="116">
        <v>1</v>
      </c>
      <c r="E763" s="105">
        <v>0.5</v>
      </c>
      <c r="F763" s="132">
        <f>VLOOKUP(CONCATENATE(A763,"-",E763),AĞIRLIK!$A$3:$C$171,3,FALSE)</f>
        <v>4.7728000000000002</v>
      </c>
      <c r="G763" s="117" t="s">
        <v>39</v>
      </c>
      <c r="H763" s="108">
        <f>Sayfa2!$C$2</f>
        <v>6.5</v>
      </c>
      <c r="I763" s="108">
        <f>D763*İZOLASYON!$G$16</f>
        <v>3.9140100000000002</v>
      </c>
      <c r="J763" s="118">
        <f>D763*İZOLASYON!$O$16</f>
        <v>16.543027200000001</v>
      </c>
      <c r="K763" s="118"/>
      <c r="L763" s="118"/>
      <c r="M763" s="118"/>
      <c r="N763" s="118"/>
      <c r="O763" s="118"/>
      <c r="P763" s="118"/>
      <c r="Q763" s="118"/>
      <c r="R763" s="109">
        <f t="shared" si="108"/>
        <v>51.480237200000005</v>
      </c>
      <c r="S763" s="119">
        <v>0.1</v>
      </c>
      <c r="T763" s="119">
        <v>0.3</v>
      </c>
      <c r="U763" s="119">
        <v>0.1</v>
      </c>
      <c r="V763" s="111">
        <v>58.63</v>
      </c>
      <c r="W763" s="111">
        <f t="shared" si="109"/>
        <v>63.906700000000008</v>
      </c>
      <c r="X763" s="112">
        <v>1.377</v>
      </c>
      <c r="Y763" s="111">
        <f t="shared" si="110"/>
        <v>151.90622590000001</v>
      </c>
      <c r="Z763" s="113">
        <v>0.5</v>
      </c>
      <c r="AA763" s="114">
        <f t="shared" si="106"/>
        <v>75.953112950000005</v>
      </c>
    </row>
    <row r="764" spans="1:27" ht="12.75" customHeight="1" x14ac:dyDescent="0.35">
      <c r="A764" s="103" t="s">
        <v>2674</v>
      </c>
      <c r="B764" s="222" t="s">
        <v>1935</v>
      </c>
      <c r="C764" s="123" t="s">
        <v>3823</v>
      </c>
      <c r="D764" s="116">
        <v>1</v>
      </c>
      <c r="E764" s="105">
        <v>0.5</v>
      </c>
      <c r="F764" s="106">
        <f>VLOOKUP(CONCATENATE(A764,"-",E764),AĞIRLIK!$A$3:$C$171,3,FALSE)</f>
        <v>4.7728000000000002</v>
      </c>
      <c r="G764" s="117" t="s">
        <v>39</v>
      </c>
      <c r="H764" s="108">
        <f>Sayfa2!$C$2</f>
        <v>6.5</v>
      </c>
      <c r="I764" s="108">
        <f>D764*'genel hesap'!$K$83</f>
        <v>5.2123999999999997</v>
      </c>
      <c r="J764" s="108">
        <f>D764*'genel hesap'!$R$83</f>
        <v>17.576966400000003</v>
      </c>
      <c r="K764" s="118"/>
      <c r="L764" s="118"/>
      <c r="M764" s="118"/>
      <c r="N764" s="118"/>
      <c r="O764" s="118"/>
      <c r="P764" s="118"/>
      <c r="Q764" s="118"/>
      <c r="R764" s="109">
        <f t="shared" si="108"/>
        <v>53.812566400000009</v>
      </c>
      <c r="S764" s="119">
        <v>0.1</v>
      </c>
      <c r="T764" s="119">
        <v>0.3</v>
      </c>
      <c r="U764" s="119">
        <v>0.1</v>
      </c>
      <c r="V764" s="111">
        <v>61.43</v>
      </c>
      <c r="W764" s="111">
        <f t="shared" si="109"/>
        <v>66.958700000000007</v>
      </c>
      <c r="X764" s="112">
        <v>1.377</v>
      </c>
      <c r="Y764" s="111">
        <f t="shared" si="110"/>
        <v>159.16082990000001</v>
      </c>
      <c r="Z764" s="113">
        <v>0.5</v>
      </c>
      <c r="AA764" s="114">
        <f t="shared" si="106"/>
        <v>79.580414950000005</v>
      </c>
    </row>
    <row r="765" spans="1:27" ht="12.75" customHeight="1" x14ac:dyDescent="0.35">
      <c r="A765" s="103" t="s">
        <v>2674</v>
      </c>
      <c r="B765" s="222" t="s">
        <v>1936</v>
      </c>
      <c r="C765" s="78" t="s">
        <v>1277</v>
      </c>
      <c r="D765" s="116">
        <v>1</v>
      </c>
      <c r="E765" s="105">
        <v>0.5</v>
      </c>
      <c r="F765" s="132">
        <f>VLOOKUP(CONCATENATE(A765,"-",E765),AĞIRLIK!$A$3:$C$171,3,FALSE)</f>
        <v>4.7728000000000002</v>
      </c>
      <c r="G765" s="117" t="s">
        <v>39</v>
      </c>
      <c r="H765" s="108">
        <f>Sayfa2!$C$2</f>
        <v>6.5</v>
      </c>
      <c r="I765" s="108"/>
      <c r="J765" s="118"/>
      <c r="K765" s="118"/>
      <c r="L765" s="118"/>
      <c r="M765" s="118"/>
      <c r="N765" s="118"/>
      <c r="O765" s="118"/>
      <c r="P765" s="118"/>
      <c r="Q765" s="118"/>
      <c r="R765" s="109">
        <f t="shared" si="108"/>
        <v>31.023200000000003</v>
      </c>
      <c r="S765" s="119">
        <v>0.1</v>
      </c>
      <c r="T765" s="119">
        <v>0.3</v>
      </c>
      <c r="U765" s="119">
        <v>0.1</v>
      </c>
      <c r="V765" s="111">
        <v>33.96</v>
      </c>
      <c r="W765" s="111">
        <f t="shared" si="109"/>
        <v>37.016400000000004</v>
      </c>
      <c r="X765" s="112">
        <v>1.377</v>
      </c>
      <c r="Y765" s="111">
        <f t="shared" si="110"/>
        <v>87.987982799999997</v>
      </c>
      <c r="Z765" s="113">
        <v>0.5</v>
      </c>
      <c r="AA765" s="114">
        <f t="shared" si="106"/>
        <v>43.993991399999999</v>
      </c>
    </row>
    <row r="766" spans="1:27" ht="12.75" customHeight="1" x14ac:dyDescent="0.35">
      <c r="A766" s="103" t="s">
        <v>2674</v>
      </c>
      <c r="B766" s="222" t="s">
        <v>1937</v>
      </c>
      <c r="C766" s="123" t="s">
        <v>3344</v>
      </c>
      <c r="D766" s="116">
        <v>1</v>
      </c>
      <c r="E766" s="105">
        <v>0.5</v>
      </c>
      <c r="F766" s="132">
        <f>VLOOKUP(CONCATENATE(A766,"-",E766),AĞIRLIK!$A$3:$C$171,3,FALSE)</f>
        <v>4.7728000000000002</v>
      </c>
      <c r="G766" s="117" t="s">
        <v>39</v>
      </c>
      <c r="H766" s="108">
        <f>Sayfa2!$C$2</f>
        <v>6.5</v>
      </c>
      <c r="I766" s="108">
        <f>D766*İZOLASYON!$G$16</f>
        <v>3.9140100000000002</v>
      </c>
      <c r="J766" s="118">
        <f>D766*İZOLASYON!$O$16</f>
        <v>16.543027200000001</v>
      </c>
      <c r="K766" s="118"/>
      <c r="L766" s="118"/>
      <c r="M766" s="118"/>
      <c r="N766" s="118"/>
      <c r="O766" s="118"/>
      <c r="P766" s="118"/>
      <c r="Q766" s="118"/>
      <c r="R766" s="109">
        <f t="shared" si="108"/>
        <v>51.480237200000005</v>
      </c>
      <c r="S766" s="119">
        <v>0.1</v>
      </c>
      <c r="T766" s="119">
        <v>0.3</v>
      </c>
      <c r="U766" s="119">
        <v>0.1</v>
      </c>
      <c r="V766" s="111">
        <v>58.63</v>
      </c>
      <c r="W766" s="111">
        <f t="shared" si="109"/>
        <v>63.906700000000008</v>
      </c>
      <c r="X766" s="112">
        <v>1.377</v>
      </c>
      <c r="Y766" s="111">
        <f t="shared" si="110"/>
        <v>151.90622590000001</v>
      </c>
      <c r="Z766" s="113">
        <v>0.5</v>
      </c>
      <c r="AA766" s="114">
        <f t="shared" si="106"/>
        <v>75.953112950000005</v>
      </c>
    </row>
    <row r="767" spans="1:27" ht="12.75" customHeight="1" x14ac:dyDescent="0.35">
      <c r="A767" s="103" t="s">
        <v>2674</v>
      </c>
      <c r="B767" s="222" t="s">
        <v>1938</v>
      </c>
      <c r="C767" s="123" t="s">
        <v>3824</v>
      </c>
      <c r="D767" s="116">
        <v>1</v>
      </c>
      <c r="E767" s="105">
        <v>0.5</v>
      </c>
      <c r="F767" s="106">
        <f>VLOOKUP(CONCATENATE(A767,"-",E767),AĞIRLIK!$A$3:$C$171,3,FALSE)</f>
        <v>4.7728000000000002</v>
      </c>
      <c r="G767" s="117" t="s">
        <v>39</v>
      </c>
      <c r="H767" s="108">
        <f>Sayfa2!$C$2</f>
        <v>6.5</v>
      </c>
      <c r="I767" s="108">
        <f>D767*'genel hesap'!$K$83</f>
        <v>5.2123999999999997</v>
      </c>
      <c r="J767" s="108">
        <f>D767*'genel hesap'!$R$83</f>
        <v>17.576966400000003</v>
      </c>
      <c r="K767" s="118"/>
      <c r="L767" s="118"/>
      <c r="M767" s="118"/>
      <c r="N767" s="118"/>
      <c r="O767" s="118"/>
      <c r="P767" s="118"/>
      <c r="Q767" s="118"/>
      <c r="R767" s="109">
        <f t="shared" si="108"/>
        <v>53.812566400000009</v>
      </c>
      <c r="S767" s="119">
        <v>0.1</v>
      </c>
      <c r="T767" s="119">
        <v>0.3</v>
      </c>
      <c r="U767" s="119">
        <v>0.1</v>
      </c>
      <c r="V767" s="111">
        <v>61.43</v>
      </c>
      <c r="W767" s="111">
        <f t="shared" si="109"/>
        <v>66.958700000000007</v>
      </c>
      <c r="X767" s="112">
        <v>1.377</v>
      </c>
      <c r="Y767" s="111">
        <f t="shared" si="110"/>
        <v>159.16082990000001</v>
      </c>
      <c r="Z767" s="113">
        <v>0.5</v>
      </c>
      <c r="AA767" s="114">
        <f t="shared" si="106"/>
        <v>79.580414950000005</v>
      </c>
    </row>
    <row r="768" spans="1:27" ht="12.75" customHeight="1" x14ac:dyDescent="0.35">
      <c r="A768" s="103" t="s">
        <v>2674</v>
      </c>
      <c r="B768" s="222" t="s">
        <v>1939</v>
      </c>
      <c r="C768" s="78" t="s">
        <v>1279</v>
      </c>
      <c r="D768" s="116">
        <v>1</v>
      </c>
      <c r="E768" s="105">
        <v>0.5</v>
      </c>
      <c r="F768" s="132">
        <f>VLOOKUP(CONCATENATE(A768,"-",E768),AĞIRLIK!$A$3:$C$171,3,FALSE)</f>
        <v>4.7728000000000002</v>
      </c>
      <c r="G768" s="117" t="s">
        <v>39</v>
      </c>
      <c r="H768" s="108">
        <f>Sayfa2!$C$2</f>
        <v>6.5</v>
      </c>
      <c r="I768" s="108"/>
      <c r="J768" s="118"/>
      <c r="K768" s="118"/>
      <c r="L768" s="118"/>
      <c r="M768" s="118"/>
      <c r="N768" s="118"/>
      <c r="O768" s="118"/>
      <c r="P768" s="118"/>
      <c r="Q768" s="118"/>
      <c r="R768" s="109">
        <f t="shared" si="108"/>
        <v>31.023200000000003</v>
      </c>
      <c r="S768" s="119">
        <v>0.1</v>
      </c>
      <c r="T768" s="119">
        <v>0.3</v>
      </c>
      <c r="U768" s="119">
        <v>0.1</v>
      </c>
      <c r="V768" s="111">
        <v>33.96</v>
      </c>
      <c r="W768" s="111">
        <f t="shared" si="109"/>
        <v>37.016400000000004</v>
      </c>
      <c r="X768" s="112">
        <v>1.377</v>
      </c>
      <c r="Y768" s="111">
        <f t="shared" si="110"/>
        <v>87.987982799999997</v>
      </c>
      <c r="Z768" s="113">
        <v>0.5</v>
      </c>
      <c r="AA768" s="114">
        <f t="shared" si="106"/>
        <v>43.993991399999999</v>
      </c>
    </row>
    <row r="769" spans="1:27" ht="12.75" customHeight="1" x14ac:dyDescent="0.35">
      <c r="A769" s="103" t="s">
        <v>2674</v>
      </c>
      <c r="B769" s="222" t="s">
        <v>1940</v>
      </c>
      <c r="C769" s="123" t="s">
        <v>3373</v>
      </c>
      <c r="D769" s="116">
        <v>1</v>
      </c>
      <c r="E769" s="105">
        <v>0.5</v>
      </c>
      <c r="F769" s="132">
        <f>VLOOKUP(CONCATENATE(A769,"-",E769),AĞIRLIK!$A$3:$C$171,3,FALSE)</f>
        <v>4.7728000000000002</v>
      </c>
      <c r="G769" s="117" t="s">
        <v>39</v>
      </c>
      <c r="H769" s="108">
        <f>Sayfa2!$C$2</f>
        <v>6.5</v>
      </c>
      <c r="I769" s="108">
        <f>D769*İZOLASYON!$G$16</f>
        <v>3.9140100000000002</v>
      </c>
      <c r="J769" s="118">
        <f>D769*İZOLASYON!$O$16</f>
        <v>16.543027200000001</v>
      </c>
      <c r="K769" s="118"/>
      <c r="L769" s="118"/>
      <c r="M769" s="118"/>
      <c r="N769" s="118"/>
      <c r="O769" s="118"/>
      <c r="P769" s="118"/>
      <c r="Q769" s="118"/>
      <c r="R769" s="109">
        <f t="shared" si="108"/>
        <v>51.480237200000005</v>
      </c>
      <c r="S769" s="119">
        <v>0.1</v>
      </c>
      <c r="T769" s="119">
        <v>0.3</v>
      </c>
      <c r="U769" s="119">
        <v>0.1</v>
      </c>
      <c r="V769" s="111">
        <v>58.63</v>
      </c>
      <c r="W769" s="111">
        <f t="shared" si="109"/>
        <v>63.906700000000008</v>
      </c>
      <c r="X769" s="112">
        <v>1.377</v>
      </c>
      <c r="Y769" s="111">
        <f t="shared" si="110"/>
        <v>151.90622590000001</v>
      </c>
      <c r="Z769" s="113">
        <v>0.5</v>
      </c>
      <c r="AA769" s="114">
        <f t="shared" si="106"/>
        <v>75.953112950000005</v>
      </c>
    </row>
    <row r="770" spans="1:27" ht="12.75" customHeight="1" x14ac:dyDescent="0.35">
      <c r="A770" s="103" t="s">
        <v>2674</v>
      </c>
      <c r="B770" s="222" t="s">
        <v>1941</v>
      </c>
      <c r="C770" s="123" t="s">
        <v>3825</v>
      </c>
      <c r="D770" s="116">
        <v>1</v>
      </c>
      <c r="E770" s="105">
        <v>0.5</v>
      </c>
      <c r="F770" s="106">
        <f>VLOOKUP(CONCATENATE(A770,"-",E770),AĞIRLIK!$A$3:$C$171,3,FALSE)</f>
        <v>4.7728000000000002</v>
      </c>
      <c r="G770" s="117" t="s">
        <v>39</v>
      </c>
      <c r="H770" s="108">
        <f>Sayfa2!$C$2</f>
        <v>6.5</v>
      </c>
      <c r="I770" s="108">
        <f>D770*'genel hesap'!$K$83</f>
        <v>5.2123999999999997</v>
      </c>
      <c r="J770" s="108">
        <f>D770*'genel hesap'!$R$83</f>
        <v>17.576966400000003</v>
      </c>
      <c r="K770" s="118"/>
      <c r="L770" s="118"/>
      <c r="M770" s="118"/>
      <c r="N770" s="118"/>
      <c r="O770" s="118"/>
      <c r="P770" s="118"/>
      <c r="Q770" s="118"/>
      <c r="R770" s="109">
        <f t="shared" si="108"/>
        <v>53.812566400000009</v>
      </c>
      <c r="S770" s="119">
        <v>0.1</v>
      </c>
      <c r="T770" s="119">
        <v>0.3</v>
      </c>
      <c r="U770" s="119">
        <v>0.1</v>
      </c>
      <c r="V770" s="111">
        <v>61.43</v>
      </c>
      <c r="W770" s="111">
        <f t="shared" si="109"/>
        <v>66.958700000000007</v>
      </c>
      <c r="X770" s="112">
        <v>1.377</v>
      </c>
      <c r="Y770" s="111">
        <f t="shared" si="110"/>
        <v>159.16082990000001</v>
      </c>
      <c r="Z770" s="113">
        <v>0.5</v>
      </c>
      <c r="AA770" s="114">
        <f t="shared" si="106"/>
        <v>79.580414950000005</v>
      </c>
    </row>
    <row r="771" spans="1:27" ht="12.75" customHeight="1" x14ac:dyDescent="0.35">
      <c r="A771" s="103" t="s">
        <v>2674</v>
      </c>
      <c r="B771" s="222" t="s">
        <v>1942</v>
      </c>
      <c r="C771" s="123" t="s">
        <v>3826</v>
      </c>
      <c r="D771" s="124">
        <v>1</v>
      </c>
      <c r="E771" s="105">
        <v>0.5</v>
      </c>
      <c r="F771" s="106">
        <f>VLOOKUP(CONCATENATE(A771,"-",E771),AĞIRLIK!$A$3:$C$171,3,FALSE)</f>
        <v>4.7728000000000002</v>
      </c>
      <c r="G771" s="117" t="s">
        <v>39</v>
      </c>
      <c r="H771" s="108">
        <f>Sayfa2!$C$2</f>
        <v>6.5</v>
      </c>
      <c r="I771" s="108">
        <f>D771*'genel hesap'!$K$83</f>
        <v>5.2123999999999997</v>
      </c>
      <c r="J771" s="108">
        <f>D771*'genel hesap'!$R$83</f>
        <v>17.576966400000003</v>
      </c>
      <c r="K771" s="118"/>
      <c r="L771" s="118"/>
      <c r="M771" s="118"/>
      <c r="N771" s="118"/>
      <c r="O771" s="118"/>
      <c r="P771" s="118"/>
      <c r="Q771" s="118"/>
      <c r="R771" s="109">
        <f t="shared" si="108"/>
        <v>53.812566400000009</v>
      </c>
      <c r="S771" s="119">
        <v>0.2</v>
      </c>
      <c r="T771" s="119">
        <v>0.3</v>
      </c>
      <c r="U771" s="119">
        <v>0.1</v>
      </c>
      <c r="V771" s="111">
        <f>V770</f>
        <v>61.43</v>
      </c>
      <c r="W771" s="111">
        <f t="shared" si="109"/>
        <v>66.958700000000007</v>
      </c>
      <c r="X771" s="112">
        <v>1.377</v>
      </c>
      <c r="Y771" s="111">
        <f t="shared" si="110"/>
        <v>159.16082990000001</v>
      </c>
      <c r="Z771" s="113">
        <v>0.5</v>
      </c>
      <c r="AA771" s="114">
        <f t="shared" si="106"/>
        <v>79.580414950000005</v>
      </c>
    </row>
    <row r="772" spans="1:27" ht="12.75" customHeight="1" x14ac:dyDescent="0.35">
      <c r="A772" s="103" t="s">
        <v>2674</v>
      </c>
      <c r="B772" s="222" t="s">
        <v>1943</v>
      </c>
      <c r="C772" s="123" t="s">
        <v>3398</v>
      </c>
      <c r="D772" s="124">
        <v>1</v>
      </c>
      <c r="E772" s="105">
        <v>0.5</v>
      </c>
      <c r="F772" s="132">
        <f>VLOOKUP(CONCATENATE(A772,"-",E772),AĞIRLIK!$A$3:$C$171,3,FALSE)</f>
        <v>4.7728000000000002</v>
      </c>
      <c r="G772" s="117" t="s">
        <v>39</v>
      </c>
      <c r="H772" s="108">
        <f>Sayfa2!$C$2</f>
        <v>6.5</v>
      </c>
      <c r="I772" s="108">
        <f>D772*İZOLASYON!$G$16</f>
        <v>3.9140100000000002</v>
      </c>
      <c r="J772" s="118">
        <f>D772*İZOLASYON!$O$16</f>
        <v>16.543027200000001</v>
      </c>
      <c r="K772" s="118"/>
      <c r="L772" s="118"/>
      <c r="M772" s="118"/>
      <c r="N772" s="118"/>
      <c r="O772" s="118"/>
      <c r="P772" s="118"/>
      <c r="Q772" s="118"/>
      <c r="R772" s="109">
        <f t="shared" si="108"/>
        <v>51.480237200000005</v>
      </c>
      <c r="S772" s="119">
        <v>0.2</v>
      </c>
      <c r="T772" s="119">
        <v>0.3</v>
      </c>
      <c r="U772" s="119">
        <v>0.1</v>
      </c>
      <c r="V772" s="111">
        <f>V769</f>
        <v>58.63</v>
      </c>
      <c r="W772" s="111">
        <f t="shared" si="109"/>
        <v>63.906700000000008</v>
      </c>
      <c r="X772" s="112">
        <v>1.377</v>
      </c>
      <c r="Y772" s="111">
        <f t="shared" si="110"/>
        <v>151.90622590000001</v>
      </c>
      <c r="Z772" s="113">
        <v>0.5</v>
      </c>
      <c r="AA772" s="114">
        <f t="shared" si="106"/>
        <v>75.953112950000005</v>
      </c>
    </row>
    <row r="773" spans="1:27" ht="12.75" customHeight="1" x14ac:dyDescent="0.35">
      <c r="A773" s="103" t="s">
        <v>2674</v>
      </c>
      <c r="B773" s="222" t="s">
        <v>1944</v>
      </c>
      <c r="C773" s="123" t="s">
        <v>1282</v>
      </c>
      <c r="D773" s="124">
        <v>1</v>
      </c>
      <c r="E773" s="105">
        <v>0.5</v>
      </c>
      <c r="F773" s="132">
        <f>VLOOKUP(CONCATENATE(A773,"-",E773),AĞIRLIK!$A$3:$C$171,3,FALSE)</f>
        <v>4.7728000000000002</v>
      </c>
      <c r="G773" s="117" t="s">
        <v>39</v>
      </c>
      <c r="H773" s="108">
        <f>Sayfa2!$C$2</f>
        <v>6.5</v>
      </c>
      <c r="I773" s="108"/>
      <c r="J773" s="118"/>
      <c r="K773" s="118"/>
      <c r="L773" s="118"/>
      <c r="M773" s="118"/>
      <c r="N773" s="118"/>
      <c r="O773" s="118"/>
      <c r="P773" s="118"/>
      <c r="Q773" s="118"/>
      <c r="R773" s="109">
        <f t="shared" si="108"/>
        <v>31.023200000000003</v>
      </c>
      <c r="S773" s="119">
        <v>0.2</v>
      </c>
      <c r="T773" s="119">
        <v>0.3</v>
      </c>
      <c r="U773" s="119">
        <v>0.1</v>
      </c>
      <c r="V773" s="111">
        <f>V768</f>
        <v>33.96</v>
      </c>
      <c r="W773" s="111">
        <f t="shared" si="109"/>
        <v>37.016400000000004</v>
      </c>
      <c r="X773" s="112">
        <v>1.377</v>
      </c>
      <c r="Y773" s="111">
        <f t="shared" si="110"/>
        <v>87.987982799999997</v>
      </c>
      <c r="Z773" s="113">
        <v>0.5</v>
      </c>
      <c r="AA773" s="114">
        <f t="shared" si="106"/>
        <v>43.993991399999999</v>
      </c>
    </row>
    <row r="774" spans="1:27" ht="12.75" customHeight="1" x14ac:dyDescent="0.35">
      <c r="A774" s="103" t="s">
        <v>2674</v>
      </c>
      <c r="B774" s="222" t="s">
        <v>1945</v>
      </c>
      <c r="C774" s="123" t="s">
        <v>3827</v>
      </c>
      <c r="D774" s="124">
        <v>1</v>
      </c>
      <c r="E774" s="105">
        <v>0.5</v>
      </c>
      <c r="F774" s="106">
        <f>VLOOKUP(CONCATENATE(A774,"-",E774),AĞIRLIK!$A$3:$C$171,3,FALSE)</f>
        <v>4.7728000000000002</v>
      </c>
      <c r="G774" s="117" t="s">
        <v>39</v>
      </c>
      <c r="H774" s="108">
        <f>Sayfa2!$C$2</f>
        <v>6.5</v>
      </c>
      <c r="I774" s="108">
        <f>D774*'genel hesap'!$K$83</f>
        <v>5.2123999999999997</v>
      </c>
      <c r="J774" s="108">
        <f>D774*'genel hesap'!$R$83</f>
        <v>17.576966400000003</v>
      </c>
      <c r="K774" s="118"/>
      <c r="L774" s="118"/>
      <c r="M774" s="118"/>
      <c r="N774" s="118"/>
      <c r="O774" s="118"/>
      <c r="P774" s="118"/>
      <c r="Q774" s="118"/>
      <c r="R774" s="109">
        <f t="shared" si="108"/>
        <v>53.812566400000009</v>
      </c>
      <c r="S774" s="119">
        <v>0.2</v>
      </c>
      <c r="T774" s="119">
        <v>0.3</v>
      </c>
      <c r="U774" s="119">
        <v>0.1</v>
      </c>
      <c r="V774" s="111">
        <v>61.43</v>
      </c>
      <c r="W774" s="111">
        <f t="shared" si="109"/>
        <v>66.958700000000007</v>
      </c>
      <c r="X774" s="112">
        <v>1.377</v>
      </c>
      <c r="Y774" s="111">
        <f t="shared" si="110"/>
        <v>159.16082990000001</v>
      </c>
      <c r="Z774" s="113">
        <v>0.5</v>
      </c>
      <c r="AA774" s="114">
        <f t="shared" si="106"/>
        <v>79.580414950000005</v>
      </c>
    </row>
    <row r="775" spans="1:27" ht="12.75" customHeight="1" x14ac:dyDescent="0.35">
      <c r="A775" s="103" t="s">
        <v>2674</v>
      </c>
      <c r="B775" s="222" t="s">
        <v>1946</v>
      </c>
      <c r="C775" s="123" t="s">
        <v>3425</v>
      </c>
      <c r="D775" s="124">
        <v>1</v>
      </c>
      <c r="E775" s="105">
        <v>0.5</v>
      </c>
      <c r="F775" s="132">
        <f>VLOOKUP(CONCATENATE(A775,"-",E775),AĞIRLIK!$A$3:$C$171,3,FALSE)</f>
        <v>4.7728000000000002</v>
      </c>
      <c r="G775" s="117" t="s">
        <v>39</v>
      </c>
      <c r="H775" s="108">
        <f>Sayfa2!$C$2</f>
        <v>6.5</v>
      </c>
      <c r="I775" s="108">
        <f>D775*İZOLASYON!$G$16</f>
        <v>3.9140100000000002</v>
      </c>
      <c r="J775" s="118">
        <f>D775*İZOLASYON!$O$16</f>
        <v>16.543027200000001</v>
      </c>
      <c r="K775" s="118"/>
      <c r="L775" s="118"/>
      <c r="M775" s="118"/>
      <c r="N775" s="118"/>
      <c r="O775" s="118"/>
      <c r="P775" s="118"/>
      <c r="Q775" s="118"/>
      <c r="R775" s="109">
        <f t="shared" si="108"/>
        <v>51.480237200000005</v>
      </c>
      <c r="S775" s="119">
        <v>0.2</v>
      </c>
      <c r="T775" s="119">
        <v>0.3</v>
      </c>
      <c r="U775" s="119">
        <v>0.1</v>
      </c>
      <c r="V775" s="111">
        <v>58.63</v>
      </c>
      <c r="W775" s="111">
        <f t="shared" si="109"/>
        <v>63.906700000000008</v>
      </c>
      <c r="X775" s="112">
        <v>1.377</v>
      </c>
      <c r="Y775" s="111">
        <f t="shared" si="110"/>
        <v>151.90622590000001</v>
      </c>
      <c r="Z775" s="113">
        <v>0.5</v>
      </c>
      <c r="AA775" s="114">
        <f t="shared" si="106"/>
        <v>75.953112950000005</v>
      </c>
    </row>
    <row r="776" spans="1:27" ht="12.75" customHeight="1" x14ac:dyDescent="0.35">
      <c r="A776" s="103" t="s">
        <v>2674</v>
      </c>
      <c r="B776" s="222" t="s">
        <v>1947</v>
      </c>
      <c r="C776" s="123" t="s">
        <v>1284</v>
      </c>
      <c r="D776" s="124">
        <v>1</v>
      </c>
      <c r="E776" s="105">
        <v>0.5</v>
      </c>
      <c r="F776" s="132">
        <f>VLOOKUP(CONCATENATE(A776,"-",E776),AĞIRLIK!$A$3:$C$171,3,FALSE)</f>
        <v>4.7728000000000002</v>
      </c>
      <c r="G776" s="117" t="s">
        <v>39</v>
      </c>
      <c r="H776" s="108">
        <f>Sayfa2!$C$2</f>
        <v>6.5</v>
      </c>
      <c r="I776" s="139"/>
      <c r="J776" s="118"/>
      <c r="K776" s="118"/>
      <c r="L776" s="118"/>
      <c r="M776" s="118"/>
      <c r="N776" s="118"/>
      <c r="O776" s="118"/>
      <c r="P776" s="118"/>
      <c r="Q776" s="118"/>
      <c r="R776" s="109">
        <f t="shared" si="108"/>
        <v>31.023200000000003</v>
      </c>
      <c r="S776" s="119">
        <v>0.2</v>
      </c>
      <c r="T776" s="119">
        <v>0.3</v>
      </c>
      <c r="U776" s="119">
        <v>0.1</v>
      </c>
      <c r="V776" s="111">
        <v>33.96</v>
      </c>
      <c r="W776" s="111">
        <f t="shared" si="109"/>
        <v>37.016400000000004</v>
      </c>
      <c r="X776" s="112">
        <v>1.377</v>
      </c>
      <c r="Y776" s="111">
        <f t="shared" si="110"/>
        <v>87.987982799999997</v>
      </c>
      <c r="Z776" s="113">
        <v>0.5</v>
      </c>
      <c r="AA776" s="114">
        <f t="shared" si="106"/>
        <v>43.993991399999999</v>
      </c>
    </row>
    <row r="777" spans="1:27" ht="12.75" customHeight="1" x14ac:dyDescent="0.35">
      <c r="A777" s="103" t="s">
        <v>2674</v>
      </c>
      <c r="B777" s="222" t="s">
        <v>1948</v>
      </c>
      <c r="C777" s="78" t="s">
        <v>1285</v>
      </c>
      <c r="D777" s="124">
        <v>0.25</v>
      </c>
      <c r="E777" s="105">
        <v>0.5</v>
      </c>
      <c r="F777" s="132">
        <f>VLOOKUP(CONCATENATE(A777,"-",E777),AĞIRLIK!$A$3:$C$171,3,FALSE)</f>
        <v>4.7728000000000002</v>
      </c>
      <c r="G777" s="117" t="s">
        <v>39</v>
      </c>
      <c r="H777" s="120">
        <f>Sayfa2!$C$2*Sayfa2!I17</f>
        <v>2.0409999999999999</v>
      </c>
      <c r="I777" s="120"/>
      <c r="J777" s="118"/>
      <c r="K777" s="118"/>
      <c r="L777" s="118">
        <f>'genel hesap'!$C$2</f>
        <v>1.39</v>
      </c>
      <c r="M777" s="118"/>
      <c r="N777" s="118"/>
      <c r="O777" s="118">
        <f>SIVAMA!D16</f>
        <v>2.12</v>
      </c>
      <c r="P777" s="118"/>
      <c r="Q777" s="118"/>
      <c r="R777" s="109">
        <f>R746</f>
        <v>15.511600000000001</v>
      </c>
      <c r="S777" s="119">
        <v>0.2</v>
      </c>
      <c r="T777" s="119">
        <v>0.3</v>
      </c>
      <c r="U777" s="119">
        <v>0.1</v>
      </c>
      <c r="V777" s="111">
        <f>L777+V746</f>
        <v>18.37</v>
      </c>
      <c r="W777" s="111">
        <f t="shared" si="109"/>
        <v>20.023300000000003</v>
      </c>
      <c r="X777" s="112">
        <v>1.377</v>
      </c>
      <c r="Y777" s="111">
        <f t="shared" si="110"/>
        <v>47.595384100000004</v>
      </c>
      <c r="Z777" s="113">
        <v>0.5</v>
      </c>
      <c r="AA777" s="114">
        <f t="shared" si="106"/>
        <v>23.797692050000002</v>
      </c>
    </row>
    <row r="778" spans="1:27" ht="12.75" customHeight="1" x14ac:dyDescent="0.35">
      <c r="A778" s="103" t="s">
        <v>2674</v>
      </c>
      <c r="B778" s="222" t="s">
        <v>1949</v>
      </c>
      <c r="C778" s="123" t="s">
        <v>3453</v>
      </c>
      <c r="D778" s="124">
        <v>0.25</v>
      </c>
      <c r="E778" s="105">
        <v>0.5</v>
      </c>
      <c r="F778" s="132">
        <f>VLOOKUP(CONCATENATE(A778,"-",E778),AĞIRLIK!$A$3:$C$171,3,FALSE)</f>
        <v>4.7728000000000002</v>
      </c>
      <c r="G778" s="117" t="s">
        <v>39</v>
      </c>
      <c r="H778" s="120">
        <f>Sayfa2!$C$2*Sayfa2!I17</f>
        <v>2.0409999999999999</v>
      </c>
      <c r="I778" s="108">
        <f>D778*İZOLASYON!$G$16</f>
        <v>0.97850250000000005</v>
      </c>
      <c r="J778" s="118">
        <f>D778*İZOLASYON!$O$16</f>
        <v>4.1357568000000002</v>
      </c>
      <c r="K778" s="118"/>
      <c r="L778" s="118">
        <f>'genel hesap'!$C$2</f>
        <v>1.39</v>
      </c>
      <c r="M778" s="118"/>
      <c r="N778" s="118"/>
      <c r="O778" s="118">
        <f>SIVAMA!D16</f>
        <v>2.12</v>
      </c>
      <c r="P778" s="118"/>
      <c r="Q778" s="118"/>
      <c r="R778" s="109">
        <f>R747</f>
        <v>25.740118600000002</v>
      </c>
      <c r="S778" s="119">
        <v>0.2</v>
      </c>
      <c r="T778" s="119">
        <v>0.3</v>
      </c>
      <c r="U778" s="119">
        <v>0.1</v>
      </c>
      <c r="V778" s="111">
        <f t="shared" ref="V778:V779" si="111">L778+V747</f>
        <v>30.705000000000002</v>
      </c>
      <c r="W778" s="111">
        <f t="shared" si="109"/>
        <v>33.468450000000004</v>
      </c>
      <c r="X778" s="112">
        <v>1.377</v>
      </c>
      <c r="Y778" s="111">
        <f t="shared" si="110"/>
        <v>79.554505649999996</v>
      </c>
      <c r="Z778" s="113">
        <v>0.5</v>
      </c>
      <c r="AA778" s="114">
        <f t="shared" si="106"/>
        <v>39.777252824999998</v>
      </c>
    </row>
    <row r="779" spans="1:27" ht="12.75" customHeight="1" x14ac:dyDescent="0.35">
      <c r="A779" s="103" t="s">
        <v>2674</v>
      </c>
      <c r="B779" s="222" t="s">
        <v>1950</v>
      </c>
      <c r="C779" s="123" t="s">
        <v>3828</v>
      </c>
      <c r="D779" s="124">
        <v>0.25</v>
      </c>
      <c r="E779" s="105">
        <v>0.5</v>
      </c>
      <c r="F779" s="106">
        <f>VLOOKUP(CONCATENATE(A779,"-",E779),AĞIRLIK!$A$3:$C$171,3,FALSE)</f>
        <v>4.7728000000000002</v>
      </c>
      <c r="G779" s="117" t="s">
        <v>39</v>
      </c>
      <c r="H779" s="108">
        <v>1.57</v>
      </c>
      <c r="I779" s="108">
        <f>D779*'genel hesap'!$K$83</f>
        <v>1.3030999999999999</v>
      </c>
      <c r="J779" s="108">
        <f>D779*'genel hesap'!$R$83</f>
        <v>4.3942416000000009</v>
      </c>
      <c r="K779" s="118"/>
      <c r="L779" s="118">
        <f>'genel hesap'!$C$2</f>
        <v>1.39</v>
      </c>
      <c r="M779" s="118"/>
      <c r="N779" s="118"/>
      <c r="O779" s="118">
        <f>SIVAMA!D16</f>
        <v>2.12</v>
      </c>
      <c r="P779" s="118"/>
      <c r="Q779" s="118"/>
      <c r="R779" s="109">
        <f>R748</f>
        <v>26.906283200000004</v>
      </c>
      <c r="S779" s="119">
        <v>0.2</v>
      </c>
      <c r="T779" s="119">
        <v>0.3</v>
      </c>
      <c r="U779" s="119">
        <v>0.1</v>
      </c>
      <c r="V779" s="111">
        <f t="shared" si="111"/>
        <v>32.104999999999997</v>
      </c>
      <c r="W779" s="111">
        <f t="shared" si="109"/>
        <v>34.994450000000001</v>
      </c>
      <c r="X779" s="112">
        <v>1.377</v>
      </c>
      <c r="Y779" s="111">
        <f t="shared" si="110"/>
        <v>83.181807649999996</v>
      </c>
      <c r="Z779" s="113">
        <v>0.5</v>
      </c>
      <c r="AA779" s="114">
        <f t="shared" si="106"/>
        <v>41.590903824999998</v>
      </c>
    </row>
    <row r="780" spans="1:27" ht="12.75" customHeight="1" x14ac:dyDescent="0.35">
      <c r="A780" s="103" t="s">
        <v>2674</v>
      </c>
      <c r="B780" s="222" t="s">
        <v>1951</v>
      </c>
      <c r="C780" s="78" t="s">
        <v>1286</v>
      </c>
      <c r="D780" s="124">
        <v>1</v>
      </c>
      <c r="E780" s="105">
        <v>0.5</v>
      </c>
      <c r="F780" s="132">
        <f>VLOOKUP(CONCATENATE(A780,"-",E780),AĞIRLIK!$A$3:$C$171,3,FALSE)</f>
        <v>4.7728000000000002</v>
      </c>
      <c r="G780" s="117" t="s">
        <v>39</v>
      </c>
      <c r="H780" s="108">
        <f>Sayfa2!$C$2</f>
        <v>6.5</v>
      </c>
      <c r="I780" s="108"/>
      <c r="J780" s="118"/>
      <c r="K780" s="118"/>
      <c r="L780" s="118"/>
      <c r="M780" s="118"/>
      <c r="N780" s="118"/>
      <c r="O780" s="118"/>
      <c r="P780" s="118"/>
      <c r="Q780" s="118"/>
      <c r="R780" s="109">
        <f>F780*H780*D780+I780+J780+K780+L780+M780+N780+O780+P780+Q780</f>
        <v>31.023200000000003</v>
      </c>
      <c r="S780" s="119">
        <v>0.1</v>
      </c>
      <c r="T780" s="119">
        <v>0.3</v>
      </c>
      <c r="U780" s="119">
        <v>0.1</v>
      </c>
      <c r="V780" s="111">
        <f>V768*1.5</f>
        <v>50.94</v>
      </c>
      <c r="W780" s="111">
        <f t="shared" si="109"/>
        <v>55.5246</v>
      </c>
      <c r="X780" s="112">
        <v>1.377</v>
      </c>
      <c r="Y780" s="111">
        <f t="shared" si="110"/>
        <v>131.9819742</v>
      </c>
      <c r="Z780" s="113">
        <v>0.5</v>
      </c>
      <c r="AA780" s="114">
        <f t="shared" si="106"/>
        <v>65.990987099999998</v>
      </c>
    </row>
    <row r="781" spans="1:27" ht="12.75" customHeight="1" x14ac:dyDescent="0.35">
      <c r="A781" s="103" t="s">
        <v>2674</v>
      </c>
      <c r="B781" s="222" t="s">
        <v>1952</v>
      </c>
      <c r="C781" s="123" t="s">
        <v>3622</v>
      </c>
      <c r="D781" s="124">
        <v>1</v>
      </c>
      <c r="E781" s="105">
        <v>0.5</v>
      </c>
      <c r="F781" s="132">
        <f>VLOOKUP(CONCATENATE(A781,"-",E781),AĞIRLIK!$A$3:$C$171,3,FALSE)</f>
        <v>4.7728000000000002</v>
      </c>
      <c r="G781" s="117" t="s">
        <v>39</v>
      </c>
      <c r="H781" s="108">
        <f>Sayfa2!$C$2</f>
        <v>6.5</v>
      </c>
      <c r="I781" s="108">
        <f>D781*İZOLASYON!$G$16</f>
        <v>3.9140100000000002</v>
      </c>
      <c r="J781" s="118">
        <f>D781*İZOLASYON!$O$16</f>
        <v>16.543027200000001</v>
      </c>
      <c r="K781" s="118"/>
      <c r="L781" s="118"/>
      <c r="M781" s="118"/>
      <c r="N781" s="118"/>
      <c r="O781" s="118"/>
      <c r="P781" s="118"/>
      <c r="Q781" s="118"/>
      <c r="R781" s="109">
        <f>F781*H781*D781+I781+J781+K781+L781+M781+N781+O781+P781+Q781</f>
        <v>51.480237200000005</v>
      </c>
      <c r="S781" s="119">
        <v>0.1</v>
      </c>
      <c r="T781" s="119">
        <v>0.3</v>
      </c>
      <c r="U781" s="119">
        <v>0.1</v>
      </c>
      <c r="V781" s="111">
        <f t="shared" ref="V781:V782" si="112">V769*1.5</f>
        <v>87.945000000000007</v>
      </c>
      <c r="W781" s="111">
        <f t="shared" si="109"/>
        <v>95.860050000000015</v>
      </c>
      <c r="X781" s="112">
        <v>1.377</v>
      </c>
      <c r="Y781" s="111">
        <f t="shared" si="110"/>
        <v>227.85933885000003</v>
      </c>
      <c r="Z781" s="113">
        <v>0.5</v>
      </c>
      <c r="AA781" s="114">
        <f t="shared" si="106"/>
        <v>113.92966942500001</v>
      </c>
    </row>
    <row r="782" spans="1:27" ht="12.75" customHeight="1" x14ac:dyDescent="0.35">
      <c r="A782" s="103" t="s">
        <v>2674</v>
      </c>
      <c r="B782" s="222" t="s">
        <v>1953</v>
      </c>
      <c r="C782" s="123" t="s">
        <v>3829</v>
      </c>
      <c r="D782" s="124">
        <v>1</v>
      </c>
      <c r="E782" s="105">
        <v>0.5</v>
      </c>
      <c r="F782" s="106">
        <f>VLOOKUP(CONCATENATE(A782,"-",E782),AĞIRLIK!$A$3:$C$171,3,FALSE)</f>
        <v>4.7728000000000002</v>
      </c>
      <c r="G782" s="117" t="s">
        <v>39</v>
      </c>
      <c r="H782" s="108">
        <f>Sayfa2!$C$2</f>
        <v>6.5</v>
      </c>
      <c r="I782" s="108">
        <f>D782*'genel hesap'!$K$83</f>
        <v>5.2123999999999997</v>
      </c>
      <c r="J782" s="108">
        <f>D782*'genel hesap'!$R$83</f>
        <v>17.576966400000003</v>
      </c>
      <c r="K782" s="118"/>
      <c r="L782" s="118"/>
      <c r="M782" s="118"/>
      <c r="N782" s="118"/>
      <c r="O782" s="118"/>
      <c r="P782" s="118"/>
      <c r="Q782" s="118"/>
      <c r="R782" s="109">
        <f>F782*H782*D782+I782+J782+K782+L782+M782+N782+O782+P782+Q782</f>
        <v>53.812566400000009</v>
      </c>
      <c r="S782" s="119">
        <v>0.1</v>
      </c>
      <c r="T782" s="119">
        <v>0.3</v>
      </c>
      <c r="U782" s="119">
        <v>0.1</v>
      </c>
      <c r="V782" s="111">
        <f t="shared" si="112"/>
        <v>92.144999999999996</v>
      </c>
      <c r="W782" s="111">
        <f t="shared" si="109"/>
        <v>100.43805</v>
      </c>
      <c r="X782" s="112">
        <v>1.377</v>
      </c>
      <c r="Y782" s="111">
        <f t="shared" si="110"/>
        <v>238.74124484999999</v>
      </c>
      <c r="Z782" s="113">
        <v>0.5</v>
      </c>
      <c r="AA782" s="114">
        <f t="shared" si="106"/>
        <v>119.37062242499999</v>
      </c>
    </row>
    <row r="783" spans="1:27" ht="12.75" customHeight="1" x14ac:dyDescent="0.35">
      <c r="A783" s="103" t="s">
        <v>2674</v>
      </c>
      <c r="B783" s="222" t="s">
        <v>1954</v>
      </c>
      <c r="C783" s="78" t="s">
        <v>1288</v>
      </c>
      <c r="D783" s="124">
        <v>1</v>
      </c>
      <c r="E783" s="105">
        <v>0.5</v>
      </c>
      <c r="F783" s="132">
        <f>VLOOKUP(CONCATENATE(A783,"-",E783),AĞIRLIK!$A$3:$C$171,3,FALSE)</f>
        <v>4.7728000000000002</v>
      </c>
      <c r="G783" s="117" t="s">
        <v>39</v>
      </c>
      <c r="H783" s="108">
        <f>Sayfa2!$C$2</f>
        <v>6.5</v>
      </c>
      <c r="I783" s="108"/>
      <c r="J783" s="118"/>
      <c r="K783" s="118"/>
      <c r="L783" s="118"/>
      <c r="M783" s="118"/>
      <c r="N783" s="118"/>
      <c r="O783" s="118"/>
      <c r="P783" s="118"/>
      <c r="Q783" s="118"/>
      <c r="R783" s="109">
        <f>F783*H783*D783+I783+J783+K783+L783+M783+N783+O783+P783+Q783</f>
        <v>31.023200000000003</v>
      </c>
      <c r="S783" s="119">
        <v>0.2</v>
      </c>
      <c r="T783" s="119">
        <v>0.3</v>
      </c>
      <c r="U783" s="119">
        <v>0.1</v>
      </c>
      <c r="V783" s="111">
        <v>33.96</v>
      </c>
      <c r="W783" s="111">
        <f t="shared" si="109"/>
        <v>37.016400000000004</v>
      </c>
      <c r="X783" s="112">
        <v>1.377</v>
      </c>
      <c r="Y783" s="111">
        <f t="shared" si="110"/>
        <v>87.987982799999997</v>
      </c>
      <c r="Z783" s="113">
        <v>0.5</v>
      </c>
      <c r="AA783" s="114">
        <f t="shared" si="106"/>
        <v>43.993991399999999</v>
      </c>
    </row>
    <row r="784" spans="1:27" ht="12.75" customHeight="1" x14ac:dyDescent="0.35">
      <c r="A784" s="103" t="s">
        <v>2674</v>
      </c>
      <c r="B784" s="222" t="s">
        <v>4268</v>
      </c>
      <c r="C784" s="78" t="s">
        <v>1289</v>
      </c>
      <c r="D784" s="124">
        <v>1</v>
      </c>
      <c r="E784" s="105">
        <v>0.5</v>
      </c>
      <c r="F784" s="132">
        <f>VLOOKUP(CONCATENATE(A784,"-",E784),AĞIRLIK!$A$3:$C$171,3,FALSE)</f>
        <v>4.7728000000000002</v>
      </c>
      <c r="G784" s="117" t="s">
        <v>39</v>
      </c>
      <c r="H784" s="108">
        <f>Sayfa2!$C$2</f>
        <v>6.5</v>
      </c>
      <c r="I784" s="108"/>
      <c r="J784" s="118"/>
      <c r="K784" s="118"/>
      <c r="L784" s="118"/>
      <c r="M784" s="118"/>
      <c r="N784" s="118"/>
      <c r="O784" s="118"/>
      <c r="P784" s="118"/>
      <c r="Q784" s="118"/>
      <c r="R784" s="109">
        <f>F784*H784*D784+I784+J784+K784+L784+M784+N784+O784+P784+Q784</f>
        <v>31.023200000000003</v>
      </c>
      <c r="S784" s="119">
        <v>0.2</v>
      </c>
      <c r="T784" s="119">
        <v>0.3</v>
      </c>
      <c r="U784" s="119">
        <v>0.1</v>
      </c>
      <c r="V784" s="111">
        <v>33.96</v>
      </c>
      <c r="W784" s="111">
        <f t="shared" si="109"/>
        <v>37.016400000000004</v>
      </c>
      <c r="X784" s="112">
        <v>1.377</v>
      </c>
      <c r="Y784" s="111">
        <f t="shared" si="110"/>
        <v>87.987982799999997</v>
      </c>
      <c r="Z784" s="113">
        <v>0.5</v>
      </c>
      <c r="AA784" s="114">
        <f t="shared" si="106"/>
        <v>43.993991399999999</v>
      </c>
    </row>
    <row r="785" spans="1:27" ht="12.75" customHeight="1" x14ac:dyDescent="0.35">
      <c r="A785" s="103" t="s">
        <v>2674</v>
      </c>
      <c r="B785" s="222" t="s">
        <v>4269</v>
      </c>
      <c r="C785" s="78" t="s">
        <v>1290</v>
      </c>
      <c r="D785" s="126">
        <v>1</v>
      </c>
      <c r="E785" s="131"/>
      <c r="F785" s="132">
        <f>Sayfa2!CU16</f>
        <v>5.04</v>
      </c>
      <c r="G785" s="137" t="s">
        <v>39</v>
      </c>
      <c r="H785" s="108">
        <v>1.62</v>
      </c>
      <c r="I785" s="108"/>
      <c r="J785" s="118"/>
      <c r="K785" s="118"/>
      <c r="L785" s="118"/>
      <c r="M785" s="118"/>
      <c r="N785" s="118"/>
      <c r="O785" s="118"/>
      <c r="P785" s="128"/>
      <c r="Q785" s="128"/>
      <c r="R785" s="109">
        <f>R787</f>
        <v>8.1648000000000014</v>
      </c>
      <c r="S785" s="129">
        <v>1.5</v>
      </c>
      <c r="T785" s="129">
        <v>0</v>
      </c>
      <c r="U785" s="129">
        <v>0</v>
      </c>
      <c r="V785" s="111">
        <v>33.96</v>
      </c>
      <c r="W785" s="111">
        <f t="shared" si="109"/>
        <v>37.016400000000004</v>
      </c>
      <c r="X785" s="112">
        <v>1.377</v>
      </c>
      <c r="Y785" s="111">
        <f t="shared" si="110"/>
        <v>87.987982799999997</v>
      </c>
      <c r="Z785" s="113">
        <v>0.5</v>
      </c>
      <c r="AA785" s="114">
        <f t="shared" si="106"/>
        <v>43.993991399999999</v>
      </c>
    </row>
    <row r="786" spans="1:27" ht="12.75" customHeight="1" x14ac:dyDescent="0.35">
      <c r="A786" s="103" t="s">
        <v>2674</v>
      </c>
      <c r="B786" s="222" t="s">
        <v>4270</v>
      </c>
      <c r="C786" s="78" t="s">
        <v>1291</v>
      </c>
      <c r="D786" s="126"/>
      <c r="E786" s="131"/>
      <c r="F786" s="132">
        <f>Sayfa2!CU16</f>
        <v>5.04</v>
      </c>
      <c r="G786" s="137" t="s">
        <v>39</v>
      </c>
      <c r="H786" s="108"/>
      <c r="I786" s="108"/>
      <c r="J786" s="118"/>
      <c r="K786" s="118"/>
      <c r="L786" s="118"/>
      <c r="M786" s="118"/>
      <c r="N786" s="118"/>
      <c r="O786" s="118"/>
      <c r="P786" s="128"/>
      <c r="Q786" s="128"/>
      <c r="R786" s="109">
        <f>R787</f>
        <v>8.1648000000000014</v>
      </c>
      <c r="S786" s="129">
        <v>1</v>
      </c>
      <c r="T786" s="129">
        <v>0</v>
      </c>
      <c r="U786" s="129">
        <v>0</v>
      </c>
      <c r="V786" s="111">
        <v>33.96</v>
      </c>
      <c r="W786" s="111">
        <f t="shared" si="109"/>
        <v>37.016400000000004</v>
      </c>
      <c r="X786" s="112">
        <v>1.377</v>
      </c>
      <c r="Y786" s="111">
        <f t="shared" si="110"/>
        <v>87.987982799999997</v>
      </c>
      <c r="Z786" s="113">
        <v>0.5</v>
      </c>
      <c r="AA786" s="114">
        <f t="shared" si="106"/>
        <v>43.993991399999999</v>
      </c>
    </row>
    <row r="787" spans="1:27" x14ac:dyDescent="0.35">
      <c r="A787" s="103" t="s">
        <v>2674</v>
      </c>
      <c r="B787" s="222" t="s">
        <v>4271</v>
      </c>
      <c r="C787" s="78" t="s">
        <v>1292</v>
      </c>
      <c r="D787" s="126">
        <v>1</v>
      </c>
      <c r="E787" s="131"/>
      <c r="F787" s="132">
        <f>Sayfa2!CU16</f>
        <v>5.04</v>
      </c>
      <c r="G787" s="137" t="s">
        <v>39</v>
      </c>
      <c r="H787" s="108">
        <v>1.62</v>
      </c>
      <c r="I787" s="108"/>
      <c r="J787" s="118"/>
      <c r="K787" s="118"/>
      <c r="L787" s="118"/>
      <c r="M787" s="118"/>
      <c r="N787" s="118"/>
      <c r="O787" s="118"/>
      <c r="P787" s="128"/>
      <c r="Q787" s="128"/>
      <c r="R787" s="109">
        <f>F787*H787*D787+I787+J787+K787+L787+M787+N787+O787+P787+Q787</f>
        <v>8.1648000000000014</v>
      </c>
      <c r="S787" s="129">
        <v>1</v>
      </c>
      <c r="T787" s="129">
        <v>0</v>
      </c>
      <c r="U787" s="129">
        <v>0</v>
      </c>
      <c r="V787" s="111">
        <v>33.96</v>
      </c>
      <c r="W787" s="111">
        <f t="shared" si="109"/>
        <v>37.016400000000004</v>
      </c>
      <c r="X787" s="112">
        <v>1.377</v>
      </c>
      <c r="Y787" s="111">
        <f t="shared" si="110"/>
        <v>87.987982799999997</v>
      </c>
      <c r="Z787" s="113">
        <v>0.5</v>
      </c>
      <c r="AA787" s="114">
        <f t="shared" si="106"/>
        <v>43.993991399999999</v>
      </c>
    </row>
    <row r="788" spans="1:27" ht="12.75" customHeight="1" x14ac:dyDescent="0.35">
      <c r="A788" s="103" t="s">
        <v>2674</v>
      </c>
      <c r="B788" s="222" t="s">
        <v>4272</v>
      </c>
      <c r="C788" s="78" t="s">
        <v>1293</v>
      </c>
      <c r="D788" s="124">
        <v>1</v>
      </c>
      <c r="E788" s="125"/>
      <c r="F788" s="132">
        <v>1</v>
      </c>
      <c r="G788" s="117" t="s">
        <v>39</v>
      </c>
      <c r="H788" s="133"/>
      <c r="I788" s="138"/>
      <c r="J788" s="134"/>
      <c r="K788" s="134"/>
      <c r="L788" s="134"/>
      <c r="M788" s="134">
        <f>'BAĞLANTI KELEPÇESİ'!H17</f>
        <v>1.1536353246753248</v>
      </c>
      <c r="N788" s="134"/>
      <c r="O788" s="134"/>
      <c r="P788" s="134"/>
      <c r="Q788" s="134"/>
      <c r="R788" s="109">
        <f>F788*H788*D788+I788+J788+K788+L788+M788+N788+O788+P788+Q788</f>
        <v>1.1536353246753248</v>
      </c>
      <c r="S788" s="135">
        <v>1</v>
      </c>
      <c r="T788" s="135">
        <v>0</v>
      </c>
      <c r="U788" s="135">
        <v>0</v>
      </c>
      <c r="V788" s="111">
        <v>2.2999999999999998</v>
      </c>
      <c r="W788" s="111">
        <f t="shared" si="109"/>
        <v>2.5070000000000001</v>
      </c>
      <c r="X788" s="112">
        <v>1.377</v>
      </c>
      <c r="Y788" s="111">
        <f t="shared" si="110"/>
        <v>5.9591389999999995</v>
      </c>
      <c r="Z788" s="113">
        <v>0.5</v>
      </c>
      <c r="AA788" s="114">
        <f t="shared" si="106"/>
        <v>2.9795694999999998</v>
      </c>
    </row>
    <row r="789" spans="1:27" ht="12.75" customHeight="1" x14ac:dyDescent="0.35">
      <c r="A789" s="103" t="s">
        <v>2674</v>
      </c>
      <c r="B789" s="222" t="s">
        <v>4273</v>
      </c>
      <c r="C789" s="78" t="s">
        <v>1294</v>
      </c>
      <c r="D789" s="124"/>
      <c r="E789" s="125"/>
      <c r="F789" s="132">
        <v>1</v>
      </c>
      <c r="G789" s="117" t="s">
        <v>39</v>
      </c>
      <c r="H789" s="133"/>
      <c r="I789" s="138"/>
      <c r="J789" s="118"/>
      <c r="K789" s="134"/>
      <c r="L789" s="134"/>
      <c r="M789" s="134"/>
      <c r="N789" s="134"/>
      <c r="O789" s="134"/>
      <c r="P789" s="134"/>
      <c r="Q789" s="134"/>
      <c r="R789" s="109">
        <f>R792</f>
        <v>2.4127999999999998</v>
      </c>
      <c r="S789" s="135">
        <v>1</v>
      </c>
      <c r="T789" s="135">
        <v>0</v>
      </c>
      <c r="U789" s="135">
        <v>0</v>
      </c>
      <c r="V789" s="111">
        <v>2.2999999999999998</v>
      </c>
      <c r="W789" s="111">
        <f t="shared" si="109"/>
        <v>2.5070000000000001</v>
      </c>
      <c r="X789" s="112">
        <v>1.377</v>
      </c>
      <c r="Y789" s="111">
        <f t="shared" si="110"/>
        <v>5.9591389999999995</v>
      </c>
      <c r="Z789" s="113">
        <v>0.5</v>
      </c>
      <c r="AA789" s="114">
        <f t="shared" si="106"/>
        <v>2.9795694999999998</v>
      </c>
    </row>
    <row r="790" spans="1:27" ht="12.75" customHeight="1" x14ac:dyDescent="0.35">
      <c r="A790" s="103" t="s">
        <v>2674</v>
      </c>
      <c r="B790" s="222" t="s">
        <v>4274</v>
      </c>
      <c r="C790" s="123" t="s">
        <v>3830</v>
      </c>
      <c r="D790" s="124"/>
      <c r="E790" s="125"/>
      <c r="F790" s="132">
        <v>1</v>
      </c>
      <c r="G790" s="117" t="s">
        <v>39</v>
      </c>
      <c r="H790" s="133"/>
      <c r="I790" s="138"/>
      <c r="J790" s="118"/>
      <c r="K790" s="134"/>
      <c r="L790" s="134"/>
      <c r="M790" s="134"/>
      <c r="N790" s="134"/>
      <c r="O790" s="134"/>
      <c r="P790" s="134">
        <f>'DUVAR KELEPÇE'!J16</f>
        <v>2.8209999999999997</v>
      </c>
      <c r="Q790" s="134"/>
      <c r="R790" s="109">
        <f>F790*H790*D790+I790+J790+K790+L790+M790+N790+O790+P790+Q790</f>
        <v>2.8209999999999997</v>
      </c>
      <c r="S790" s="135">
        <v>1</v>
      </c>
      <c r="T790" s="135">
        <v>0</v>
      </c>
      <c r="U790" s="135">
        <v>0</v>
      </c>
      <c r="V790" s="111">
        <f t="shared" si="103"/>
        <v>5.6419999999999995</v>
      </c>
      <c r="W790" s="111">
        <f t="shared" si="109"/>
        <v>6.1497799999999998</v>
      </c>
      <c r="X790" s="112">
        <v>1.377</v>
      </c>
      <c r="Y790" s="111">
        <f t="shared" si="110"/>
        <v>14.618027059999998</v>
      </c>
      <c r="Z790" s="113">
        <v>0.5</v>
      </c>
      <c r="AA790" s="114">
        <f t="shared" si="106"/>
        <v>7.3090135299999988</v>
      </c>
    </row>
    <row r="791" spans="1:27" ht="12.75" customHeight="1" x14ac:dyDescent="0.35">
      <c r="A791" s="103" t="s">
        <v>2674</v>
      </c>
      <c r="B791" s="222" t="s">
        <v>4275</v>
      </c>
      <c r="C791" s="123" t="s">
        <v>3482</v>
      </c>
      <c r="D791" s="124"/>
      <c r="E791" s="125"/>
      <c r="F791" s="132">
        <v>1</v>
      </c>
      <c r="G791" s="117" t="s">
        <v>39</v>
      </c>
      <c r="H791" s="133"/>
      <c r="I791" s="133"/>
      <c r="J791" s="118"/>
      <c r="K791" s="134"/>
      <c r="L791" s="134"/>
      <c r="M791" s="134"/>
      <c r="N791" s="134"/>
      <c r="O791" s="134"/>
      <c r="P791" s="140">
        <f>'DUVAR KELEPÇE'!J15</f>
        <v>2.6169000000000002</v>
      </c>
      <c r="Q791" s="134"/>
      <c r="R791" s="109">
        <f>F791*H791*D791+I791+J791+K791+L791+M791+N791+O791+P791+Q791</f>
        <v>2.6169000000000002</v>
      </c>
      <c r="S791" s="135">
        <v>1</v>
      </c>
      <c r="T791" s="135">
        <v>0</v>
      </c>
      <c r="U791" s="135">
        <v>0</v>
      </c>
      <c r="V791" s="111">
        <f t="shared" si="103"/>
        <v>5.2338000000000005</v>
      </c>
      <c r="W791" s="111">
        <f t="shared" si="109"/>
        <v>5.7048420000000011</v>
      </c>
      <c r="X791" s="112">
        <v>1.377</v>
      </c>
      <c r="Y791" s="111">
        <f t="shared" si="110"/>
        <v>13.560409434000002</v>
      </c>
      <c r="Z791" s="113">
        <v>0.5</v>
      </c>
      <c r="AA791" s="114">
        <f t="shared" si="106"/>
        <v>6.780204717000001</v>
      </c>
    </row>
    <row r="792" spans="1:27" ht="12.75" customHeight="1" x14ac:dyDescent="0.35">
      <c r="A792" s="103" t="s">
        <v>2674</v>
      </c>
      <c r="B792" s="222" t="s">
        <v>4276</v>
      </c>
      <c r="C792" s="123" t="s">
        <v>1296</v>
      </c>
      <c r="D792" s="124"/>
      <c r="E792" s="125"/>
      <c r="F792" s="132">
        <v>1</v>
      </c>
      <c r="G792" s="117" t="s">
        <v>39</v>
      </c>
      <c r="H792" s="133"/>
      <c r="I792" s="133"/>
      <c r="J792" s="134"/>
      <c r="K792" s="134"/>
      <c r="L792" s="134"/>
      <c r="M792" s="134"/>
      <c r="N792" s="134"/>
      <c r="O792" s="134"/>
      <c r="P792" s="134"/>
      <c r="Q792" s="140">
        <f>'DUVAR KELEPÇE'!G15</f>
        <v>2.4127999999999998</v>
      </c>
      <c r="R792" s="109">
        <f>F792*H792*D792+I792+J792+K792+L792+M792+N792+O792+Q792</f>
        <v>2.4127999999999998</v>
      </c>
      <c r="S792" s="135">
        <v>1</v>
      </c>
      <c r="T792" s="135">
        <v>0</v>
      </c>
      <c r="U792" s="135">
        <v>0</v>
      </c>
      <c r="V792" s="111">
        <f t="shared" si="103"/>
        <v>4.8255999999999997</v>
      </c>
      <c r="W792" s="111">
        <f t="shared" si="109"/>
        <v>5.2599039999999997</v>
      </c>
      <c r="X792" s="112">
        <v>1.377</v>
      </c>
      <c r="Y792" s="111">
        <f t="shared" si="110"/>
        <v>12.502791807999998</v>
      </c>
      <c r="Z792" s="113">
        <v>0.5</v>
      </c>
      <c r="AA792" s="114">
        <f t="shared" si="106"/>
        <v>6.2513959039999989</v>
      </c>
    </row>
    <row r="793" spans="1:27" ht="12.75" customHeight="1" x14ac:dyDescent="0.35">
      <c r="A793" s="103" t="s">
        <v>2674</v>
      </c>
      <c r="B793" s="222" t="s">
        <v>4277</v>
      </c>
      <c r="C793" s="78" t="s">
        <v>1297</v>
      </c>
      <c r="D793" s="124"/>
      <c r="E793" s="125"/>
      <c r="F793" s="132">
        <v>1</v>
      </c>
      <c r="G793" s="117" t="s">
        <v>39</v>
      </c>
      <c r="H793" s="108"/>
      <c r="I793" s="108"/>
      <c r="J793" s="134"/>
      <c r="K793" s="134"/>
      <c r="L793" s="134"/>
      <c r="M793" s="134"/>
      <c r="N793" s="134">
        <f>'genel hesap'!Y52</f>
        <v>1.0323287671232877</v>
      </c>
      <c r="O793" s="134"/>
      <c r="P793" s="134"/>
      <c r="Q793" s="134"/>
      <c r="R793" s="109">
        <f>F793*H793*D793+I793+J793+K793+L793+M793+N793+O793+P793+Q793</f>
        <v>1.0323287671232877</v>
      </c>
      <c r="S793" s="135">
        <v>1</v>
      </c>
      <c r="T793" s="135">
        <v>0</v>
      </c>
      <c r="U793" s="135">
        <v>0</v>
      </c>
      <c r="V793" s="111">
        <f t="shared" si="103"/>
        <v>2.0646575342465754</v>
      </c>
      <c r="W793" s="111">
        <f t="shared" si="109"/>
        <v>2.2504767123287674</v>
      </c>
      <c r="X793" s="112">
        <v>1.377</v>
      </c>
      <c r="Y793" s="111">
        <f t="shared" si="110"/>
        <v>5.3493831452054801</v>
      </c>
      <c r="Z793" s="113">
        <v>0.5</v>
      </c>
      <c r="AA793" s="114">
        <f t="shared" si="106"/>
        <v>2.67469157260274</v>
      </c>
    </row>
    <row r="794" spans="1:27" ht="12.75" customHeight="1" x14ac:dyDescent="0.35">
      <c r="A794" s="103" t="s">
        <v>2674</v>
      </c>
      <c r="B794" s="222" t="s">
        <v>4278</v>
      </c>
      <c r="C794" s="78" t="s">
        <v>3561</v>
      </c>
      <c r="D794" s="136">
        <v>0.2</v>
      </c>
      <c r="E794" s="105">
        <v>0.5</v>
      </c>
      <c r="F794" s="132">
        <f>VLOOKUP(CONCATENATE(A794,"-",E794),AĞIRLIK!$A$3:$C$171,3,FALSE)</f>
        <v>4.7728000000000002</v>
      </c>
      <c r="G794" s="107" t="s">
        <v>39</v>
      </c>
      <c r="H794" s="108">
        <f>Sayfa2!$C$2</f>
        <v>6.5</v>
      </c>
      <c r="I794" s="108"/>
      <c r="J794" s="109"/>
      <c r="K794" s="109">
        <f>'genel hesap'!$D$2</f>
        <v>0.5</v>
      </c>
      <c r="L794" s="109"/>
      <c r="M794" s="109"/>
      <c r="N794" s="109"/>
      <c r="O794" s="118">
        <f>SIVAMA!D16</f>
        <v>2.12</v>
      </c>
      <c r="P794" s="109"/>
      <c r="Q794" s="109"/>
      <c r="R794" s="109">
        <f>R780+K794+O794</f>
        <v>33.6432</v>
      </c>
      <c r="S794" s="110">
        <v>0.2</v>
      </c>
      <c r="T794" s="110">
        <v>0.3</v>
      </c>
      <c r="U794" s="110">
        <v>0.1</v>
      </c>
      <c r="V794" s="111">
        <f t="shared" si="103"/>
        <v>57.731731200000006</v>
      </c>
      <c r="W794" s="111">
        <f t="shared" si="109"/>
        <v>62.92758700800001</v>
      </c>
      <c r="X794" s="112">
        <v>1.377</v>
      </c>
      <c r="Y794" s="111">
        <f t="shared" si="110"/>
        <v>149.57887431801601</v>
      </c>
      <c r="Z794" s="113">
        <v>0.5</v>
      </c>
      <c r="AA794" s="114">
        <f t="shared" si="106"/>
        <v>74.789437159008003</v>
      </c>
    </row>
    <row r="795" spans="1:27" ht="12.75" customHeight="1" x14ac:dyDescent="0.35">
      <c r="A795" s="103" t="s">
        <v>2674</v>
      </c>
      <c r="B795" s="222" t="s">
        <v>4279</v>
      </c>
      <c r="C795" s="123" t="s">
        <v>3505</v>
      </c>
      <c r="D795" s="136">
        <v>0.2</v>
      </c>
      <c r="E795" s="125">
        <v>0.5</v>
      </c>
      <c r="F795" s="132">
        <f>VLOOKUP(CONCATENATE(A795,"-",E795),AĞIRLIK!$A$3:$C$171,3,FALSE)</f>
        <v>4.7728000000000002</v>
      </c>
      <c r="G795" s="117" t="s">
        <v>39</v>
      </c>
      <c r="H795" s="108">
        <f>Sayfa2!$C$2</f>
        <v>6.5</v>
      </c>
      <c r="I795" s="108">
        <f>'genel hesap'!K51*D795</f>
        <v>0.70452180000000009</v>
      </c>
      <c r="J795" s="118">
        <f>'genel hesap'!R51*D795</f>
        <v>3.1707468800000007</v>
      </c>
      <c r="K795" s="118">
        <f>'genel hesap'!$D$2</f>
        <v>0.5</v>
      </c>
      <c r="L795" s="118"/>
      <c r="M795" s="118"/>
      <c r="N795" s="118"/>
      <c r="O795" s="118">
        <f>SIVAMA!D16</f>
        <v>2.12</v>
      </c>
      <c r="P795" s="118"/>
      <c r="Q795" s="118"/>
      <c r="R795" s="109">
        <f>F795*H795*D795+I795+J795+K795+L795+M795+N795+O795+P795+Q795+R781</f>
        <v>64.180145880000012</v>
      </c>
      <c r="S795" s="119">
        <v>0.2</v>
      </c>
      <c r="T795" s="119">
        <v>0.3</v>
      </c>
      <c r="U795" s="119">
        <v>0.1</v>
      </c>
      <c r="V795" s="111">
        <f t="shared" si="103"/>
        <v>110.13313033008002</v>
      </c>
      <c r="W795" s="111">
        <f t="shared" si="109"/>
        <v>120.04511205978723</v>
      </c>
      <c r="X795" s="112">
        <v>1.377</v>
      </c>
      <c r="Y795" s="111">
        <f t="shared" si="110"/>
        <v>285.34723136611422</v>
      </c>
      <c r="Z795" s="113">
        <v>0.5</v>
      </c>
      <c r="AA795" s="114">
        <f t="shared" si="106"/>
        <v>142.67361568305711</v>
      </c>
    </row>
    <row r="796" spans="1:27" ht="12.75" customHeight="1" x14ac:dyDescent="0.35">
      <c r="A796" s="103" t="s">
        <v>2674</v>
      </c>
      <c r="B796" s="222" t="s">
        <v>4280</v>
      </c>
      <c r="C796" s="123" t="s">
        <v>3831</v>
      </c>
      <c r="D796" s="136">
        <v>0.2</v>
      </c>
      <c r="E796" s="125">
        <v>0.5</v>
      </c>
      <c r="F796" s="132">
        <f>VLOOKUP(CONCATENATE(A796,"-",E796),AĞIRLIK!$A$3:$C$171,3,FALSE)</f>
        <v>4.7728000000000002</v>
      </c>
      <c r="G796" s="117" t="s">
        <v>39</v>
      </c>
      <c r="H796" s="108">
        <f>Sayfa2!$C$2</f>
        <v>6.5</v>
      </c>
      <c r="I796" s="108">
        <f>D796*'genel hesap'!$K$83</f>
        <v>1.0424800000000001</v>
      </c>
      <c r="J796" s="118">
        <f>D796*'genel hesap'!$R$83</f>
        <v>3.515393280000001</v>
      </c>
      <c r="K796" s="118">
        <f>'genel hesap'!$D$2</f>
        <v>0.5</v>
      </c>
      <c r="L796" s="118"/>
      <c r="M796" s="118"/>
      <c r="N796" s="118"/>
      <c r="O796" s="118">
        <f>SIVAMA!D16</f>
        <v>2.12</v>
      </c>
      <c r="P796" s="118"/>
      <c r="Q796" s="118"/>
      <c r="R796" s="109">
        <f>F796*H796*D796+I796+J796+K796+L796+M796+N796+O796+P796+Q796+R782</f>
        <v>67.195079680000006</v>
      </c>
      <c r="S796" s="119">
        <v>0.2</v>
      </c>
      <c r="T796" s="119">
        <v>0.3</v>
      </c>
      <c r="U796" s="119">
        <v>0.1</v>
      </c>
      <c r="V796" s="111">
        <f>R796*(1+S796)*(T796+1)*(U796+1)</f>
        <v>115.30675673088002</v>
      </c>
      <c r="W796" s="111">
        <f t="shared" si="109"/>
        <v>125.68436483665924</v>
      </c>
      <c r="X796" s="112">
        <v>1.377</v>
      </c>
      <c r="Y796" s="111">
        <f t="shared" si="110"/>
        <v>298.75173521673901</v>
      </c>
      <c r="Z796" s="113">
        <v>0.5</v>
      </c>
      <c r="AA796" s="114">
        <f t="shared" si="106"/>
        <v>149.3758676083695</v>
      </c>
    </row>
    <row r="797" spans="1:27" ht="12.75" customHeight="1" x14ac:dyDescent="0.35">
      <c r="A797" s="103" t="s">
        <v>2674</v>
      </c>
      <c r="B797" s="222" t="s">
        <v>4281</v>
      </c>
      <c r="C797" s="78" t="s">
        <v>2648</v>
      </c>
      <c r="D797" s="124">
        <v>1</v>
      </c>
      <c r="E797" s="125">
        <v>0.5</v>
      </c>
      <c r="F797" s="132">
        <f>VLOOKUP(CONCATENATE(A797,"-",E797),AĞIRLIK!$A$3:$C$171,3,FALSE)</f>
        <v>4.7728000000000002</v>
      </c>
      <c r="G797" s="117" t="s">
        <v>39</v>
      </c>
      <c r="H797" s="108">
        <f>Sayfa2!$C$2</f>
        <v>6.5</v>
      </c>
      <c r="I797" s="108"/>
      <c r="J797" s="118"/>
      <c r="K797" s="118"/>
      <c r="L797" s="118"/>
      <c r="M797" s="118"/>
      <c r="N797" s="118"/>
      <c r="O797" s="118"/>
      <c r="P797" s="118"/>
      <c r="Q797" s="118"/>
      <c r="R797" s="109">
        <f>R780*1.5</f>
        <v>46.534800000000004</v>
      </c>
      <c r="S797" s="119">
        <v>0.1</v>
      </c>
      <c r="T797" s="119">
        <v>0.3</v>
      </c>
      <c r="U797" s="119">
        <v>0.1</v>
      </c>
      <c r="V797" s="111">
        <v>50.94</v>
      </c>
      <c r="W797" s="111">
        <f t="shared" si="109"/>
        <v>55.5246</v>
      </c>
      <c r="X797" s="112">
        <v>1.377</v>
      </c>
      <c r="Y797" s="111">
        <f t="shared" si="110"/>
        <v>131.9819742</v>
      </c>
      <c r="Z797" s="113">
        <v>0.5</v>
      </c>
      <c r="AA797" s="114">
        <f t="shared" si="106"/>
        <v>65.990987099999998</v>
      </c>
    </row>
    <row r="798" spans="1:27" ht="12.75" customHeight="1" x14ac:dyDescent="0.35">
      <c r="A798" s="103" t="s">
        <v>2674</v>
      </c>
      <c r="B798" s="222" t="s">
        <v>4282</v>
      </c>
      <c r="C798" s="123" t="s">
        <v>3539</v>
      </c>
      <c r="D798" s="124">
        <v>1</v>
      </c>
      <c r="E798" s="125">
        <v>0.5</v>
      </c>
      <c r="F798" s="132">
        <f>VLOOKUP(CONCATENATE(A798,"-",E798),AĞIRLIK!$A$3:$C$171,3,FALSE)</f>
        <v>4.7728000000000002</v>
      </c>
      <c r="G798" s="117" t="s">
        <v>39</v>
      </c>
      <c r="H798" s="108">
        <f>Sayfa2!$C$2</f>
        <v>6.5</v>
      </c>
      <c r="I798" s="108">
        <f>D798*İZOLASYON!$G$16</f>
        <v>3.9140100000000002</v>
      </c>
      <c r="J798" s="118">
        <f>D798*İZOLASYON!$O$16</f>
        <v>16.543027200000001</v>
      </c>
      <c r="K798" s="118"/>
      <c r="L798" s="118"/>
      <c r="M798" s="118"/>
      <c r="N798" s="118">
        <f>CONTA!E520</f>
        <v>0</v>
      </c>
      <c r="O798" s="118"/>
      <c r="P798" s="118"/>
      <c r="Q798" s="118"/>
      <c r="R798" s="109">
        <f>R781*1.5</f>
        <v>77.220355800000007</v>
      </c>
      <c r="S798" s="119">
        <v>0.2</v>
      </c>
      <c r="T798" s="119">
        <v>0.3</v>
      </c>
      <c r="U798" s="119">
        <v>0.1</v>
      </c>
      <c r="V798" s="111">
        <v>87.945000000000007</v>
      </c>
      <c r="W798" s="111">
        <f t="shared" si="109"/>
        <v>95.860050000000015</v>
      </c>
      <c r="X798" s="112">
        <v>1.377</v>
      </c>
      <c r="Y798" s="111">
        <f t="shared" si="110"/>
        <v>227.85933885000003</v>
      </c>
      <c r="Z798" s="113">
        <v>0.5</v>
      </c>
      <c r="AA798" s="114">
        <f t="shared" si="106"/>
        <v>113.92966942500001</v>
      </c>
    </row>
    <row r="799" spans="1:27" ht="12.75" customHeight="1" x14ac:dyDescent="0.35">
      <c r="A799" s="103" t="s">
        <v>2674</v>
      </c>
      <c r="B799" s="222" t="s">
        <v>4283</v>
      </c>
      <c r="C799" s="123" t="s">
        <v>3832</v>
      </c>
      <c r="D799" s="124">
        <v>1</v>
      </c>
      <c r="E799" s="125">
        <v>0.5</v>
      </c>
      <c r="F799" s="132">
        <f>VLOOKUP(CONCATENATE(A799,"-",E799),AĞIRLIK!$A$3:$C$171,3,FALSE)</f>
        <v>4.7728000000000002</v>
      </c>
      <c r="G799" s="117" t="s">
        <v>39</v>
      </c>
      <c r="H799" s="108">
        <f>Sayfa2!$C$2</f>
        <v>6.5</v>
      </c>
      <c r="I799" s="108">
        <f>D799*'genel hesap'!$K$83</f>
        <v>5.2123999999999997</v>
      </c>
      <c r="J799" s="118">
        <f>D799*'genel hesap'!$R$83</f>
        <v>17.576966400000003</v>
      </c>
      <c r="K799" s="118"/>
      <c r="L799" s="118"/>
      <c r="M799" s="118"/>
      <c r="N799" s="118">
        <f>CONTA!E15</f>
        <v>0.90328767123287679</v>
      </c>
      <c r="O799" s="118"/>
      <c r="P799" s="118"/>
      <c r="Q799" s="118"/>
      <c r="R799" s="109">
        <f>R782*1.5</f>
        <v>80.718849600000013</v>
      </c>
      <c r="S799" s="119">
        <v>0.2</v>
      </c>
      <c r="T799" s="119">
        <v>0.3</v>
      </c>
      <c r="U799" s="119">
        <v>0.1</v>
      </c>
      <c r="V799" s="111">
        <v>92.144999999999996</v>
      </c>
      <c r="W799" s="111">
        <f t="shared" si="109"/>
        <v>100.43805</v>
      </c>
      <c r="X799" s="112">
        <v>1.377</v>
      </c>
      <c r="Y799" s="111">
        <f t="shared" si="110"/>
        <v>238.74124484999999</v>
      </c>
      <c r="Z799" s="113">
        <v>0.5</v>
      </c>
      <c r="AA799" s="114">
        <f t="shared" si="106"/>
        <v>119.37062242499999</v>
      </c>
    </row>
    <row r="800" spans="1:27" ht="12.75" customHeight="1" x14ac:dyDescent="0.35">
      <c r="A800" s="103" t="s">
        <v>2675</v>
      </c>
      <c r="B800" s="222" t="s">
        <v>1955</v>
      </c>
      <c r="C800" s="78" t="s">
        <v>255</v>
      </c>
      <c r="D800" s="124">
        <v>1</v>
      </c>
      <c r="E800" s="125">
        <v>0.5</v>
      </c>
      <c r="F800" s="132">
        <f>VLOOKUP(CONCATENATE(A800,"-",E800),AĞIRLIK!$A$3:$C$171,3,FALSE)</f>
        <v>5.024</v>
      </c>
      <c r="G800" s="117" t="s">
        <v>39</v>
      </c>
      <c r="H800" s="108">
        <f>Sayfa2!$C$2</f>
        <v>6.5</v>
      </c>
      <c r="I800" s="108"/>
      <c r="J800" s="118"/>
      <c r="K800" s="118"/>
      <c r="L800" s="118"/>
      <c r="M800" s="118"/>
      <c r="N800" s="118"/>
      <c r="O800" s="118"/>
      <c r="P800" s="118"/>
      <c r="Q800" s="118"/>
      <c r="R800" s="109">
        <f>F800*H800*D800+I800+J800+K800+L800+M800+N800+O800+P800+Q800</f>
        <v>32.655999999999999</v>
      </c>
      <c r="S800" s="119">
        <v>0.1</v>
      </c>
      <c r="T800" s="119">
        <v>0.3</v>
      </c>
      <c r="U800" s="119">
        <v>0.1</v>
      </c>
      <c r="V800" s="111">
        <v>38.21</v>
      </c>
      <c r="W800" s="111">
        <f t="shared" si="109"/>
        <v>41.648900000000005</v>
      </c>
      <c r="X800" s="112">
        <v>1.377</v>
      </c>
      <c r="Y800" s="111">
        <f t="shared" si="110"/>
        <v>98.999435300000002</v>
      </c>
      <c r="Z800" s="113">
        <v>0.5</v>
      </c>
      <c r="AA800" s="114">
        <f t="shared" si="106"/>
        <v>49.499717650000001</v>
      </c>
    </row>
    <row r="801" spans="1:27" ht="12.75" customHeight="1" x14ac:dyDescent="0.35">
      <c r="A801" s="103" t="s">
        <v>2675</v>
      </c>
      <c r="B801" s="222" t="s">
        <v>1956</v>
      </c>
      <c r="C801" s="123" t="s">
        <v>3190</v>
      </c>
      <c r="D801" s="124">
        <v>1</v>
      </c>
      <c r="E801" s="125">
        <v>0.5</v>
      </c>
      <c r="F801" s="132">
        <f>VLOOKUP(CONCATENATE(A801,"-",E801),AĞIRLIK!$A$3:$C$171,3,FALSE)</f>
        <v>5.024</v>
      </c>
      <c r="G801" s="117" t="s">
        <v>39</v>
      </c>
      <c r="H801" s="108">
        <f>Sayfa2!$C$2</f>
        <v>6.5</v>
      </c>
      <c r="I801" s="108">
        <f>D801*İZOLASYON!$G$17</f>
        <v>4.3489000000000004</v>
      </c>
      <c r="J801" s="118">
        <f>D801*İZOLASYON!$O$17</f>
        <v>18.266259200000004</v>
      </c>
      <c r="K801" s="118"/>
      <c r="L801" s="118"/>
      <c r="M801" s="118"/>
      <c r="N801" s="118"/>
      <c r="O801" s="118"/>
      <c r="P801" s="118"/>
      <c r="Q801" s="118"/>
      <c r="R801" s="109">
        <f>F801*H801*D801+I801+J801+K801+L801+M801+N801+O801+P801+Q801</f>
        <v>55.2711592</v>
      </c>
      <c r="S801" s="119">
        <v>0.1</v>
      </c>
      <c r="T801" s="119">
        <v>0.3</v>
      </c>
      <c r="U801" s="119">
        <v>0.1</v>
      </c>
      <c r="V801" s="111">
        <v>65.5</v>
      </c>
      <c r="W801" s="111">
        <f t="shared" si="109"/>
        <v>71.39500000000001</v>
      </c>
      <c r="X801" s="112">
        <v>1.377</v>
      </c>
      <c r="Y801" s="111">
        <f t="shared" si="110"/>
        <v>169.705915</v>
      </c>
      <c r="Z801" s="113">
        <v>0.5</v>
      </c>
      <c r="AA801" s="114">
        <f t="shared" si="106"/>
        <v>84.852957500000002</v>
      </c>
    </row>
    <row r="802" spans="1:27" ht="12.75" customHeight="1" x14ac:dyDescent="0.35">
      <c r="A802" s="103" t="s">
        <v>2675</v>
      </c>
      <c r="B802" s="222" t="s">
        <v>1957</v>
      </c>
      <c r="C802" s="123" t="s">
        <v>3833</v>
      </c>
      <c r="D802" s="124">
        <v>1</v>
      </c>
      <c r="E802" s="125">
        <v>0.5</v>
      </c>
      <c r="F802" s="106">
        <f>VLOOKUP(CONCATENATE(A802,"-",E802),AĞIRLIK!$A$3:$C$171,3,FALSE)</f>
        <v>5.024</v>
      </c>
      <c r="G802" s="117" t="s">
        <v>39</v>
      </c>
      <c r="H802" s="108">
        <f>Sayfa2!$C$2</f>
        <v>6.5</v>
      </c>
      <c r="I802" s="108">
        <f>D802*'genel hesap'!$K$84</f>
        <v>5.7336400000000003</v>
      </c>
      <c r="J802" s="108">
        <f>D802*'genel hesap'!$R$84</f>
        <v>19.300198400000003</v>
      </c>
      <c r="K802" s="118"/>
      <c r="L802" s="118"/>
      <c r="M802" s="118"/>
      <c r="N802" s="118"/>
      <c r="O802" s="118"/>
      <c r="P802" s="118"/>
      <c r="Q802" s="118"/>
      <c r="R802" s="109">
        <f>F802*H802*D802+I802+J802+K802+L802+M802+N802+O802+P802+Q802</f>
        <v>57.689838399999999</v>
      </c>
      <c r="S802" s="119">
        <v>0.1</v>
      </c>
      <c r="T802" s="119">
        <v>0.3</v>
      </c>
      <c r="U802" s="119">
        <v>0.1</v>
      </c>
      <c r="V802" s="111">
        <v>68.459999999999994</v>
      </c>
      <c r="W802" s="111">
        <f t="shared" si="109"/>
        <v>74.621399999999994</v>
      </c>
      <c r="X802" s="112">
        <v>1.377</v>
      </c>
      <c r="Y802" s="111">
        <f t="shared" si="110"/>
        <v>177.37506779999998</v>
      </c>
      <c r="Z802" s="113">
        <v>0.5</v>
      </c>
      <c r="AA802" s="114">
        <f t="shared" si="106"/>
        <v>88.687533899999991</v>
      </c>
    </row>
    <row r="803" spans="1:27" ht="12.75" customHeight="1" x14ac:dyDescent="0.35">
      <c r="A803" s="103" t="s">
        <v>2675</v>
      </c>
      <c r="B803" s="222" t="s">
        <v>1958</v>
      </c>
      <c r="C803" s="78" t="s">
        <v>257</v>
      </c>
      <c r="D803" s="124">
        <v>0.5</v>
      </c>
      <c r="E803" s="125">
        <v>0.5</v>
      </c>
      <c r="F803" s="132">
        <f>VLOOKUP(CONCATENATE(A803,"-",E803),AĞIRLIK!$A$3:$C$171,3,FALSE)</f>
        <v>5.024</v>
      </c>
      <c r="G803" s="117" t="s">
        <v>39</v>
      </c>
      <c r="H803" s="108">
        <f>Sayfa2!$C$2</f>
        <v>6.5</v>
      </c>
      <c r="I803" s="120"/>
      <c r="J803" s="118"/>
      <c r="K803" s="118"/>
      <c r="L803" s="118"/>
      <c r="M803" s="118"/>
      <c r="N803" s="118"/>
      <c r="O803" s="118"/>
      <c r="P803" s="118"/>
      <c r="Q803" s="118"/>
      <c r="R803" s="109">
        <f t="shared" ref="R803:R811" si="113">F803*H803*D803+I803+J803+K803+L803+M803+N803+O803+P803+Q803</f>
        <v>16.327999999999999</v>
      </c>
      <c r="S803" s="119">
        <v>0.2</v>
      </c>
      <c r="T803" s="119">
        <v>0.3</v>
      </c>
      <c r="U803" s="119">
        <v>0.1</v>
      </c>
      <c r="V803" s="111">
        <f>V800*0.5</f>
        <v>19.105</v>
      </c>
      <c r="W803" s="111">
        <f t="shared" si="109"/>
        <v>20.824450000000002</v>
      </c>
      <c r="X803" s="112">
        <v>1.377</v>
      </c>
      <c r="Y803" s="111">
        <f t="shared" si="110"/>
        <v>49.499717650000001</v>
      </c>
      <c r="Z803" s="113">
        <v>0.5</v>
      </c>
      <c r="AA803" s="114">
        <f t="shared" si="106"/>
        <v>24.749858825</v>
      </c>
    </row>
    <row r="804" spans="1:27" ht="12.75" customHeight="1" x14ac:dyDescent="0.35">
      <c r="A804" s="103" t="s">
        <v>2675</v>
      </c>
      <c r="B804" s="222" t="s">
        <v>1959</v>
      </c>
      <c r="C804" s="123" t="s">
        <v>3132</v>
      </c>
      <c r="D804" s="124">
        <v>0.5</v>
      </c>
      <c r="E804" s="125">
        <v>0.5</v>
      </c>
      <c r="F804" s="132">
        <f>VLOOKUP(CONCATENATE(A804,"-",E804),AĞIRLIK!$A$3:$C$171,3,FALSE)</f>
        <v>5.024</v>
      </c>
      <c r="G804" s="117" t="s">
        <v>39</v>
      </c>
      <c r="H804" s="108">
        <f>Sayfa2!$C$2</f>
        <v>6.5</v>
      </c>
      <c r="I804" s="108">
        <f>D804*İZOLASYON!$G$17</f>
        <v>2.1744500000000002</v>
      </c>
      <c r="J804" s="118">
        <f>D804*İZOLASYON!$O$17</f>
        <v>9.133129600000002</v>
      </c>
      <c r="K804" s="118"/>
      <c r="L804" s="118"/>
      <c r="M804" s="118"/>
      <c r="N804" s="118"/>
      <c r="O804" s="118"/>
      <c r="P804" s="118"/>
      <c r="Q804" s="118"/>
      <c r="R804" s="109">
        <f t="shared" si="113"/>
        <v>27.6355796</v>
      </c>
      <c r="S804" s="119">
        <v>0.2</v>
      </c>
      <c r="T804" s="119">
        <v>0.3</v>
      </c>
      <c r="U804" s="119">
        <v>0.1</v>
      </c>
      <c r="V804" s="111">
        <f t="shared" ref="V804:V808" si="114">V801*0.5</f>
        <v>32.75</v>
      </c>
      <c r="W804" s="111">
        <f t="shared" si="109"/>
        <v>35.697500000000005</v>
      </c>
      <c r="X804" s="112">
        <v>1.377</v>
      </c>
      <c r="Y804" s="111">
        <f t="shared" si="110"/>
        <v>84.852957500000002</v>
      </c>
      <c r="Z804" s="113">
        <v>0.5</v>
      </c>
      <c r="AA804" s="114">
        <f t="shared" si="106"/>
        <v>42.426478750000001</v>
      </c>
    </row>
    <row r="805" spans="1:27" ht="12.75" customHeight="1" x14ac:dyDescent="0.35">
      <c r="A805" s="103" t="s">
        <v>2675</v>
      </c>
      <c r="B805" s="222" t="s">
        <v>1960</v>
      </c>
      <c r="C805" s="123" t="s">
        <v>3834</v>
      </c>
      <c r="D805" s="124">
        <v>0.5</v>
      </c>
      <c r="E805" s="125">
        <v>0.5</v>
      </c>
      <c r="F805" s="106">
        <f>VLOOKUP(CONCATENATE(A805,"-",E805),AĞIRLIK!$A$3:$C$171,3,FALSE)</f>
        <v>5.024</v>
      </c>
      <c r="G805" s="117" t="s">
        <v>39</v>
      </c>
      <c r="H805" s="108">
        <f>Sayfa2!$C$2</f>
        <v>6.5</v>
      </c>
      <c r="I805" s="108">
        <f>D805*'genel hesap'!$K$84</f>
        <v>2.8668200000000001</v>
      </c>
      <c r="J805" s="108">
        <f>D805*'genel hesap'!$R$84</f>
        <v>9.6500992000000014</v>
      </c>
      <c r="K805" s="118"/>
      <c r="L805" s="118"/>
      <c r="M805" s="118"/>
      <c r="N805" s="118"/>
      <c r="O805" s="118"/>
      <c r="P805" s="118"/>
      <c r="Q805" s="118"/>
      <c r="R805" s="109">
        <f t="shared" si="113"/>
        <v>28.8449192</v>
      </c>
      <c r="S805" s="119">
        <v>0.2</v>
      </c>
      <c r="T805" s="119">
        <v>0.3</v>
      </c>
      <c r="U805" s="119">
        <v>0.1</v>
      </c>
      <c r="V805" s="111">
        <f t="shared" si="114"/>
        <v>34.229999999999997</v>
      </c>
      <c r="W805" s="111">
        <f t="shared" si="109"/>
        <v>37.310699999999997</v>
      </c>
      <c r="X805" s="112">
        <v>1.377</v>
      </c>
      <c r="Y805" s="111">
        <f t="shared" si="110"/>
        <v>88.687533899999991</v>
      </c>
      <c r="Z805" s="113">
        <v>0.5</v>
      </c>
      <c r="AA805" s="114">
        <f t="shared" si="106"/>
        <v>44.343766949999996</v>
      </c>
    </row>
    <row r="806" spans="1:27" ht="12.75" customHeight="1" x14ac:dyDescent="0.35">
      <c r="A806" s="103" t="s">
        <v>2675</v>
      </c>
      <c r="B806" s="222" t="s">
        <v>1961</v>
      </c>
      <c r="C806" s="78" t="s">
        <v>259</v>
      </c>
      <c r="D806" s="116">
        <v>0.25</v>
      </c>
      <c r="E806" s="125">
        <v>0.5</v>
      </c>
      <c r="F806" s="132">
        <f>VLOOKUP(CONCATENATE(A806,"-",E806),AĞIRLIK!$A$3:$C$171,3,FALSE)</f>
        <v>5.024</v>
      </c>
      <c r="G806" s="117" t="s">
        <v>39</v>
      </c>
      <c r="H806" s="108">
        <f>Sayfa2!$C$2</f>
        <v>6.5</v>
      </c>
      <c r="I806" s="120"/>
      <c r="J806" s="118"/>
      <c r="K806" s="118"/>
      <c r="L806" s="118"/>
      <c r="M806" s="118"/>
      <c r="N806" s="118"/>
      <c r="O806" s="118"/>
      <c r="P806" s="118"/>
      <c r="Q806" s="118"/>
      <c r="R806" s="109">
        <f t="shared" si="113"/>
        <v>8.1639999999999997</v>
      </c>
      <c r="S806" s="119">
        <v>0.2</v>
      </c>
      <c r="T806" s="119">
        <v>0.3</v>
      </c>
      <c r="U806" s="119">
        <v>0.1</v>
      </c>
      <c r="V806" s="111">
        <f t="shared" si="114"/>
        <v>9.5525000000000002</v>
      </c>
      <c r="W806" s="111">
        <f t="shared" si="109"/>
        <v>10.412225000000001</v>
      </c>
      <c r="X806" s="112">
        <v>1.377</v>
      </c>
      <c r="Y806" s="111">
        <f t="shared" si="110"/>
        <v>24.749858825</v>
      </c>
      <c r="Z806" s="113">
        <v>0.5</v>
      </c>
      <c r="AA806" s="114">
        <f t="shared" si="106"/>
        <v>12.3749294125</v>
      </c>
    </row>
    <row r="807" spans="1:27" ht="12.75" customHeight="1" x14ac:dyDescent="0.35">
      <c r="A807" s="103" t="s">
        <v>2675</v>
      </c>
      <c r="B807" s="222" t="s">
        <v>1962</v>
      </c>
      <c r="C807" s="123" t="s">
        <v>3161</v>
      </c>
      <c r="D807" s="116">
        <v>0.25</v>
      </c>
      <c r="E807" s="125">
        <v>0.5</v>
      </c>
      <c r="F807" s="132">
        <f>VLOOKUP(CONCATENATE(A807,"-",E807),AĞIRLIK!$A$3:$C$171,3,FALSE)</f>
        <v>5.024</v>
      </c>
      <c r="G807" s="117" t="s">
        <v>39</v>
      </c>
      <c r="H807" s="108">
        <f>Sayfa2!$C$2</f>
        <v>6.5</v>
      </c>
      <c r="I807" s="108">
        <f>D807*İZOLASYON!$G$17</f>
        <v>1.0872250000000001</v>
      </c>
      <c r="J807" s="118">
        <f>D807*İZOLASYON!$O$17</f>
        <v>4.566564800000001</v>
      </c>
      <c r="K807" s="118"/>
      <c r="L807" s="118"/>
      <c r="M807" s="118"/>
      <c r="N807" s="118"/>
      <c r="O807" s="118"/>
      <c r="P807" s="118"/>
      <c r="Q807" s="118"/>
      <c r="R807" s="109">
        <f t="shared" si="113"/>
        <v>13.8177898</v>
      </c>
      <c r="S807" s="119">
        <v>0.2</v>
      </c>
      <c r="T807" s="119">
        <v>0.3</v>
      </c>
      <c r="U807" s="119">
        <v>0.1</v>
      </c>
      <c r="V807" s="111">
        <f t="shared" si="114"/>
        <v>16.375</v>
      </c>
      <c r="W807" s="111">
        <f t="shared" si="109"/>
        <v>17.848750000000003</v>
      </c>
      <c r="X807" s="112">
        <v>1.377</v>
      </c>
      <c r="Y807" s="111">
        <f t="shared" si="110"/>
        <v>42.426478750000001</v>
      </c>
      <c r="Z807" s="113">
        <v>0.5</v>
      </c>
      <c r="AA807" s="114">
        <f t="shared" si="106"/>
        <v>21.213239375000001</v>
      </c>
    </row>
    <row r="808" spans="1:27" ht="12.75" customHeight="1" x14ac:dyDescent="0.35">
      <c r="A808" s="103" t="s">
        <v>2675</v>
      </c>
      <c r="B808" s="222" t="s">
        <v>1963</v>
      </c>
      <c r="C808" s="123" t="s">
        <v>3835</v>
      </c>
      <c r="D808" s="116">
        <v>0.25</v>
      </c>
      <c r="E808" s="125">
        <v>0.5</v>
      </c>
      <c r="F808" s="106">
        <f>VLOOKUP(CONCATENATE(A808,"-",E808),AĞIRLIK!$A$3:$C$171,3,FALSE)</f>
        <v>5.024</v>
      </c>
      <c r="G808" s="117" t="s">
        <v>39</v>
      </c>
      <c r="H808" s="108">
        <f>Sayfa2!$C$2</f>
        <v>6.5</v>
      </c>
      <c r="I808" s="108">
        <f>D808*'genel hesap'!$K$84</f>
        <v>1.4334100000000001</v>
      </c>
      <c r="J808" s="108">
        <f>D808*'genel hesap'!$R$84</f>
        <v>4.8250496000000007</v>
      </c>
      <c r="K808" s="118"/>
      <c r="L808" s="118"/>
      <c r="M808" s="118"/>
      <c r="N808" s="118"/>
      <c r="O808" s="118"/>
      <c r="P808" s="118"/>
      <c r="Q808" s="118"/>
      <c r="R808" s="109">
        <f t="shared" si="113"/>
        <v>14.4224596</v>
      </c>
      <c r="S808" s="119">
        <v>0.2</v>
      </c>
      <c r="T808" s="119">
        <v>0.3</v>
      </c>
      <c r="U808" s="119">
        <v>0.1</v>
      </c>
      <c r="V808" s="111">
        <f t="shared" si="114"/>
        <v>17.114999999999998</v>
      </c>
      <c r="W808" s="111">
        <f t="shared" si="109"/>
        <v>18.655349999999999</v>
      </c>
      <c r="X808" s="112">
        <v>1.377</v>
      </c>
      <c r="Y808" s="111">
        <f t="shared" si="110"/>
        <v>44.343766949999996</v>
      </c>
      <c r="Z808" s="113">
        <v>0.5</v>
      </c>
      <c r="AA808" s="114">
        <f t="shared" si="106"/>
        <v>22.171883474999998</v>
      </c>
    </row>
    <row r="809" spans="1:27" ht="12.75" customHeight="1" x14ac:dyDescent="0.35">
      <c r="A809" s="103" t="s">
        <v>2675</v>
      </c>
      <c r="B809" s="222" t="s">
        <v>1964</v>
      </c>
      <c r="C809" s="78" t="s">
        <v>4597</v>
      </c>
      <c r="D809" s="124">
        <v>0.5</v>
      </c>
      <c r="E809" s="125">
        <v>0.5</v>
      </c>
      <c r="F809" s="132">
        <f>VLOOKUP(CONCATENATE(A809,"-",E809),AĞIRLIK!$A$3:$C$171,3,FALSE)</f>
        <v>5.024</v>
      </c>
      <c r="G809" s="117" t="s">
        <v>39</v>
      </c>
      <c r="H809" s="108">
        <f>Sayfa2!$C$2</f>
        <v>6.5</v>
      </c>
      <c r="I809" s="108"/>
      <c r="J809" s="118"/>
      <c r="K809" s="118"/>
      <c r="L809" s="118">
        <v>1.39</v>
      </c>
      <c r="M809" s="118"/>
      <c r="N809" s="118"/>
      <c r="O809" s="118"/>
      <c r="P809" s="118"/>
      <c r="Q809" s="118"/>
      <c r="R809" s="109">
        <f t="shared" si="113"/>
        <v>17.718</v>
      </c>
      <c r="S809" s="119">
        <v>0.2</v>
      </c>
      <c r="T809" s="119">
        <v>0.3</v>
      </c>
      <c r="U809" s="119">
        <v>0.1</v>
      </c>
      <c r="V809" s="111">
        <f>V803+L809</f>
        <v>20.495000000000001</v>
      </c>
      <c r="W809" s="111">
        <f t="shared" si="109"/>
        <v>22.339550000000003</v>
      </c>
      <c r="X809" s="112">
        <v>1.377</v>
      </c>
      <c r="Y809" s="111">
        <f t="shared" si="110"/>
        <v>53.101110349999999</v>
      </c>
      <c r="Z809" s="113">
        <v>0.5</v>
      </c>
      <c r="AA809" s="114">
        <f t="shared" si="106"/>
        <v>26.550555175</v>
      </c>
    </row>
    <row r="810" spans="1:27" ht="12.75" customHeight="1" x14ac:dyDescent="0.35">
      <c r="A810" s="103" t="s">
        <v>2675</v>
      </c>
      <c r="B810" s="222" t="s">
        <v>1965</v>
      </c>
      <c r="C810" s="123" t="s">
        <v>4626</v>
      </c>
      <c r="D810" s="124">
        <v>0.5</v>
      </c>
      <c r="E810" s="125">
        <v>0.5</v>
      </c>
      <c r="F810" s="132">
        <f>VLOOKUP(CONCATENATE(A810,"-",E810),AĞIRLIK!$A$3:$C$171,3,FALSE)</f>
        <v>5.024</v>
      </c>
      <c r="G810" s="117" t="s">
        <v>39</v>
      </c>
      <c r="H810" s="108">
        <f>Sayfa2!$C$2</f>
        <v>6.5</v>
      </c>
      <c r="I810" s="108">
        <f>D810*İZOLASYON!$G$17</f>
        <v>2.1744500000000002</v>
      </c>
      <c r="J810" s="118">
        <f>D810*İZOLASYON!$O$17</f>
        <v>9.133129600000002</v>
      </c>
      <c r="K810" s="118"/>
      <c r="L810" s="118">
        <v>1.39</v>
      </c>
      <c r="M810" s="118"/>
      <c r="N810" s="118"/>
      <c r="O810" s="118"/>
      <c r="P810" s="118"/>
      <c r="Q810" s="118"/>
      <c r="R810" s="109">
        <f t="shared" si="113"/>
        <v>29.0255796</v>
      </c>
      <c r="S810" s="119">
        <v>0.2</v>
      </c>
      <c r="T810" s="119">
        <v>0.3</v>
      </c>
      <c r="U810" s="119">
        <v>0.1</v>
      </c>
      <c r="V810" s="111">
        <f t="shared" ref="V810:V811" si="115">V804+L810</f>
        <v>34.14</v>
      </c>
      <c r="W810" s="111">
        <f t="shared" si="109"/>
        <v>37.212600000000002</v>
      </c>
      <c r="X810" s="112">
        <v>1.377</v>
      </c>
      <c r="Y810" s="111">
        <f t="shared" si="110"/>
        <v>88.454350199999993</v>
      </c>
      <c r="Z810" s="113">
        <v>0.5</v>
      </c>
      <c r="AA810" s="114">
        <f t="shared" si="106"/>
        <v>44.227175099999997</v>
      </c>
    </row>
    <row r="811" spans="1:27" ht="12.75" customHeight="1" x14ac:dyDescent="0.35">
      <c r="A811" s="103" t="s">
        <v>2675</v>
      </c>
      <c r="B811" s="222" t="s">
        <v>1966</v>
      </c>
      <c r="C811" s="123" t="s">
        <v>4655</v>
      </c>
      <c r="D811" s="124">
        <v>0.5</v>
      </c>
      <c r="E811" s="125">
        <v>0.5</v>
      </c>
      <c r="F811" s="106">
        <f>VLOOKUP(CONCATENATE(A811,"-",E811),AĞIRLIK!$A$3:$C$171,3,FALSE)</f>
        <v>5.024</v>
      </c>
      <c r="G811" s="117" t="s">
        <v>39</v>
      </c>
      <c r="H811" s="108">
        <f>Sayfa2!$C$2</f>
        <v>6.5</v>
      </c>
      <c r="I811" s="108">
        <f>D811*'genel hesap'!$K$84</f>
        <v>2.8668200000000001</v>
      </c>
      <c r="J811" s="108">
        <f>D811*'genel hesap'!$R$84</f>
        <v>9.6500992000000014</v>
      </c>
      <c r="K811" s="118"/>
      <c r="L811" s="118">
        <v>1.39</v>
      </c>
      <c r="M811" s="118"/>
      <c r="N811" s="118"/>
      <c r="O811" s="118"/>
      <c r="P811" s="118"/>
      <c r="Q811" s="118"/>
      <c r="R811" s="109">
        <f t="shared" si="113"/>
        <v>30.2349192</v>
      </c>
      <c r="S811" s="119">
        <v>0.2</v>
      </c>
      <c r="T811" s="119">
        <v>0.3</v>
      </c>
      <c r="U811" s="119">
        <v>0.1</v>
      </c>
      <c r="V811" s="111">
        <f t="shared" si="115"/>
        <v>35.619999999999997</v>
      </c>
      <c r="W811" s="111">
        <f t="shared" si="109"/>
        <v>38.825800000000001</v>
      </c>
      <c r="X811" s="112">
        <v>1.377</v>
      </c>
      <c r="Y811" s="111">
        <f t="shared" si="110"/>
        <v>92.288926599999996</v>
      </c>
      <c r="Z811" s="113">
        <v>0.5</v>
      </c>
      <c r="AA811" s="114">
        <f t="shared" si="106"/>
        <v>46.144463299999998</v>
      </c>
    </row>
    <row r="812" spans="1:27" ht="12.75" customHeight="1" x14ac:dyDescent="0.35">
      <c r="A812" s="103" t="s">
        <v>2675</v>
      </c>
      <c r="B812" s="222" t="s">
        <v>1967</v>
      </c>
      <c r="C812" s="123" t="s">
        <v>1302</v>
      </c>
      <c r="D812" s="124"/>
      <c r="E812" s="125">
        <v>0.5</v>
      </c>
      <c r="F812" s="106">
        <f>VLOOKUP(CONCATENATE(A812,"-",E812),AĞIRLIK!$A$3:$C$171,3,FALSE)</f>
        <v>5.024</v>
      </c>
      <c r="G812" s="117" t="s">
        <v>39</v>
      </c>
      <c r="H812" s="108"/>
      <c r="I812" s="108"/>
      <c r="J812" s="118"/>
      <c r="K812" s="118"/>
      <c r="L812" s="118"/>
      <c r="M812" s="118"/>
      <c r="N812" s="118"/>
      <c r="O812" s="118"/>
      <c r="P812" s="118"/>
      <c r="Q812" s="118"/>
      <c r="R812" s="109">
        <f>R809</f>
        <v>17.718</v>
      </c>
      <c r="S812" s="119">
        <f>S810</f>
        <v>0.2</v>
      </c>
      <c r="T812" s="119">
        <f>T810</f>
        <v>0.3</v>
      </c>
      <c r="U812" s="119">
        <f>U810</f>
        <v>0.1</v>
      </c>
      <c r="V812" s="121">
        <v>20.495000000000001</v>
      </c>
      <c r="W812" s="111">
        <f t="shared" si="109"/>
        <v>22.339550000000003</v>
      </c>
      <c r="X812" s="112">
        <v>1.377</v>
      </c>
      <c r="Y812" s="111">
        <f t="shared" si="110"/>
        <v>53.101110349999999</v>
      </c>
      <c r="Z812" s="113">
        <v>0.5</v>
      </c>
      <c r="AA812" s="114">
        <f t="shared" si="106"/>
        <v>26.550555175</v>
      </c>
    </row>
    <row r="813" spans="1:27" ht="12.75" customHeight="1" x14ac:dyDescent="0.35">
      <c r="A813" s="103" t="s">
        <v>2675</v>
      </c>
      <c r="B813" s="222" t="s">
        <v>1968</v>
      </c>
      <c r="C813" s="78" t="s">
        <v>261</v>
      </c>
      <c r="D813" s="116">
        <v>1</v>
      </c>
      <c r="E813" s="125">
        <v>0.5</v>
      </c>
      <c r="F813" s="132">
        <f>VLOOKUP(CONCATENATE(A813,"-",E813),AĞIRLIK!$A$3:$C$171,3,FALSE)</f>
        <v>5.024</v>
      </c>
      <c r="G813" s="117" t="s">
        <v>39</v>
      </c>
      <c r="H813" s="108">
        <f>Sayfa2!$C$2</f>
        <v>6.5</v>
      </c>
      <c r="I813" s="120"/>
      <c r="J813" s="118"/>
      <c r="K813" s="118"/>
      <c r="L813" s="118"/>
      <c r="M813" s="118"/>
      <c r="N813" s="118"/>
      <c r="O813" s="118"/>
      <c r="P813" s="118"/>
      <c r="Q813" s="118"/>
      <c r="R813" s="109">
        <f t="shared" ref="R813:R833" si="116">F813*H813*D813+I813+J813+K813+L813+M813+N813+O813+P813+Q813</f>
        <v>32.655999999999999</v>
      </c>
      <c r="S813" s="119">
        <v>0.1</v>
      </c>
      <c r="T813" s="119">
        <v>0.3</v>
      </c>
      <c r="U813" s="119">
        <v>0.1</v>
      </c>
      <c r="V813" s="111">
        <v>38.21</v>
      </c>
      <c r="W813" s="111">
        <f t="shared" si="109"/>
        <v>41.648900000000005</v>
      </c>
      <c r="X813" s="112">
        <v>1.377</v>
      </c>
      <c r="Y813" s="111">
        <f t="shared" si="110"/>
        <v>98.999435300000002</v>
      </c>
      <c r="Z813" s="113">
        <v>0.5</v>
      </c>
      <c r="AA813" s="114">
        <f t="shared" si="106"/>
        <v>49.499717650000001</v>
      </c>
    </row>
    <row r="814" spans="1:27" ht="12.75" customHeight="1" x14ac:dyDescent="0.35">
      <c r="A814" s="103" t="s">
        <v>2675</v>
      </c>
      <c r="B814" s="222" t="s">
        <v>1969</v>
      </c>
      <c r="C814" s="123" t="s">
        <v>3258</v>
      </c>
      <c r="D814" s="116">
        <v>1</v>
      </c>
      <c r="E814" s="125">
        <v>0.5</v>
      </c>
      <c r="F814" s="132">
        <f>VLOOKUP(CONCATENATE(A814,"-",E814),AĞIRLIK!$A$3:$C$171,3,FALSE)</f>
        <v>5.024</v>
      </c>
      <c r="G814" s="117" t="s">
        <v>39</v>
      </c>
      <c r="H814" s="108">
        <f>Sayfa2!$C$2</f>
        <v>6.5</v>
      </c>
      <c r="I814" s="108">
        <f>D814*İZOLASYON!$G$17</f>
        <v>4.3489000000000004</v>
      </c>
      <c r="J814" s="118">
        <f>D814*İZOLASYON!$O$17</f>
        <v>18.266259200000004</v>
      </c>
      <c r="K814" s="118"/>
      <c r="L814" s="118"/>
      <c r="M814" s="118"/>
      <c r="N814" s="118"/>
      <c r="O814" s="118"/>
      <c r="P814" s="118"/>
      <c r="Q814" s="118"/>
      <c r="R814" s="109">
        <f t="shared" si="116"/>
        <v>55.2711592</v>
      </c>
      <c r="S814" s="119">
        <v>0.1</v>
      </c>
      <c r="T814" s="119">
        <v>0.3</v>
      </c>
      <c r="U814" s="119">
        <v>0.1</v>
      </c>
      <c r="V814" s="111">
        <v>65.5</v>
      </c>
      <c r="W814" s="111">
        <f t="shared" si="109"/>
        <v>71.39500000000001</v>
      </c>
      <c r="X814" s="112">
        <v>1.377</v>
      </c>
      <c r="Y814" s="111">
        <f t="shared" si="110"/>
        <v>169.705915</v>
      </c>
      <c r="Z814" s="113">
        <v>0.5</v>
      </c>
      <c r="AA814" s="114">
        <f t="shared" ref="AA814:AA877" si="117">Y814*(1-Z814)</f>
        <v>84.852957500000002</v>
      </c>
    </row>
    <row r="815" spans="1:27" ht="12.75" customHeight="1" x14ac:dyDescent="0.35">
      <c r="A815" s="103" t="s">
        <v>2675</v>
      </c>
      <c r="B815" s="222" t="s">
        <v>1970</v>
      </c>
      <c r="C815" s="123" t="s">
        <v>3837</v>
      </c>
      <c r="D815" s="116">
        <v>1</v>
      </c>
      <c r="E815" s="125">
        <v>0.5</v>
      </c>
      <c r="F815" s="106">
        <f>VLOOKUP(CONCATENATE(A815,"-",E815),AĞIRLIK!$A$3:$C$171,3,FALSE)</f>
        <v>5.024</v>
      </c>
      <c r="G815" s="117" t="s">
        <v>39</v>
      </c>
      <c r="H815" s="108">
        <f>Sayfa2!$C$2</f>
        <v>6.5</v>
      </c>
      <c r="I815" s="108">
        <f>D815*'genel hesap'!$K$84</f>
        <v>5.7336400000000003</v>
      </c>
      <c r="J815" s="108">
        <f>D815*'genel hesap'!$R$84</f>
        <v>19.300198400000003</v>
      </c>
      <c r="K815" s="118"/>
      <c r="L815" s="118"/>
      <c r="M815" s="118"/>
      <c r="N815" s="118"/>
      <c r="O815" s="118"/>
      <c r="P815" s="118"/>
      <c r="Q815" s="118"/>
      <c r="R815" s="109">
        <f t="shared" si="116"/>
        <v>57.689838399999999</v>
      </c>
      <c r="S815" s="119">
        <v>0.1</v>
      </c>
      <c r="T815" s="119">
        <v>0.3</v>
      </c>
      <c r="U815" s="119">
        <v>0.1</v>
      </c>
      <c r="V815" s="111">
        <v>68.459999999999994</v>
      </c>
      <c r="W815" s="111">
        <f t="shared" si="109"/>
        <v>74.621399999999994</v>
      </c>
      <c r="X815" s="112">
        <v>1.377</v>
      </c>
      <c r="Y815" s="111">
        <f t="shared" si="110"/>
        <v>177.37506779999998</v>
      </c>
      <c r="Z815" s="113">
        <v>0.5</v>
      </c>
      <c r="AA815" s="114">
        <f t="shared" si="117"/>
        <v>88.687533899999991</v>
      </c>
    </row>
    <row r="816" spans="1:27" ht="12.75" customHeight="1" x14ac:dyDescent="0.35">
      <c r="A816" s="103" t="s">
        <v>2675</v>
      </c>
      <c r="B816" s="222" t="s">
        <v>1971</v>
      </c>
      <c r="C816" s="78" t="s">
        <v>263</v>
      </c>
      <c r="D816" s="116">
        <v>1</v>
      </c>
      <c r="E816" s="125">
        <v>0.5</v>
      </c>
      <c r="F816" s="132">
        <f>VLOOKUP(CONCATENATE(A816,"-",E816),AĞIRLIK!$A$3:$C$171,3,FALSE)</f>
        <v>5.024</v>
      </c>
      <c r="G816" s="117" t="s">
        <v>39</v>
      </c>
      <c r="H816" s="108">
        <f>Sayfa2!$C$2</f>
        <v>6.5</v>
      </c>
      <c r="I816" s="120"/>
      <c r="J816" s="118"/>
      <c r="K816" s="118"/>
      <c r="L816" s="118"/>
      <c r="M816" s="118"/>
      <c r="N816" s="118"/>
      <c r="O816" s="118"/>
      <c r="P816" s="118"/>
      <c r="Q816" s="118"/>
      <c r="R816" s="109">
        <f t="shared" si="116"/>
        <v>32.655999999999999</v>
      </c>
      <c r="S816" s="119">
        <v>0.1</v>
      </c>
      <c r="T816" s="119">
        <v>0.3</v>
      </c>
      <c r="U816" s="119">
        <v>0.1</v>
      </c>
      <c r="V816" s="111">
        <v>38.21</v>
      </c>
      <c r="W816" s="111">
        <f t="shared" si="109"/>
        <v>41.648900000000005</v>
      </c>
      <c r="X816" s="112">
        <v>1.377</v>
      </c>
      <c r="Y816" s="111">
        <f t="shared" si="110"/>
        <v>98.999435300000002</v>
      </c>
      <c r="Z816" s="113">
        <v>0.5</v>
      </c>
      <c r="AA816" s="114">
        <f t="shared" si="117"/>
        <v>49.499717650000001</v>
      </c>
    </row>
    <row r="817" spans="1:27" ht="12.75" customHeight="1" x14ac:dyDescent="0.35">
      <c r="A817" s="103" t="s">
        <v>2675</v>
      </c>
      <c r="B817" s="222" t="s">
        <v>1972</v>
      </c>
      <c r="C817" s="123" t="s">
        <v>3287</v>
      </c>
      <c r="D817" s="116">
        <v>1</v>
      </c>
      <c r="E817" s="125">
        <v>0.5</v>
      </c>
      <c r="F817" s="132">
        <f>VLOOKUP(CONCATENATE(A817,"-",E817),AĞIRLIK!$A$3:$C$171,3,FALSE)</f>
        <v>5.024</v>
      </c>
      <c r="G817" s="117" t="s">
        <v>39</v>
      </c>
      <c r="H817" s="108">
        <f>Sayfa2!$C$2</f>
        <v>6.5</v>
      </c>
      <c r="I817" s="108">
        <f>D817*İZOLASYON!$G$17</f>
        <v>4.3489000000000004</v>
      </c>
      <c r="J817" s="118">
        <f>D817*İZOLASYON!$O$17</f>
        <v>18.266259200000004</v>
      </c>
      <c r="K817" s="118"/>
      <c r="L817" s="118"/>
      <c r="M817" s="118"/>
      <c r="N817" s="118"/>
      <c r="O817" s="118"/>
      <c r="P817" s="118"/>
      <c r="Q817" s="118"/>
      <c r="R817" s="109">
        <f t="shared" si="116"/>
        <v>55.2711592</v>
      </c>
      <c r="S817" s="119">
        <v>0.1</v>
      </c>
      <c r="T817" s="119">
        <v>0.3</v>
      </c>
      <c r="U817" s="119">
        <v>0.1</v>
      </c>
      <c r="V817" s="111">
        <v>65.5</v>
      </c>
      <c r="W817" s="111">
        <f t="shared" si="109"/>
        <v>71.39500000000001</v>
      </c>
      <c r="X817" s="112">
        <v>1.377</v>
      </c>
      <c r="Y817" s="111">
        <f t="shared" si="110"/>
        <v>169.705915</v>
      </c>
      <c r="Z817" s="113">
        <v>0.5</v>
      </c>
      <c r="AA817" s="114">
        <f t="shared" si="117"/>
        <v>84.852957500000002</v>
      </c>
    </row>
    <row r="818" spans="1:27" ht="12.75" customHeight="1" x14ac:dyDescent="0.35">
      <c r="A818" s="103" t="s">
        <v>2675</v>
      </c>
      <c r="B818" s="222" t="s">
        <v>1973</v>
      </c>
      <c r="C818" s="123" t="s">
        <v>3838</v>
      </c>
      <c r="D818" s="116">
        <v>1</v>
      </c>
      <c r="E818" s="125">
        <v>0.5</v>
      </c>
      <c r="F818" s="106">
        <f>VLOOKUP(CONCATENATE(A818,"-",E818),AĞIRLIK!$A$3:$C$171,3,FALSE)</f>
        <v>5.024</v>
      </c>
      <c r="G818" s="117" t="s">
        <v>39</v>
      </c>
      <c r="H818" s="108">
        <f>Sayfa2!$C$2</f>
        <v>6.5</v>
      </c>
      <c r="I818" s="108">
        <f>D818*'genel hesap'!$K$84</f>
        <v>5.7336400000000003</v>
      </c>
      <c r="J818" s="108">
        <f>D818*'genel hesap'!$R$84</f>
        <v>19.300198400000003</v>
      </c>
      <c r="K818" s="118"/>
      <c r="L818" s="118"/>
      <c r="M818" s="118"/>
      <c r="N818" s="118"/>
      <c r="O818" s="118"/>
      <c r="P818" s="118"/>
      <c r="Q818" s="118"/>
      <c r="R818" s="109">
        <f t="shared" si="116"/>
        <v>57.689838399999999</v>
      </c>
      <c r="S818" s="119">
        <v>0.1</v>
      </c>
      <c r="T818" s="119">
        <v>0.3</v>
      </c>
      <c r="U818" s="119">
        <v>0.1</v>
      </c>
      <c r="V818" s="111">
        <v>68.459999999999994</v>
      </c>
      <c r="W818" s="111">
        <f t="shared" si="109"/>
        <v>74.621399999999994</v>
      </c>
      <c r="X818" s="112">
        <v>1.377</v>
      </c>
      <c r="Y818" s="111">
        <f t="shared" si="110"/>
        <v>177.37506779999998</v>
      </c>
      <c r="Z818" s="113">
        <v>0.5</v>
      </c>
      <c r="AA818" s="114">
        <f t="shared" si="117"/>
        <v>88.687533899999991</v>
      </c>
    </row>
    <row r="819" spans="1:27" ht="12.75" customHeight="1" x14ac:dyDescent="0.35">
      <c r="A819" s="103" t="s">
        <v>2675</v>
      </c>
      <c r="B819" s="222" t="s">
        <v>1974</v>
      </c>
      <c r="C819" s="78" t="s">
        <v>265</v>
      </c>
      <c r="D819" s="116">
        <v>1</v>
      </c>
      <c r="E819" s="125">
        <v>0.5</v>
      </c>
      <c r="F819" s="132">
        <f>VLOOKUP(CONCATENATE(A819,"-",E819),AĞIRLIK!$A$3:$C$171,3,FALSE)</f>
        <v>5.024</v>
      </c>
      <c r="G819" s="117" t="s">
        <v>39</v>
      </c>
      <c r="H819" s="108">
        <f>Sayfa2!$C$2</f>
        <v>6.5</v>
      </c>
      <c r="I819" s="120"/>
      <c r="J819" s="118"/>
      <c r="K819" s="118"/>
      <c r="L819" s="118"/>
      <c r="M819" s="118"/>
      <c r="N819" s="118"/>
      <c r="O819" s="118"/>
      <c r="P819" s="118"/>
      <c r="Q819" s="118"/>
      <c r="R819" s="109">
        <f t="shared" si="116"/>
        <v>32.655999999999999</v>
      </c>
      <c r="S819" s="119">
        <v>0.1</v>
      </c>
      <c r="T819" s="119">
        <v>0.3</v>
      </c>
      <c r="U819" s="119">
        <v>0.1</v>
      </c>
      <c r="V819" s="111">
        <v>38.21</v>
      </c>
      <c r="W819" s="111">
        <f t="shared" si="109"/>
        <v>41.648900000000005</v>
      </c>
      <c r="X819" s="112">
        <v>1.377</v>
      </c>
      <c r="Y819" s="111">
        <f t="shared" si="110"/>
        <v>98.999435300000002</v>
      </c>
      <c r="Z819" s="113">
        <v>0.5</v>
      </c>
      <c r="AA819" s="114">
        <f t="shared" si="117"/>
        <v>49.499717650000001</v>
      </c>
    </row>
    <row r="820" spans="1:27" ht="12.75" customHeight="1" x14ac:dyDescent="0.35">
      <c r="A820" s="103" t="s">
        <v>2675</v>
      </c>
      <c r="B820" s="222" t="s">
        <v>1975</v>
      </c>
      <c r="C820" s="123" t="s">
        <v>3316</v>
      </c>
      <c r="D820" s="116">
        <v>1</v>
      </c>
      <c r="E820" s="125">
        <v>0.5</v>
      </c>
      <c r="F820" s="132">
        <f>VLOOKUP(CONCATENATE(A820,"-",E820),AĞIRLIK!$A$3:$C$171,3,FALSE)</f>
        <v>5.024</v>
      </c>
      <c r="G820" s="117" t="s">
        <v>39</v>
      </c>
      <c r="H820" s="108">
        <f>Sayfa2!$C$2</f>
        <v>6.5</v>
      </c>
      <c r="I820" s="108">
        <f>D820*İZOLASYON!$G$17</f>
        <v>4.3489000000000004</v>
      </c>
      <c r="J820" s="118">
        <f>D820*İZOLASYON!$O$17</f>
        <v>18.266259200000004</v>
      </c>
      <c r="K820" s="118"/>
      <c r="L820" s="118"/>
      <c r="M820" s="118"/>
      <c r="N820" s="118"/>
      <c r="O820" s="118"/>
      <c r="P820" s="118"/>
      <c r="Q820" s="118"/>
      <c r="R820" s="109">
        <f t="shared" si="116"/>
        <v>55.2711592</v>
      </c>
      <c r="S820" s="119">
        <v>0.1</v>
      </c>
      <c r="T820" s="119">
        <v>0.3</v>
      </c>
      <c r="U820" s="119">
        <v>0.1</v>
      </c>
      <c r="V820" s="111">
        <v>65.5</v>
      </c>
      <c r="W820" s="111">
        <f t="shared" ref="W820:W883" si="118">V820*$W$1</f>
        <v>71.39500000000001</v>
      </c>
      <c r="X820" s="112">
        <v>1.377</v>
      </c>
      <c r="Y820" s="111">
        <f t="shared" ref="Y820:Y883" si="119">W820*(1+X820)</f>
        <v>169.705915</v>
      </c>
      <c r="Z820" s="113">
        <v>0.5</v>
      </c>
      <c r="AA820" s="114">
        <f t="shared" si="117"/>
        <v>84.852957500000002</v>
      </c>
    </row>
    <row r="821" spans="1:27" ht="12.75" customHeight="1" x14ac:dyDescent="0.35">
      <c r="A821" s="103" t="s">
        <v>2675</v>
      </c>
      <c r="B821" s="222" t="s">
        <v>1976</v>
      </c>
      <c r="C821" s="123" t="s">
        <v>3839</v>
      </c>
      <c r="D821" s="116">
        <v>1</v>
      </c>
      <c r="E821" s="125">
        <v>0.5</v>
      </c>
      <c r="F821" s="106">
        <f>VLOOKUP(CONCATENATE(A821,"-",E821),AĞIRLIK!$A$3:$C$171,3,FALSE)</f>
        <v>5.024</v>
      </c>
      <c r="G821" s="117" t="s">
        <v>39</v>
      </c>
      <c r="H821" s="108">
        <f>Sayfa2!$C$2</f>
        <v>6.5</v>
      </c>
      <c r="I821" s="108">
        <f>D821*'genel hesap'!$K$84</f>
        <v>5.7336400000000003</v>
      </c>
      <c r="J821" s="108">
        <f>D821*'genel hesap'!$R$84</f>
        <v>19.300198400000003</v>
      </c>
      <c r="K821" s="118"/>
      <c r="L821" s="118"/>
      <c r="M821" s="118"/>
      <c r="N821" s="118"/>
      <c r="O821" s="118"/>
      <c r="P821" s="118"/>
      <c r="Q821" s="118"/>
      <c r="R821" s="109">
        <f t="shared" si="116"/>
        <v>57.689838399999999</v>
      </c>
      <c r="S821" s="119">
        <v>0.1</v>
      </c>
      <c r="T821" s="119">
        <v>0.3</v>
      </c>
      <c r="U821" s="119">
        <v>0.1</v>
      </c>
      <c r="V821" s="111">
        <v>68.459999999999994</v>
      </c>
      <c r="W821" s="111">
        <f t="shared" si="118"/>
        <v>74.621399999999994</v>
      </c>
      <c r="X821" s="112">
        <v>1.377</v>
      </c>
      <c r="Y821" s="111">
        <f t="shared" si="119"/>
        <v>177.37506779999998</v>
      </c>
      <c r="Z821" s="113">
        <v>0.5</v>
      </c>
      <c r="AA821" s="114">
        <f t="shared" si="117"/>
        <v>88.687533899999991</v>
      </c>
    </row>
    <row r="822" spans="1:27" ht="12.75" customHeight="1" x14ac:dyDescent="0.35">
      <c r="A822" s="103" t="s">
        <v>2675</v>
      </c>
      <c r="B822" s="222" t="s">
        <v>1977</v>
      </c>
      <c r="C822" s="78" t="s">
        <v>267</v>
      </c>
      <c r="D822" s="116">
        <v>1</v>
      </c>
      <c r="E822" s="125">
        <v>0.5</v>
      </c>
      <c r="F822" s="132">
        <f>VLOOKUP(CONCATENATE(A822,"-",E822),AĞIRLIK!$A$3:$C$171,3,FALSE)</f>
        <v>5.024</v>
      </c>
      <c r="G822" s="117" t="s">
        <v>39</v>
      </c>
      <c r="H822" s="108">
        <f>Sayfa2!$C$2</f>
        <v>6.5</v>
      </c>
      <c r="I822" s="108"/>
      <c r="J822" s="118"/>
      <c r="K822" s="118"/>
      <c r="L822" s="118"/>
      <c r="M822" s="118"/>
      <c r="N822" s="118"/>
      <c r="O822" s="118"/>
      <c r="P822" s="118"/>
      <c r="Q822" s="118"/>
      <c r="R822" s="109">
        <f t="shared" si="116"/>
        <v>32.655999999999999</v>
      </c>
      <c r="S822" s="119">
        <v>0.1</v>
      </c>
      <c r="T822" s="119">
        <v>0.3</v>
      </c>
      <c r="U822" s="119">
        <v>0.1</v>
      </c>
      <c r="V822" s="111">
        <v>38.21</v>
      </c>
      <c r="W822" s="111">
        <f t="shared" si="118"/>
        <v>41.648900000000005</v>
      </c>
      <c r="X822" s="112">
        <v>1.377</v>
      </c>
      <c r="Y822" s="111">
        <f t="shared" si="119"/>
        <v>98.999435300000002</v>
      </c>
      <c r="Z822" s="113">
        <v>0.5</v>
      </c>
      <c r="AA822" s="114">
        <f t="shared" si="117"/>
        <v>49.499717650000001</v>
      </c>
    </row>
    <row r="823" spans="1:27" ht="12.75" customHeight="1" x14ac:dyDescent="0.35">
      <c r="A823" s="103" t="s">
        <v>2675</v>
      </c>
      <c r="B823" s="222" t="s">
        <v>1978</v>
      </c>
      <c r="C823" s="123" t="s">
        <v>3345</v>
      </c>
      <c r="D823" s="116">
        <v>1</v>
      </c>
      <c r="E823" s="125">
        <v>0.5</v>
      </c>
      <c r="F823" s="132">
        <f>VLOOKUP(CONCATENATE(A823,"-",E823),AĞIRLIK!$A$3:$C$171,3,FALSE)</f>
        <v>5.024</v>
      </c>
      <c r="G823" s="117" t="s">
        <v>39</v>
      </c>
      <c r="H823" s="108">
        <f>Sayfa2!$C$2</f>
        <v>6.5</v>
      </c>
      <c r="I823" s="108">
        <f>D823*İZOLASYON!$G$17</f>
        <v>4.3489000000000004</v>
      </c>
      <c r="J823" s="118">
        <f>D823*İZOLASYON!$O$17</f>
        <v>18.266259200000004</v>
      </c>
      <c r="K823" s="118"/>
      <c r="L823" s="118"/>
      <c r="M823" s="118"/>
      <c r="N823" s="118"/>
      <c r="O823" s="118"/>
      <c r="P823" s="118"/>
      <c r="Q823" s="118"/>
      <c r="R823" s="109">
        <f t="shared" si="116"/>
        <v>55.2711592</v>
      </c>
      <c r="S823" s="119">
        <v>0.1</v>
      </c>
      <c r="T823" s="119">
        <v>0.3</v>
      </c>
      <c r="U823" s="119">
        <v>0.1</v>
      </c>
      <c r="V823" s="111">
        <v>65.5</v>
      </c>
      <c r="W823" s="111">
        <f t="shared" si="118"/>
        <v>71.39500000000001</v>
      </c>
      <c r="X823" s="112">
        <v>1.377</v>
      </c>
      <c r="Y823" s="111">
        <f t="shared" si="119"/>
        <v>169.705915</v>
      </c>
      <c r="Z823" s="113">
        <v>0.5</v>
      </c>
      <c r="AA823" s="114">
        <f t="shared" si="117"/>
        <v>84.852957500000002</v>
      </c>
    </row>
    <row r="824" spans="1:27" ht="12.75" customHeight="1" x14ac:dyDescent="0.35">
      <c r="A824" s="103" t="s">
        <v>2675</v>
      </c>
      <c r="B824" s="222" t="s">
        <v>1979</v>
      </c>
      <c r="C824" s="123" t="s">
        <v>3840</v>
      </c>
      <c r="D824" s="116">
        <v>1</v>
      </c>
      <c r="E824" s="125">
        <v>0.5</v>
      </c>
      <c r="F824" s="106">
        <f>VLOOKUP(CONCATENATE(A824,"-",E824),AĞIRLIK!$A$3:$C$171,3,FALSE)</f>
        <v>5.024</v>
      </c>
      <c r="G824" s="117" t="s">
        <v>39</v>
      </c>
      <c r="H824" s="108">
        <f>Sayfa2!$C$2</f>
        <v>6.5</v>
      </c>
      <c r="I824" s="108">
        <f>D824*'genel hesap'!$K$84</f>
        <v>5.7336400000000003</v>
      </c>
      <c r="J824" s="108">
        <f>D824*'genel hesap'!$R$84</f>
        <v>19.300198400000003</v>
      </c>
      <c r="K824" s="118"/>
      <c r="L824" s="118"/>
      <c r="M824" s="118"/>
      <c r="N824" s="118"/>
      <c r="O824" s="118"/>
      <c r="P824" s="118"/>
      <c r="Q824" s="118"/>
      <c r="R824" s="109">
        <f t="shared" si="116"/>
        <v>57.689838399999999</v>
      </c>
      <c r="S824" s="119">
        <v>0.1</v>
      </c>
      <c r="T824" s="119">
        <v>0.3</v>
      </c>
      <c r="U824" s="119">
        <v>0.1</v>
      </c>
      <c r="V824" s="111">
        <v>68.459999999999994</v>
      </c>
      <c r="W824" s="111">
        <f t="shared" si="118"/>
        <v>74.621399999999994</v>
      </c>
      <c r="X824" s="112">
        <v>1.377</v>
      </c>
      <c r="Y824" s="111">
        <f t="shared" si="119"/>
        <v>177.37506779999998</v>
      </c>
      <c r="Z824" s="113">
        <v>0.5</v>
      </c>
      <c r="AA824" s="114">
        <f t="shared" si="117"/>
        <v>88.687533899999991</v>
      </c>
    </row>
    <row r="825" spans="1:27" ht="12.75" customHeight="1" x14ac:dyDescent="0.35">
      <c r="A825" s="103" t="s">
        <v>2675</v>
      </c>
      <c r="B825" s="222" t="s">
        <v>1980</v>
      </c>
      <c r="C825" s="78" t="s">
        <v>269</v>
      </c>
      <c r="D825" s="116">
        <v>1</v>
      </c>
      <c r="E825" s="125">
        <v>0.5</v>
      </c>
      <c r="F825" s="132">
        <f>VLOOKUP(CONCATENATE(A825,"-",E825),AĞIRLIK!$A$3:$C$171,3,FALSE)</f>
        <v>5.024</v>
      </c>
      <c r="G825" s="117" t="s">
        <v>39</v>
      </c>
      <c r="H825" s="108">
        <f>Sayfa2!$C$2</f>
        <v>6.5</v>
      </c>
      <c r="I825" s="108"/>
      <c r="J825" s="118"/>
      <c r="K825" s="118"/>
      <c r="L825" s="118"/>
      <c r="M825" s="118"/>
      <c r="N825" s="118"/>
      <c r="O825" s="118"/>
      <c r="P825" s="118"/>
      <c r="Q825" s="118"/>
      <c r="R825" s="109">
        <f t="shared" si="116"/>
        <v>32.655999999999999</v>
      </c>
      <c r="S825" s="119">
        <v>0.1</v>
      </c>
      <c r="T825" s="119">
        <v>0.3</v>
      </c>
      <c r="U825" s="119">
        <v>0.1</v>
      </c>
      <c r="V825" s="111">
        <v>38.21</v>
      </c>
      <c r="W825" s="111">
        <f t="shared" si="118"/>
        <v>41.648900000000005</v>
      </c>
      <c r="X825" s="112">
        <v>1.377</v>
      </c>
      <c r="Y825" s="111">
        <f t="shared" si="119"/>
        <v>98.999435300000002</v>
      </c>
      <c r="Z825" s="113">
        <v>0.5</v>
      </c>
      <c r="AA825" s="114">
        <f t="shared" si="117"/>
        <v>49.499717650000001</v>
      </c>
    </row>
    <row r="826" spans="1:27" ht="12.75" customHeight="1" x14ac:dyDescent="0.35">
      <c r="A826" s="103" t="s">
        <v>2675</v>
      </c>
      <c r="B826" s="222" t="s">
        <v>1981</v>
      </c>
      <c r="C826" s="123" t="s">
        <v>3374</v>
      </c>
      <c r="D826" s="116">
        <v>1</v>
      </c>
      <c r="E826" s="125">
        <v>0.5</v>
      </c>
      <c r="F826" s="132">
        <f>VLOOKUP(CONCATENATE(A826,"-",E826),AĞIRLIK!$A$3:$C$171,3,FALSE)</f>
        <v>5.024</v>
      </c>
      <c r="G826" s="117" t="s">
        <v>39</v>
      </c>
      <c r="H826" s="108">
        <f>Sayfa2!$C$2</f>
        <v>6.5</v>
      </c>
      <c r="I826" s="108">
        <f>D826*İZOLASYON!$G$17</f>
        <v>4.3489000000000004</v>
      </c>
      <c r="J826" s="118">
        <f>D826*İZOLASYON!$O$17</f>
        <v>18.266259200000004</v>
      </c>
      <c r="K826" s="118"/>
      <c r="L826" s="118"/>
      <c r="M826" s="118"/>
      <c r="N826" s="118"/>
      <c r="O826" s="118"/>
      <c r="P826" s="118"/>
      <c r="Q826" s="118"/>
      <c r="R826" s="109">
        <f t="shared" si="116"/>
        <v>55.2711592</v>
      </c>
      <c r="S826" s="119">
        <v>0.1</v>
      </c>
      <c r="T826" s="119">
        <v>0.3</v>
      </c>
      <c r="U826" s="119">
        <v>0.1</v>
      </c>
      <c r="V826" s="111">
        <v>65.5</v>
      </c>
      <c r="W826" s="111">
        <f t="shared" si="118"/>
        <v>71.39500000000001</v>
      </c>
      <c r="X826" s="112">
        <v>1.377</v>
      </c>
      <c r="Y826" s="111">
        <f t="shared" si="119"/>
        <v>169.705915</v>
      </c>
      <c r="Z826" s="113">
        <v>0.5</v>
      </c>
      <c r="AA826" s="114">
        <f t="shared" si="117"/>
        <v>84.852957500000002</v>
      </c>
    </row>
    <row r="827" spans="1:27" ht="12.75" customHeight="1" x14ac:dyDescent="0.35">
      <c r="A827" s="103" t="s">
        <v>2675</v>
      </c>
      <c r="B827" s="222" t="s">
        <v>1982</v>
      </c>
      <c r="C827" s="123" t="s">
        <v>3841</v>
      </c>
      <c r="D827" s="116">
        <v>1</v>
      </c>
      <c r="E827" s="125">
        <v>0.5</v>
      </c>
      <c r="F827" s="106">
        <f>VLOOKUP(CONCATENATE(A827,"-",E827),AĞIRLIK!$A$3:$C$171,3,FALSE)</f>
        <v>5.024</v>
      </c>
      <c r="G827" s="117" t="s">
        <v>39</v>
      </c>
      <c r="H827" s="108">
        <f>Sayfa2!$C$2</f>
        <v>6.5</v>
      </c>
      <c r="I827" s="108">
        <f>D827*'genel hesap'!$K$84</f>
        <v>5.7336400000000003</v>
      </c>
      <c r="J827" s="108">
        <f>D827*'genel hesap'!$R$84</f>
        <v>19.300198400000003</v>
      </c>
      <c r="K827" s="118"/>
      <c r="L827" s="118"/>
      <c r="M827" s="118"/>
      <c r="N827" s="118"/>
      <c r="O827" s="118"/>
      <c r="P827" s="118"/>
      <c r="Q827" s="118"/>
      <c r="R827" s="109">
        <f t="shared" si="116"/>
        <v>57.689838399999999</v>
      </c>
      <c r="S827" s="119">
        <v>0.1</v>
      </c>
      <c r="T827" s="119">
        <v>0.3</v>
      </c>
      <c r="U827" s="119">
        <v>0.1</v>
      </c>
      <c r="V827" s="111">
        <v>68.459999999999994</v>
      </c>
      <c r="W827" s="111">
        <f t="shared" si="118"/>
        <v>74.621399999999994</v>
      </c>
      <c r="X827" s="112">
        <v>1.377</v>
      </c>
      <c r="Y827" s="111">
        <f t="shared" si="119"/>
        <v>177.37506779999998</v>
      </c>
      <c r="Z827" s="113">
        <v>0.5</v>
      </c>
      <c r="AA827" s="114">
        <f t="shared" si="117"/>
        <v>88.687533899999991</v>
      </c>
    </row>
    <row r="828" spans="1:27" ht="12.75" customHeight="1" x14ac:dyDescent="0.35">
      <c r="A828" s="103" t="s">
        <v>2675</v>
      </c>
      <c r="B828" s="222" t="s">
        <v>1983</v>
      </c>
      <c r="C828" s="123" t="s">
        <v>3842</v>
      </c>
      <c r="D828" s="124">
        <v>1</v>
      </c>
      <c r="E828" s="125">
        <v>0.5</v>
      </c>
      <c r="F828" s="106">
        <f>VLOOKUP(CONCATENATE(A828,"-",E828),AĞIRLIK!$A$3:$C$171,3,FALSE)</f>
        <v>5.024</v>
      </c>
      <c r="G828" s="117" t="s">
        <v>39</v>
      </c>
      <c r="H828" s="108">
        <f>Sayfa2!$C$2</f>
        <v>6.5</v>
      </c>
      <c r="I828" s="108">
        <f>D828*'genel hesap'!$K$84</f>
        <v>5.7336400000000003</v>
      </c>
      <c r="J828" s="108">
        <f>D828*'genel hesap'!$R$84</f>
        <v>19.300198400000003</v>
      </c>
      <c r="K828" s="118"/>
      <c r="L828" s="118"/>
      <c r="M828" s="118"/>
      <c r="N828" s="118"/>
      <c r="O828" s="118"/>
      <c r="P828" s="118"/>
      <c r="Q828" s="118"/>
      <c r="R828" s="109">
        <f t="shared" si="116"/>
        <v>57.689838399999999</v>
      </c>
      <c r="S828" s="119">
        <v>0.2</v>
      </c>
      <c r="T828" s="119">
        <v>0.3</v>
      </c>
      <c r="U828" s="119">
        <v>0.1</v>
      </c>
      <c r="V828" s="111">
        <f>V827</f>
        <v>68.459999999999994</v>
      </c>
      <c r="W828" s="111">
        <f t="shared" si="118"/>
        <v>74.621399999999994</v>
      </c>
      <c r="X828" s="112">
        <v>1.377</v>
      </c>
      <c r="Y828" s="111">
        <f t="shared" si="119"/>
        <v>177.37506779999998</v>
      </c>
      <c r="Z828" s="113">
        <v>0.5</v>
      </c>
      <c r="AA828" s="114">
        <f t="shared" si="117"/>
        <v>88.687533899999991</v>
      </c>
    </row>
    <row r="829" spans="1:27" ht="12.75" customHeight="1" x14ac:dyDescent="0.35">
      <c r="A829" s="103" t="s">
        <v>2675</v>
      </c>
      <c r="B829" s="222" t="s">
        <v>1984</v>
      </c>
      <c r="C829" s="123" t="s">
        <v>3399</v>
      </c>
      <c r="D829" s="124">
        <v>1</v>
      </c>
      <c r="E829" s="125">
        <v>0.5</v>
      </c>
      <c r="F829" s="132">
        <f>VLOOKUP(CONCATENATE(A829,"-",E829),AĞIRLIK!$A$3:$C$171,3,FALSE)</f>
        <v>5.024</v>
      </c>
      <c r="G829" s="117" t="s">
        <v>39</v>
      </c>
      <c r="H829" s="108">
        <f>Sayfa2!$C$2</f>
        <v>6.5</v>
      </c>
      <c r="I829" s="108">
        <f>D829*İZOLASYON!$G$17</f>
        <v>4.3489000000000004</v>
      </c>
      <c r="J829" s="118">
        <f>D829*İZOLASYON!$O$17</f>
        <v>18.266259200000004</v>
      </c>
      <c r="K829" s="118"/>
      <c r="L829" s="118"/>
      <c r="M829" s="118"/>
      <c r="N829" s="118"/>
      <c r="O829" s="118"/>
      <c r="P829" s="118"/>
      <c r="Q829" s="118"/>
      <c r="R829" s="109">
        <f t="shared" si="116"/>
        <v>55.2711592</v>
      </c>
      <c r="S829" s="119">
        <v>0.2</v>
      </c>
      <c r="T829" s="119">
        <v>0.3</v>
      </c>
      <c r="U829" s="119">
        <v>0.1</v>
      </c>
      <c r="V829" s="111">
        <f>V826</f>
        <v>65.5</v>
      </c>
      <c r="W829" s="111">
        <f t="shared" si="118"/>
        <v>71.39500000000001</v>
      </c>
      <c r="X829" s="112">
        <v>1.377</v>
      </c>
      <c r="Y829" s="111">
        <f t="shared" si="119"/>
        <v>169.705915</v>
      </c>
      <c r="Z829" s="113">
        <v>0.5</v>
      </c>
      <c r="AA829" s="114">
        <f t="shared" si="117"/>
        <v>84.852957500000002</v>
      </c>
    </row>
    <row r="830" spans="1:27" ht="12.75" customHeight="1" x14ac:dyDescent="0.35">
      <c r="A830" s="103" t="s">
        <v>2675</v>
      </c>
      <c r="B830" s="222" t="s">
        <v>1985</v>
      </c>
      <c r="C830" s="123" t="s">
        <v>454</v>
      </c>
      <c r="D830" s="124">
        <v>1</v>
      </c>
      <c r="E830" s="125">
        <v>0.5</v>
      </c>
      <c r="F830" s="132">
        <f>VLOOKUP(CONCATENATE(A830,"-",E830),AĞIRLIK!$A$3:$C$171,3,FALSE)</f>
        <v>5.024</v>
      </c>
      <c r="G830" s="117" t="s">
        <v>39</v>
      </c>
      <c r="H830" s="108">
        <f>Sayfa2!$C$2</f>
        <v>6.5</v>
      </c>
      <c r="I830" s="108"/>
      <c r="J830" s="118"/>
      <c r="K830" s="118"/>
      <c r="L830" s="118"/>
      <c r="M830" s="118"/>
      <c r="N830" s="118"/>
      <c r="O830" s="118"/>
      <c r="P830" s="118"/>
      <c r="Q830" s="118"/>
      <c r="R830" s="109">
        <f t="shared" si="116"/>
        <v>32.655999999999999</v>
      </c>
      <c r="S830" s="119">
        <v>0.2</v>
      </c>
      <c r="T830" s="119">
        <v>0.3</v>
      </c>
      <c r="U830" s="119">
        <v>0.1</v>
      </c>
      <c r="V830" s="111">
        <f>V825</f>
        <v>38.21</v>
      </c>
      <c r="W830" s="111">
        <f t="shared" si="118"/>
        <v>41.648900000000005</v>
      </c>
      <c r="X830" s="112">
        <v>1.377</v>
      </c>
      <c r="Y830" s="111">
        <f t="shared" si="119"/>
        <v>98.999435300000002</v>
      </c>
      <c r="Z830" s="113">
        <v>0.5</v>
      </c>
      <c r="AA830" s="114">
        <f t="shared" si="117"/>
        <v>49.499717650000001</v>
      </c>
    </row>
    <row r="831" spans="1:27" ht="12.75" customHeight="1" x14ac:dyDescent="0.35">
      <c r="A831" s="103" t="s">
        <v>2675</v>
      </c>
      <c r="B831" s="222" t="s">
        <v>1986</v>
      </c>
      <c r="C831" s="123" t="s">
        <v>3843</v>
      </c>
      <c r="D831" s="124">
        <v>1</v>
      </c>
      <c r="E831" s="125">
        <v>0.5</v>
      </c>
      <c r="F831" s="106">
        <f>VLOOKUP(CONCATENATE(A831,"-",E831),AĞIRLIK!$A$3:$C$171,3,FALSE)</f>
        <v>5.024</v>
      </c>
      <c r="G831" s="117" t="s">
        <v>39</v>
      </c>
      <c r="H831" s="108">
        <f>Sayfa2!$C$2</f>
        <v>6.5</v>
      </c>
      <c r="I831" s="108">
        <f>D831*'genel hesap'!$K$84</f>
        <v>5.7336400000000003</v>
      </c>
      <c r="J831" s="108">
        <f>D831*'genel hesap'!$R$84</f>
        <v>19.300198400000003</v>
      </c>
      <c r="K831" s="118"/>
      <c r="L831" s="118"/>
      <c r="M831" s="118"/>
      <c r="N831" s="118"/>
      <c r="O831" s="118"/>
      <c r="P831" s="118"/>
      <c r="Q831" s="118"/>
      <c r="R831" s="109">
        <f t="shared" si="116"/>
        <v>57.689838399999999</v>
      </c>
      <c r="S831" s="119">
        <v>0.2</v>
      </c>
      <c r="T831" s="119">
        <v>0.3</v>
      </c>
      <c r="U831" s="119">
        <v>0.1</v>
      </c>
      <c r="V831" s="111">
        <v>68.459999999999994</v>
      </c>
      <c r="W831" s="111">
        <f t="shared" si="118"/>
        <v>74.621399999999994</v>
      </c>
      <c r="X831" s="112">
        <v>1.377</v>
      </c>
      <c r="Y831" s="111">
        <f t="shared" si="119"/>
        <v>177.37506779999998</v>
      </c>
      <c r="Z831" s="113">
        <v>0.5</v>
      </c>
      <c r="AA831" s="114">
        <f t="shared" si="117"/>
        <v>88.687533899999991</v>
      </c>
    </row>
    <row r="832" spans="1:27" ht="12.75" customHeight="1" x14ac:dyDescent="0.35">
      <c r="A832" s="103" t="s">
        <v>2675</v>
      </c>
      <c r="B832" s="222" t="s">
        <v>1987</v>
      </c>
      <c r="C832" s="123" t="s">
        <v>3426</v>
      </c>
      <c r="D832" s="124">
        <v>1</v>
      </c>
      <c r="E832" s="125">
        <v>0.5</v>
      </c>
      <c r="F832" s="132">
        <f>VLOOKUP(CONCATENATE(A832,"-",E832),AĞIRLIK!$A$3:$C$171,3,FALSE)</f>
        <v>5.024</v>
      </c>
      <c r="G832" s="117" t="s">
        <v>39</v>
      </c>
      <c r="H832" s="108">
        <f>Sayfa2!$C$2</f>
        <v>6.5</v>
      </c>
      <c r="I832" s="108">
        <f>D832*İZOLASYON!$G$17</f>
        <v>4.3489000000000004</v>
      </c>
      <c r="J832" s="118">
        <f>D832*İZOLASYON!$O$17</f>
        <v>18.266259200000004</v>
      </c>
      <c r="K832" s="118"/>
      <c r="L832" s="118"/>
      <c r="M832" s="118"/>
      <c r="N832" s="118"/>
      <c r="O832" s="118"/>
      <c r="P832" s="118"/>
      <c r="Q832" s="118"/>
      <c r="R832" s="109">
        <f t="shared" si="116"/>
        <v>55.2711592</v>
      </c>
      <c r="S832" s="119">
        <v>0.2</v>
      </c>
      <c r="T832" s="119">
        <v>0.3</v>
      </c>
      <c r="U832" s="119">
        <v>0.1</v>
      </c>
      <c r="V832" s="111">
        <v>65.5</v>
      </c>
      <c r="W832" s="111">
        <f t="shared" si="118"/>
        <v>71.39500000000001</v>
      </c>
      <c r="X832" s="112">
        <v>1.377</v>
      </c>
      <c r="Y832" s="111">
        <f t="shared" si="119"/>
        <v>169.705915</v>
      </c>
      <c r="Z832" s="113">
        <v>0.5</v>
      </c>
      <c r="AA832" s="114">
        <f t="shared" si="117"/>
        <v>84.852957500000002</v>
      </c>
    </row>
    <row r="833" spans="1:27" ht="12.75" customHeight="1" x14ac:dyDescent="0.35">
      <c r="A833" s="103" t="s">
        <v>2675</v>
      </c>
      <c r="B833" s="222" t="s">
        <v>1988</v>
      </c>
      <c r="C833" s="123" t="s">
        <v>272</v>
      </c>
      <c r="D833" s="124">
        <v>1</v>
      </c>
      <c r="E833" s="125">
        <v>0.5</v>
      </c>
      <c r="F833" s="132">
        <f>VLOOKUP(CONCATENATE(A833,"-",E833),AĞIRLIK!$A$3:$C$171,3,FALSE)</f>
        <v>5.024</v>
      </c>
      <c r="G833" s="117" t="s">
        <v>39</v>
      </c>
      <c r="H833" s="108">
        <f>Sayfa2!$C$2</f>
        <v>6.5</v>
      </c>
      <c r="I833" s="120"/>
      <c r="J833" s="118"/>
      <c r="K833" s="118"/>
      <c r="L833" s="118"/>
      <c r="M833" s="118"/>
      <c r="N833" s="118"/>
      <c r="O833" s="118"/>
      <c r="P833" s="118"/>
      <c r="Q833" s="118"/>
      <c r="R833" s="109">
        <f t="shared" si="116"/>
        <v>32.655999999999999</v>
      </c>
      <c r="S833" s="119">
        <v>0.2</v>
      </c>
      <c r="T833" s="119">
        <v>0.3</v>
      </c>
      <c r="U833" s="119">
        <v>0.1</v>
      </c>
      <c r="V833" s="111">
        <v>38.21</v>
      </c>
      <c r="W833" s="111">
        <f t="shared" si="118"/>
        <v>41.648900000000005</v>
      </c>
      <c r="X833" s="112">
        <v>1.377</v>
      </c>
      <c r="Y833" s="111">
        <f t="shared" si="119"/>
        <v>98.999435300000002</v>
      </c>
      <c r="Z833" s="113">
        <v>0.5</v>
      </c>
      <c r="AA833" s="114">
        <f t="shared" si="117"/>
        <v>49.499717650000001</v>
      </c>
    </row>
    <row r="834" spans="1:27" ht="12.75" customHeight="1" x14ac:dyDescent="0.35">
      <c r="A834" s="103" t="s">
        <v>2675</v>
      </c>
      <c r="B834" s="222" t="s">
        <v>1989</v>
      </c>
      <c r="C834" s="78" t="s">
        <v>474</v>
      </c>
      <c r="D834" s="124">
        <v>0.25</v>
      </c>
      <c r="E834" s="125">
        <v>0.5</v>
      </c>
      <c r="F834" s="132">
        <f>VLOOKUP(CONCATENATE(A834,"-",E834),AĞIRLIK!$A$3:$C$171,3,FALSE)</f>
        <v>5.024</v>
      </c>
      <c r="G834" s="117" t="s">
        <v>39</v>
      </c>
      <c r="H834" s="120">
        <f>Sayfa2!$C$2*Sayfa2!I18</f>
        <v>2.296125</v>
      </c>
      <c r="I834" s="120"/>
      <c r="J834" s="118"/>
      <c r="K834" s="118"/>
      <c r="L834" s="118">
        <f>'genel hesap'!$C$2</f>
        <v>1.39</v>
      </c>
      <c r="M834" s="118"/>
      <c r="N834" s="118"/>
      <c r="O834" s="118">
        <f>SIVAMA!D17</f>
        <v>2.68</v>
      </c>
      <c r="P834" s="118"/>
      <c r="Q834" s="118"/>
      <c r="R834" s="109">
        <f>R803</f>
        <v>16.327999999999999</v>
      </c>
      <c r="S834" s="119">
        <v>0.2</v>
      </c>
      <c r="T834" s="119">
        <v>0.3</v>
      </c>
      <c r="U834" s="119">
        <v>0.1</v>
      </c>
      <c r="V834" s="111">
        <f>L834+V803</f>
        <v>20.495000000000001</v>
      </c>
      <c r="W834" s="111">
        <f t="shared" si="118"/>
        <v>22.339550000000003</v>
      </c>
      <c r="X834" s="112">
        <v>1.377</v>
      </c>
      <c r="Y834" s="111">
        <f t="shared" si="119"/>
        <v>53.101110349999999</v>
      </c>
      <c r="Z834" s="113">
        <v>0.5</v>
      </c>
      <c r="AA834" s="114">
        <f t="shared" si="117"/>
        <v>26.550555175</v>
      </c>
    </row>
    <row r="835" spans="1:27" ht="12.75" customHeight="1" x14ac:dyDescent="0.35">
      <c r="A835" s="103" t="s">
        <v>2675</v>
      </c>
      <c r="B835" s="222" t="s">
        <v>1990</v>
      </c>
      <c r="C835" s="123" t="s">
        <v>3454</v>
      </c>
      <c r="D835" s="124">
        <v>0.25</v>
      </c>
      <c r="E835" s="125">
        <v>0.5</v>
      </c>
      <c r="F835" s="132">
        <f>VLOOKUP(CONCATENATE(A835,"-",E835),AĞIRLIK!$A$3:$C$171,3,FALSE)</f>
        <v>5.024</v>
      </c>
      <c r="G835" s="117" t="s">
        <v>39</v>
      </c>
      <c r="H835" s="120">
        <f>Sayfa2!$C$2*Sayfa2!I18</f>
        <v>2.296125</v>
      </c>
      <c r="I835" s="108">
        <f>D835*İZOLASYON!$G$17</f>
        <v>1.0872250000000001</v>
      </c>
      <c r="J835" s="118">
        <f>D835*İZOLASYON!$O$17</f>
        <v>4.566564800000001</v>
      </c>
      <c r="K835" s="118"/>
      <c r="L835" s="118">
        <f>'genel hesap'!$C$2</f>
        <v>1.39</v>
      </c>
      <c r="M835" s="118"/>
      <c r="N835" s="118"/>
      <c r="O835" s="118">
        <f>SIVAMA!D17</f>
        <v>2.68</v>
      </c>
      <c r="P835" s="118"/>
      <c r="Q835" s="118"/>
      <c r="R835" s="109">
        <f>R804</f>
        <v>27.6355796</v>
      </c>
      <c r="S835" s="119">
        <v>0.2</v>
      </c>
      <c r="T835" s="119">
        <v>0.3</v>
      </c>
      <c r="U835" s="119">
        <v>0.1</v>
      </c>
      <c r="V835" s="111">
        <f t="shared" ref="V835:V836" si="120">L835+V804</f>
        <v>34.14</v>
      </c>
      <c r="W835" s="111">
        <f t="shared" si="118"/>
        <v>37.212600000000002</v>
      </c>
      <c r="X835" s="112">
        <v>1.377</v>
      </c>
      <c r="Y835" s="111">
        <f t="shared" si="119"/>
        <v>88.454350199999993</v>
      </c>
      <c r="Z835" s="113">
        <v>0.5</v>
      </c>
      <c r="AA835" s="114">
        <f t="shared" si="117"/>
        <v>44.227175099999997</v>
      </c>
    </row>
    <row r="836" spans="1:27" ht="12.75" customHeight="1" x14ac:dyDescent="0.35">
      <c r="A836" s="103" t="s">
        <v>2675</v>
      </c>
      <c r="B836" s="222" t="s">
        <v>1991</v>
      </c>
      <c r="C836" s="123" t="s">
        <v>3844</v>
      </c>
      <c r="D836" s="124">
        <v>0.25</v>
      </c>
      <c r="E836" s="125">
        <v>0.5</v>
      </c>
      <c r="F836" s="106">
        <f>VLOOKUP(CONCATENATE(A836,"-",E836),AĞIRLIK!$A$3:$C$171,3,FALSE)</f>
        <v>5.024</v>
      </c>
      <c r="G836" s="117" t="s">
        <v>39</v>
      </c>
      <c r="H836" s="108">
        <v>1.7662500000000001</v>
      </c>
      <c r="I836" s="108">
        <f>D836*'genel hesap'!$K$84</f>
        <v>1.4334100000000001</v>
      </c>
      <c r="J836" s="108">
        <f>D836*'genel hesap'!$R$84</f>
        <v>4.8250496000000007</v>
      </c>
      <c r="K836" s="118"/>
      <c r="L836" s="118">
        <f>'genel hesap'!$C$2</f>
        <v>1.39</v>
      </c>
      <c r="M836" s="118"/>
      <c r="N836" s="118"/>
      <c r="O836" s="118">
        <f>SIVAMA!D17</f>
        <v>2.68</v>
      </c>
      <c r="P836" s="118"/>
      <c r="Q836" s="118"/>
      <c r="R836" s="109">
        <f>R805</f>
        <v>28.8449192</v>
      </c>
      <c r="S836" s="119">
        <v>0.2</v>
      </c>
      <c r="T836" s="119">
        <v>0.3</v>
      </c>
      <c r="U836" s="119">
        <v>0.1</v>
      </c>
      <c r="V836" s="111">
        <f t="shared" si="120"/>
        <v>35.619999999999997</v>
      </c>
      <c r="W836" s="111">
        <f t="shared" si="118"/>
        <v>38.825800000000001</v>
      </c>
      <c r="X836" s="112">
        <v>1.377</v>
      </c>
      <c r="Y836" s="111">
        <f t="shared" si="119"/>
        <v>92.288926599999996</v>
      </c>
      <c r="Z836" s="113">
        <v>0.5</v>
      </c>
      <c r="AA836" s="114">
        <f t="shared" si="117"/>
        <v>46.144463299999998</v>
      </c>
    </row>
    <row r="837" spans="1:27" ht="12.75" customHeight="1" x14ac:dyDescent="0.35">
      <c r="A837" s="103" t="s">
        <v>2675</v>
      </c>
      <c r="B837" s="222" t="s">
        <v>1992</v>
      </c>
      <c r="C837" s="78" t="s">
        <v>273</v>
      </c>
      <c r="D837" s="124">
        <v>1</v>
      </c>
      <c r="E837" s="125">
        <v>0.5</v>
      </c>
      <c r="F837" s="132">
        <f>VLOOKUP(CONCATENATE(A837,"-",E837),AĞIRLIK!$A$3:$C$171,3,FALSE)</f>
        <v>5.024</v>
      </c>
      <c r="G837" s="117" t="s">
        <v>39</v>
      </c>
      <c r="H837" s="108">
        <f>Sayfa2!$C$2</f>
        <v>6.5</v>
      </c>
      <c r="I837" s="108"/>
      <c r="J837" s="118"/>
      <c r="K837" s="118"/>
      <c r="L837" s="118"/>
      <c r="M837" s="118"/>
      <c r="N837" s="118"/>
      <c r="O837" s="118"/>
      <c r="P837" s="118"/>
      <c r="Q837" s="118"/>
      <c r="R837" s="109">
        <f>F837*H837*D837+I837+J837+K837+L837+M837+N837+O837+P837+Q837</f>
        <v>32.655999999999999</v>
      </c>
      <c r="S837" s="119">
        <v>0.1</v>
      </c>
      <c r="T837" s="119">
        <v>0.3</v>
      </c>
      <c r="U837" s="119">
        <v>0.1</v>
      </c>
      <c r="V837" s="111">
        <f>1.5*V825</f>
        <v>57.314999999999998</v>
      </c>
      <c r="W837" s="111">
        <f t="shared" si="118"/>
        <v>62.473350000000003</v>
      </c>
      <c r="X837" s="112">
        <v>1.377</v>
      </c>
      <c r="Y837" s="111">
        <f t="shared" si="119"/>
        <v>148.49915295</v>
      </c>
      <c r="Z837" s="113">
        <v>0.5</v>
      </c>
      <c r="AA837" s="114">
        <f t="shared" si="117"/>
        <v>74.249576474999998</v>
      </c>
    </row>
    <row r="838" spans="1:27" ht="12.75" customHeight="1" x14ac:dyDescent="0.35">
      <c r="A838" s="103" t="s">
        <v>2675</v>
      </c>
      <c r="B838" s="222" t="s">
        <v>1993</v>
      </c>
      <c r="C838" s="123" t="s">
        <v>3623</v>
      </c>
      <c r="D838" s="124">
        <v>1</v>
      </c>
      <c r="E838" s="125">
        <v>0.5</v>
      </c>
      <c r="F838" s="132">
        <f>VLOOKUP(CONCATENATE(A838,"-",E838),AĞIRLIK!$A$3:$C$171,3,FALSE)</f>
        <v>5.024</v>
      </c>
      <c r="G838" s="117" t="s">
        <v>39</v>
      </c>
      <c r="H838" s="108">
        <f>Sayfa2!$C$2</f>
        <v>6.5</v>
      </c>
      <c r="I838" s="108">
        <f>D838*İZOLASYON!$G$17</f>
        <v>4.3489000000000004</v>
      </c>
      <c r="J838" s="118">
        <f>D838*İZOLASYON!$O$17</f>
        <v>18.266259200000004</v>
      </c>
      <c r="K838" s="118"/>
      <c r="L838" s="118"/>
      <c r="M838" s="118"/>
      <c r="N838" s="118"/>
      <c r="O838" s="118"/>
      <c r="P838" s="118"/>
      <c r="Q838" s="118"/>
      <c r="R838" s="109">
        <f>F838*H838*D838+I838+J838+K838+L838+M838+N838+O838+P838+Q838</f>
        <v>55.2711592</v>
      </c>
      <c r="S838" s="119">
        <v>0.1</v>
      </c>
      <c r="T838" s="119">
        <v>0.3</v>
      </c>
      <c r="U838" s="119">
        <v>0.1</v>
      </c>
      <c r="V838" s="111">
        <f t="shared" ref="V838:V839" si="121">1.5*V826</f>
        <v>98.25</v>
      </c>
      <c r="W838" s="111">
        <f t="shared" si="118"/>
        <v>107.0925</v>
      </c>
      <c r="X838" s="112">
        <v>1.377</v>
      </c>
      <c r="Y838" s="111">
        <f t="shared" si="119"/>
        <v>254.55887249999998</v>
      </c>
      <c r="Z838" s="113">
        <v>0.5</v>
      </c>
      <c r="AA838" s="114">
        <f t="shared" si="117"/>
        <v>127.27943624999999</v>
      </c>
    </row>
    <row r="839" spans="1:27" ht="12.75" customHeight="1" x14ac:dyDescent="0.35">
      <c r="A839" s="103" t="s">
        <v>2675</v>
      </c>
      <c r="B839" s="222" t="s">
        <v>1994</v>
      </c>
      <c r="C839" s="123" t="s">
        <v>3845</v>
      </c>
      <c r="D839" s="124">
        <v>1</v>
      </c>
      <c r="E839" s="125">
        <v>0.5</v>
      </c>
      <c r="F839" s="106">
        <f>VLOOKUP(CONCATENATE(A839,"-",E839),AĞIRLIK!$A$3:$C$171,3,FALSE)</f>
        <v>5.024</v>
      </c>
      <c r="G839" s="117" t="s">
        <v>39</v>
      </c>
      <c r="H839" s="108">
        <f>Sayfa2!$C$2</f>
        <v>6.5</v>
      </c>
      <c r="I839" s="108">
        <f>D839*'genel hesap'!$K$84</f>
        <v>5.7336400000000003</v>
      </c>
      <c r="J839" s="108">
        <f>D839*'genel hesap'!$R$84</f>
        <v>19.300198400000003</v>
      </c>
      <c r="K839" s="118"/>
      <c r="L839" s="118"/>
      <c r="M839" s="118"/>
      <c r="N839" s="118"/>
      <c r="O839" s="118"/>
      <c r="P839" s="118"/>
      <c r="Q839" s="118"/>
      <c r="R839" s="109">
        <f>F839*H839*D839+I839+J839+K839+L839+M839+N839+O839+P839+Q839</f>
        <v>57.689838399999999</v>
      </c>
      <c r="S839" s="119">
        <v>0.1</v>
      </c>
      <c r="T839" s="119">
        <v>0.3</v>
      </c>
      <c r="U839" s="119">
        <v>0.1</v>
      </c>
      <c r="V839" s="111">
        <f t="shared" si="121"/>
        <v>102.69</v>
      </c>
      <c r="W839" s="111">
        <f t="shared" si="118"/>
        <v>111.93210000000001</v>
      </c>
      <c r="X839" s="112">
        <v>1.377</v>
      </c>
      <c r="Y839" s="111">
        <f t="shared" si="119"/>
        <v>266.06260170000002</v>
      </c>
      <c r="Z839" s="113">
        <v>0.5</v>
      </c>
      <c r="AA839" s="114">
        <f t="shared" si="117"/>
        <v>133.03130085000001</v>
      </c>
    </row>
    <row r="840" spans="1:27" ht="12.75" customHeight="1" x14ac:dyDescent="0.35">
      <c r="A840" s="103" t="s">
        <v>2675</v>
      </c>
      <c r="B840" s="222" t="s">
        <v>1995</v>
      </c>
      <c r="C840" s="78" t="s">
        <v>1303</v>
      </c>
      <c r="D840" s="124">
        <v>1</v>
      </c>
      <c r="E840" s="125">
        <v>0.5</v>
      </c>
      <c r="F840" s="132">
        <f>VLOOKUP(CONCATENATE(A840,"-",E840),AĞIRLIK!$A$3:$C$171,3,FALSE)</f>
        <v>5.024</v>
      </c>
      <c r="G840" s="117" t="s">
        <v>39</v>
      </c>
      <c r="H840" s="108">
        <f>Sayfa2!$C$2</f>
        <v>6.5</v>
      </c>
      <c r="I840" s="108"/>
      <c r="J840" s="118"/>
      <c r="K840" s="118"/>
      <c r="L840" s="118"/>
      <c r="M840" s="118"/>
      <c r="N840" s="118"/>
      <c r="O840" s="118"/>
      <c r="P840" s="118"/>
      <c r="Q840" s="118"/>
      <c r="R840" s="109">
        <f>F840*H840*D840+I840+J840+K840+L840+M840+N840+O840+P840+Q840</f>
        <v>32.655999999999999</v>
      </c>
      <c r="S840" s="119">
        <v>0.2</v>
      </c>
      <c r="T840" s="119">
        <v>0.3</v>
      </c>
      <c r="U840" s="119">
        <v>0.1</v>
      </c>
      <c r="V840" s="111">
        <v>38.21</v>
      </c>
      <c r="W840" s="111">
        <f t="shared" si="118"/>
        <v>41.648900000000005</v>
      </c>
      <c r="X840" s="112">
        <v>1.377</v>
      </c>
      <c r="Y840" s="111">
        <f t="shared" si="119"/>
        <v>98.999435300000002</v>
      </c>
      <c r="Z840" s="113">
        <v>0.5</v>
      </c>
      <c r="AA840" s="114">
        <f t="shared" si="117"/>
        <v>49.499717650000001</v>
      </c>
    </row>
    <row r="841" spans="1:27" ht="12.75" customHeight="1" x14ac:dyDescent="0.35">
      <c r="A841" s="103" t="s">
        <v>2675</v>
      </c>
      <c r="B841" s="222" t="s">
        <v>4284</v>
      </c>
      <c r="C841" s="78" t="s">
        <v>275</v>
      </c>
      <c r="D841" s="124">
        <v>1</v>
      </c>
      <c r="E841" s="125">
        <v>0.5</v>
      </c>
      <c r="F841" s="132">
        <f>VLOOKUP(CONCATENATE(A841,"-",E841),AĞIRLIK!$A$3:$C$171,3,FALSE)</f>
        <v>5.024</v>
      </c>
      <c r="G841" s="117" t="s">
        <v>39</v>
      </c>
      <c r="H841" s="108">
        <f>Sayfa2!$C$2</f>
        <v>6.5</v>
      </c>
      <c r="I841" s="108"/>
      <c r="J841" s="118"/>
      <c r="K841" s="118"/>
      <c r="L841" s="118"/>
      <c r="M841" s="118"/>
      <c r="N841" s="118"/>
      <c r="O841" s="118"/>
      <c r="P841" s="118"/>
      <c r="Q841" s="118"/>
      <c r="R841" s="109">
        <f>F841*H841*D841+I841+J841+K841+L841+M841+N841+O841+P841+Q841</f>
        <v>32.655999999999999</v>
      </c>
      <c r="S841" s="119">
        <v>0.2</v>
      </c>
      <c r="T841" s="119">
        <v>0.3</v>
      </c>
      <c r="U841" s="119">
        <v>0.1</v>
      </c>
      <c r="V841" s="111">
        <v>38.21</v>
      </c>
      <c r="W841" s="111">
        <f t="shared" si="118"/>
        <v>41.648900000000005</v>
      </c>
      <c r="X841" s="112">
        <v>1.377</v>
      </c>
      <c r="Y841" s="111">
        <f t="shared" si="119"/>
        <v>98.999435300000002</v>
      </c>
      <c r="Z841" s="113">
        <v>0.5</v>
      </c>
      <c r="AA841" s="114">
        <f t="shared" si="117"/>
        <v>49.499717650000001</v>
      </c>
    </row>
    <row r="842" spans="1:27" ht="12.75" customHeight="1" x14ac:dyDescent="0.35">
      <c r="A842" s="103" t="s">
        <v>2675</v>
      </c>
      <c r="B842" s="222" t="s">
        <v>4285</v>
      </c>
      <c r="C842" s="78" t="s">
        <v>1304</v>
      </c>
      <c r="D842" s="126">
        <v>1</v>
      </c>
      <c r="E842" s="131"/>
      <c r="F842" s="132">
        <v>5.2</v>
      </c>
      <c r="G842" s="137" t="s">
        <v>39</v>
      </c>
      <c r="H842" s="108">
        <v>1.62</v>
      </c>
      <c r="I842" s="108"/>
      <c r="J842" s="118"/>
      <c r="K842" s="118"/>
      <c r="L842" s="118"/>
      <c r="M842" s="118"/>
      <c r="N842" s="118"/>
      <c r="O842" s="118"/>
      <c r="P842" s="128"/>
      <c r="Q842" s="128"/>
      <c r="R842" s="109">
        <f>R844</f>
        <v>8.4240000000000013</v>
      </c>
      <c r="S842" s="129">
        <v>1.5</v>
      </c>
      <c r="T842" s="129">
        <v>0</v>
      </c>
      <c r="U842" s="129">
        <v>0</v>
      </c>
      <c r="V842" s="111">
        <v>38.21</v>
      </c>
      <c r="W842" s="111">
        <f t="shared" si="118"/>
        <v>41.648900000000005</v>
      </c>
      <c r="X842" s="112">
        <v>1.377</v>
      </c>
      <c r="Y842" s="111">
        <f t="shared" si="119"/>
        <v>98.999435300000002</v>
      </c>
      <c r="Z842" s="113">
        <v>0.5</v>
      </c>
      <c r="AA842" s="114">
        <f t="shared" si="117"/>
        <v>49.499717650000001</v>
      </c>
    </row>
    <row r="843" spans="1:27" ht="12.75" customHeight="1" x14ac:dyDescent="0.35">
      <c r="A843" s="103" t="s">
        <v>2675</v>
      </c>
      <c r="B843" s="222" t="s">
        <v>4286</v>
      </c>
      <c r="C843" s="78" t="s">
        <v>1305</v>
      </c>
      <c r="D843" s="126"/>
      <c r="E843" s="131"/>
      <c r="F843" s="132">
        <f>Sayfa2!CU17</f>
        <v>5.2</v>
      </c>
      <c r="G843" s="137" t="s">
        <v>39</v>
      </c>
      <c r="H843" s="108"/>
      <c r="I843" s="108"/>
      <c r="J843" s="118"/>
      <c r="K843" s="118"/>
      <c r="L843" s="118"/>
      <c r="M843" s="118"/>
      <c r="N843" s="118"/>
      <c r="O843" s="118"/>
      <c r="P843" s="128"/>
      <c r="Q843" s="128"/>
      <c r="R843" s="109">
        <f>R844</f>
        <v>8.4240000000000013</v>
      </c>
      <c r="S843" s="129">
        <v>1</v>
      </c>
      <c r="T843" s="129">
        <v>0</v>
      </c>
      <c r="U843" s="129">
        <v>0</v>
      </c>
      <c r="V843" s="111">
        <v>38.21</v>
      </c>
      <c r="W843" s="111">
        <f t="shared" si="118"/>
        <v>41.648900000000005</v>
      </c>
      <c r="X843" s="112">
        <v>1.377</v>
      </c>
      <c r="Y843" s="111">
        <f t="shared" si="119"/>
        <v>98.999435300000002</v>
      </c>
      <c r="Z843" s="113">
        <v>0.5</v>
      </c>
      <c r="AA843" s="114">
        <f t="shared" si="117"/>
        <v>49.499717650000001</v>
      </c>
    </row>
    <row r="844" spans="1:27" ht="12.75" customHeight="1" x14ac:dyDescent="0.35">
      <c r="A844" s="103" t="s">
        <v>2675</v>
      </c>
      <c r="B844" s="222" t="s">
        <v>4287</v>
      </c>
      <c r="C844" s="78" t="s">
        <v>429</v>
      </c>
      <c r="D844" s="126">
        <v>1</v>
      </c>
      <c r="E844" s="131"/>
      <c r="F844" s="132">
        <f>Sayfa2!CU17</f>
        <v>5.2</v>
      </c>
      <c r="G844" s="137" t="s">
        <v>39</v>
      </c>
      <c r="H844" s="108">
        <v>1.62</v>
      </c>
      <c r="I844" s="108"/>
      <c r="J844" s="118"/>
      <c r="K844" s="118"/>
      <c r="L844" s="118"/>
      <c r="M844" s="118"/>
      <c r="N844" s="118"/>
      <c r="O844" s="118"/>
      <c r="P844" s="128"/>
      <c r="Q844" s="128"/>
      <c r="R844" s="109">
        <f>F844*H844*D844+I844+J844+K844+L844+M844+N844+O844+P844+Q844</f>
        <v>8.4240000000000013</v>
      </c>
      <c r="S844" s="129">
        <v>1</v>
      </c>
      <c r="T844" s="129">
        <v>0</v>
      </c>
      <c r="U844" s="129">
        <v>0</v>
      </c>
      <c r="V844" s="111">
        <v>38.21</v>
      </c>
      <c r="W844" s="111">
        <f t="shared" si="118"/>
        <v>41.648900000000005</v>
      </c>
      <c r="X844" s="112">
        <v>1.377</v>
      </c>
      <c r="Y844" s="111">
        <f t="shared" si="119"/>
        <v>98.999435300000002</v>
      </c>
      <c r="Z844" s="113">
        <v>0.5</v>
      </c>
      <c r="AA844" s="114">
        <f t="shared" si="117"/>
        <v>49.499717650000001</v>
      </c>
    </row>
    <row r="845" spans="1:27" ht="12.75" customHeight="1" x14ac:dyDescent="0.35">
      <c r="A845" s="103" t="s">
        <v>2675</v>
      </c>
      <c r="B845" s="222" t="s">
        <v>4288</v>
      </c>
      <c r="C845" s="78" t="s">
        <v>276</v>
      </c>
      <c r="D845" s="124">
        <v>1</v>
      </c>
      <c r="E845" s="125"/>
      <c r="F845" s="132">
        <v>1</v>
      </c>
      <c r="G845" s="117" t="s">
        <v>39</v>
      </c>
      <c r="H845" s="133"/>
      <c r="I845" s="138"/>
      <c r="J845" s="134"/>
      <c r="K845" s="134"/>
      <c r="L845" s="134"/>
      <c r="M845" s="134">
        <f>'BAĞLANTI KELEPÇESİ'!H18</f>
        <v>1.2572553246753246</v>
      </c>
      <c r="N845" s="134"/>
      <c r="O845" s="134"/>
      <c r="P845" s="134"/>
      <c r="Q845" s="134"/>
      <c r="R845" s="109">
        <f>F845*H845*D845+I845+J845+K845+L845+M845+N845+O845+P845+Q845</f>
        <v>1.2572553246753246</v>
      </c>
      <c r="S845" s="135">
        <v>1</v>
      </c>
      <c r="T845" s="135">
        <v>0</v>
      </c>
      <c r="U845" s="135">
        <v>0</v>
      </c>
      <c r="V845" s="111">
        <v>2.87</v>
      </c>
      <c r="W845" s="111">
        <f t="shared" si="118"/>
        <v>3.1283000000000003</v>
      </c>
      <c r="X845" s="112">
        <v>1.377</v>
      </c>
      <c r="Y845" s="111">
        <f t="shared" si="119"/>
        <v>7.4359691000000003</v>
      </c>
      <c r="Z845" s="113">
        <v>0.5</v>
      </c>
      <c r="AA845" s="114">
        <f t="shared" si="117"/>
        <v>3.7179845500000002</v>
      </c>
    </row>
    <row r="846" spans="1:27" ht="12.75" customHeight="1" x14ac:dyDescent="0.35">
      <c r="A846" s="103" t="s">
        <v>2675</v>
      </c>
      <c r="B846" s="222" t="s">
        <v>4289</v>
      </c>
      <c r="C846" s="78" t="s">
        <v>1306</v>
      </c>
      <c r="D846" s="124"/>
      <c r="E846" s="125"/>
      <c r="F846" s="132">
        <v>1</v>
      </c>
      <c r="G846" s="117" t="s">
        <v>39</v>
      </c>
      <c r="H846" s="133"/>
      <c r="I846" s="138"/>
      <c r="J846" s="118"/>
      <c r="K846" s="134"/>
      <c r="L846" s="134"/>
      <c r="M846" s="134"/>
      <c r="N846" s="134"/>
      <c r="O846" s="134"/>
      <c r="P846" s="134"/>
      <c r="Q846" s="134"/>
      <c r="R846" s="109">
        <f>R849</f>
        <v>2.6169000000000002</v>
      </c>
      <c r="S846" s="135">
        <v>1</v>
      </c>
      <c r="T846" s="135">
        <v>0</v>
      </c>
      <c r="U846" s="135">
        <v>0</v>
      </c>
      <c r="V846" s="111">
        <f t="shared" ref="V846:V909" si="122">R846*(1+S846)*(T846+1)*(U846+1)</f>
        <v>5.2338000000000005</v>
      </c>
      <c r="W846" s="111">
        <f t="shared" si="118"/>
        <v>5.7048420000000011</v>
      </c>
      <c r="X846" s="112">
        <v>1.377</v>
      </c>
      <c r="Y846" s="111">
        <f t="shared" si="119"/>
        <v>13.560409434000002</v>
      </c>
      <c r="Z846" s="113">
        <v>0.5</v>
      </c>
      <c r="AA846" s="114">
        <f t="shared" si="117"/>
        <v>6.780204717000001</v>
      </c>
    </row>
    <row r="847" spans="1:27" ht="12.75" customHeight="1" x14ac:dyDescent="0.35">
      <c r="A847" s="103" t="s">
        <v>2675</v>
      </c>
      <c r="B847" s="222" t="s">
        <v>4290</v>
      </c>
      <c r="C847" s="123" t="s">
        <v>3846</v>
      </c>
      <c r="D847" s="124"/>
      <c r="E847" s="125"/>
      <c r="F847" s="132">
        <v>1</v>
      </c>
      <c r="G847" s="117" t="s">
        <v>39</v>
      </c>
      <c r="H847" s="108"/>
      <c r="I847" s="108"/>
      <c r="J847" s="108"/>
      <c r="K847" s="134"/>
      <c r="L847" s="134"/>
      <c r="M847" s="134"/>
      <c r="N847" s="134"/>
      <c r="O847" s="134"/>
      <c r="P847" s="134">
        <f>'DUVAR KELEPÇE'!J17</f>
        <v>3.0251000000000001</v>
      </c>
      <c r="Q847" s="134"/>
      <c r="R847" s="109">
        <f>F847*H847*D847+I847+J847+K847+L847+M847+N847+O847+P847+Q847</f>
        <v>3.0251000000000001</v>
      </c>
      <c r="S847" s="135">
        <v>1</v>
      </c>
      <c r="T847" s="135">
        <v>0</v>
      </c>
      <c r="U847" s="135">
        <v>0</v>
      </c>
      <c r="V847" s="111">
        <f t="shared" si="122"/>
        <v>6.0502000000000002</v>
      </c>
      <c r="W847" s="111">
        <f t="shared" si="118"/>
        <v>6.5947180000000012</v>
      </c>
      <c r="X847" s="112">
        <v>1.377</v>
      </c>
      <c r="Y847" s="111">
        <f t="shared" si="119"/>
        <v>15.675644686000002</v>
      </c>
      <c r="Z847" s="113">
        <v>0.5</v>
      </c>
      <c r="AA847" s="114">
        <f t="shared" si="117"/>
        <v>7.8378223430000009</v>
      </c>
    </row>
    <row r="848" spans="1:27" ht="12.75" customHeight="1" x14ac:dyDescent="0.35">
      <c r="A848" s="103" t="s">
        <v>2675</v>
      </c>
      <c r="B848" s="222" t="s">
        <v>4291</v>
      </c>
      <c r="C848" s="123" t="s">
        <v>3483</v>
      </c>
      <c r="D848" s="124"/>
      <c r="E848" s="125"/>
      <c r="F848" s="132">
        <v>1</v>
      </c>
      <c r="G848" s="117" t="s">
        <v>39</v>
      </c>
      <c r="H848" s="133"/>
      <c r="I848" s="133"/>
      <c r="J848" s="118"/>
      <c r="K848" s="134"/>
      <c r="L848" s="134"/>
      <c r="M848" s="134"/>
      <c r="N848" s="134"/>
      <c r="O848" s="134"/>
      <c r="P848" s="134">
        <f>'DUVAR KELEPÇE'!J16</f>
        <v>2.8209999999999997</v>
      </c>
      <c r="Q848" s="134"/>
      <c r="R848" s="109">
        <f>F848*H848*D848+I848+J848+K848+L848+M848+N848+O848+P848+Q848</f>
        <v>2.8209999999999997</v>
      </c>
      <c r="S848" s="135">
        <v>1</v>
      </c>
      <c r="T848" s="135">
        <v>0</v>
      </c>
      <c r="U848" s="135">
        <v>0</v>
      </c>
      <c r="V848" s="111">
        <f t="shared" si="122"/>
        <v>5.6419999999999995</v>
      </c>
      <c r="W848" s="111">
        <f t="shared" si="118"/>
        <v>6.1497799999999998</v>
      </c>
      <c r="X848" s="112">
        <v>1.377</v>
      </c>
      <c r="Y848" s="111">
        <f t="shared" si="119"/>
        <v>14.618027059999998</v>
      </c>
      <c r="Z848" s="113">
        <v>0.5</v>
      </c>
      <c r="AA848" s="114">
        <f t="shared" si="117"/>
        <v>7.3090135299999988</v>
      </c>
    </row>
    <row r="849" spans="1:27" ht="12.75" customHeight="1" x14ac:dyDescent="0.35">
      <c r="A849" s="103" t="s">
        <v>2675</v>
      </c>
      <c r="B849" s="222" t="s">
        <v>4292</v>
      </c>
      <c r="C849" s="123" t="s">
        <v>278</v>
      </c>
      <c r="D849" s="124"/>
      <c r="E849" s="125"/>
      <c r="F849" s="132">
        <v>1</v>
      </c>
      <c r="G849" s="117" t="s">
        <v>39</v>
      </c>
      <c r="H849" s="133"/>
      <c r="I849" s="133"/>
      <c r="J849" s="134"/>
      <c r="K849" s="134"/>
      <c r="L849" s="134"/>
      <c r="M849" s="134"/>
      <c r="N849" s="134"/>
      <c r="O849" s="134"/>
      <c r="P849" s="134"/>
      <c r="Q849" s="134">
        <f>'DUVAR KELEPÇE'!G16</f>
        <v>2.6169000000000002</v>
      </c>
      <c r="R849" s="109">
        <f>F849*H849*D849+I849+J849+K849+L849+M849+N849+O849+P849+Q849</f>
        <v>2.6169000000000002</v>
      </c>
      <c r="S849" s="135">
        <v>1</v>
      </c>
      <c r="T849" s="135">
        <v>0</v>
      </c>
      <c r="U849" s="135">
        <v>0</v>
      </c>
      <c r="V849" s="111">
        <f t="shared" si="122"/>
        <v>5.2338000000000005</v>
      </c>
      <c r="W849" s="111">
        <f t="shared" si="118"/>
        <v>5.7048420000000011</v>
      </c>
      <c r="X849" s="112">
        <v>1.377</v>
      </c>
      <c r="Y849" s="111">
        <f t="shared" si="119"/>
        <v>13.560409434000002</v>
      </c>
      <c r="Z849" s="113">
        <v>0.5</v>
      </c>
      <c r="AA849" s="114">
        <f t="shared" si="117"/>
        <v>6.780204717000001</v>
      </c>
    </row>
    <row r="850" spans="1:27" ht="12.75" customHeight="1" x14ac:dyDescent="0.35">
      <c r="A850" s="103" t="s">
        <v>2675</v>
      </c>
      <c r="B850" s="222" t="s">
        <v>4293</v>
      </c>
      <c r="C850" s="78" t="s">
        <v>279</v>
      </c>
      <c r="D850" s="124"/>
      <c r="E850" s="125"/>
      <c r="F850" s="132">
        <v>1</v>
      </c>
      <c r="G850" s="117" t="s">
        <v>39</v>
      </c>
      <c r="H850" s="108"/>
      <c r="I850" s="108"/>
      <c r="J850" s="134"/>
      <c r="K850" s="134"/>
      <c r="L850" s="134"/>
      <c r="M850" s="134"/>
      <c r="N850" s="134">
        <f>'genel hesap'!Y53</f>
        <v>1.1613698630136986</v>
      </c>
      <c r="O850" s="134"/>
      <c r="P850" s="134"/>
      <c r="Q850" s="134"/>
      <c r="R850" s="109">
        <f>F850*H850*D850+I850+J850+K850+L850+M850+N850+O850+P850+Q850</f>
        <v>1.1613698630136986</v>
      </c>
      <c r="S850" s="135">
        <v>1</v>
      </c>
      <c r="T850" s="135">
        <v>0</v>
      </c>
      <c r="U850" s="135">
        <v>0</v>
      </c>
      <c r="V850" s="111">
        <f t="shared" si="122"/>
        <v>2.3227397260273972</v>
      </c>
      <c r="W850" s="111">
        <f t="shared" si="118"/>
        <v>2.5317863013698632</v>
      </c>
      <c r="X850" s="112">
        <v>1.377</v>
      </c>
      <c r="Y850" s="111">
        <f t="shared" si="119"/>
        <v>6.0180560383561641</v>
      </c>
      <c r="Z850" s="113">
        <v>0.5</v>
      </c>
      <c r="AA850" s="114">
        <f t="shared" si="117"/>
        <v>3.009028019178082</v>
      </c>
    </row>
    <row r="851" spans="1:27" ht="12.75" customHeight="1" x14ac:dyDescent="0.35">
      <c r="A851" s="103" t="s">
        <v>2675</v>
      </c>
      <c r="B851" s="222" t="s">
        <v>4294</v>
      </c>
      <c r="C851" s="78" t="s">
        <v>3562</v>
      </c>
      <c r="D851" s="136">
        <v>0.2</v>
      </c>
      <c r="E851" s="125">
        <v>0.5</v>
      </c>
      <c r="F851" s="132">
        <f>VLOOKUP(CONCATENATE(A851,"-",E851),AĞIRLIK!$A$3:$C$171,3,FALSE)</f>
        <v>5.024</v>
      </c>
      <c r="G851" s="107" t="s">
        <v>39</v>
      </c>
      <c r="H851" s="108">
        <f>Sayfa2!$C$2</f>
        <v>6.5</v>
      </c>
      <c r="I851" s="108"/>
      <c r="J851" s="109"/>
      <c r="K851" s="109">
        <f>'genel hesap'!$D$2</f>
        <v>0.5</v>
      </c>
      <c r="L851" s="109"/>
      <c r="M851" s="109"/>
      <c r="N851" s="109"/>
      <c r="O851" s="118">
        <f>SIVAMA!D17</f>
        <v>2.68</v>
      </c>
      <c r="P851" s="109"/>
      <c r="Q851" s="109"/>
      <c r="R851" s="109">
        <f>O851+K851+R837</f>
        <v>35.835999999999999</v>
      </c>
      <c r="S851" s="110">
        <v>0.2</v>
      </c>
      <c r="T851" s="110">
        <v>0.3</v>
      </c>
      <c r="U851" s="110">
        <v>0.1</v>
      </c>
      <c r="V851" s="111">
        <f t="shared" si="122"/>
        <v>61.494576000000009</v>
      </c>
      <c r="W851" s="111">
        <f t="shared" si="118"/>
        <v>67.029087840000017</v>
      </c>
      <c r="X851" s="112">
        <v>1.377</v>
      </c>
      <c r="Y851" s="111">
        <f t="shared" si="119"/>
        <v>159.32814179568001</v>
      </c>
      <c r="Z851" s="113">
        <v>0.5</v>
      </c>
      <c r="AA851" s="114">
        <f t="shared" si="117"/>
        <v>79.664070897840006</v>
      </c>
    </row>
    <row r="852" spans="1:27" ht="12.75" customHeight="1" x14ac:dyDescent="0.35">
      <c r="A852" s="103" t="s">
        <v>2675</v>
      </c>
      <c r="B852" s="222" t="s">
        <v>4295</v>
      </c>
      <c r="C852" s="123" t="s">
        <v>3516</v>
      </c>
      <c r="D852" s="136">
        <v>0.2</v>
      </c>
      <c r="E852" s="125">
        <v>0.5</v>
      </c>
      <c r="F852" s="132">
        <f>VLOOKUP(CONCATENATE(A852,"-",E852),AĞIRLIK!$A$3:$C$171,3,FALSE)</f>
        <v>5.024</v>
      </c>
      <c r="G852" s="117" t="s">
        <v>39</v>
      </c>
      <c r="H852" s="108">
        <f>Sayfa2!$C$2</f>
        <v>6.5</v>
      </c>
      <c r="I852" s="108">
        <f>'genel hesap'!K52*D852</f>
        <v>0.73931300000000011</v>
      </c>
      <c r="J852" s="118">
        <f>'genel hesap'!R52*D852</f>
        <v>3.3086054400000005</v>
      </c>
      <c r="K852" s="118">
        <f>'genel hesap'!$D$2</f>
        <v>0.5</v>
      </c>
      <c r="L852" s="118"/>
      <c r="M852" s="118"/>
      <c r="N852" s="118"/>
      <c r="O852" s="118">
        <f>SIVAMA!D17</f>
        <v>2.68</v>
      </c>
      <c r="P852" s="118"/>
      <c r="Q852" s="118"/>
      <c r="R852" s="109">
        <f>F852*H852*D852+I852+J852+K852+L852+M852+N852+O852+P852+Q852+R838</f>
        <v>69.030277639999994</v>
      </c>
      <c r="S852" s="119">
        <v>0.2</v>
      </c>
      <c r="T852" s="119">
        <v>0.3</v>
      </c>
      <c r="U852" s="119">
        <v>0.1</v>
      </c>
      <c r="V852" s="111">
        <f t="shared" si="122"/>
        <v>118.45595643024001</v>
      </c>
      <c r="W852" s="111">
        <f t="shared" si="118"/>
        <v>129.11699250896163</v>
      </c>
      <c r="X852" s="112">
        <v>1.377</v>
      </c>
      <c r="Y852" s="111">
        <f t="shared" si="119"/>
        <v>306.91109119380178</v>
      </c>
      <c r="Z852" s="113">
        <v>0.5</v>
      </c>
      <c r="AA852" s="114">
        <f t="shared" si="117"/>
        <v>153.45554559690089</v>
      </c>
    </row>
    <row r="853" spans="1:27" ht="12.75" customHeight="1" x14ac:dyDescent="0.35">
      <c r="A853" s="103" t="s">
        <v>2675</v>
      </c>
      <c r="B853" s="222" t="s">
        <v>4296</v>
      </c>
      <c r="C853" s="123" t="s">
        <v>3847</v>
      </c>
      <c r="D853" s="136">
        <v>0.2</v>
      </c>
      <c r="E853" s="125">
        <v>0.5</v>
      </c>
      <c r="F853" s="106">
        <f>VLOOKUP(CONCATENATE(A853,"-",E853),AĞIRLIK!$A$3:$C$171,3,FALSE)</f>
        <v>5.024</v>
      </c>
      <c r="G853" s="117" t="s">
        <v>39</v>
      </c>
      <c r="H853" s="108">
        <f>Sayfa2!$C$2</f>
        <v>6.5</v>
      </c>
      <c r="I853" s="108">
        <f>D853*'genel hesap'!$K$84</f>
        <v>1.1467280000000002</v>
      </c>
      <c r="J853" s="108">
        <f>D853*'genel hesap'!$R$84</f>
        <v>3.8600396800000008</v>
      </c>
      <c r="K853" s="118">
        <f>'genel hesap'!$D$2</f>
        <v>0.5</v>
      </c>
      <c r="L853" s="118"/>
      <c r="M853" s="118"/>
      <c r="N853" s="118"/>
      <c r="O853" s="118">
        <f>SIVAMA!D17</f>
        <v>2.68</v>
      </c>
      <c r="P853" s="118"/>
      <c r="Q853" s="118"/>
      <c r="R853" s="109">
        <f>F853*H853*D853+I853+J853+K853+L853+M853+N853+O853+P853+Q853+R839</f>
        <v>72.40780608</v>
      </c>
      <c r="S853" s="119">
        <v>0.2</v>
      </c>
      <c r="T853" s="119">
        <v>0.3</v>
      </c>
      <c r="U853" s="119">
        <v>0.1</v>
      </c>
      <c r="V853" s="111">
        <f>R853*(1+S853)*(T853+1)*(U853+1)</f>
        <v>124.25179523328002</v>
      </c>
      <c r="W853" s="111">
        <f t="shared" si="118"/>
        <v>135.43445680427524</v>
      </c>
      <c r="X853" s="112">
        <v>1.377</v>
      </c>
      <c r="Y853" s="111">
        <f t="shared" si="119"/>
        <v>321.92770382376222</v>
      </c>
      <c r="Z853" s="113">
        <v>0.5</v>
      </c>
      <c r="AA853" s="114">
        <f t="shared" si="117"/>
        <v>160.96385191188111</v>
      </c>
    </row>
    <row r="854" spans="1:27" ht="12.75" customHeight="1" x14ac:dyDescent="0.35">
      <c r="A854" s="103" t="s">
        <v>2675</v>
      </c>
      <c r="B854" s="222" t="s">
        <v>4297</v>
      </c>
      <c r="C854" s="78" t="s">
        <v>2649</v>
      </c>
      <c r="D854" s="124">
        <v>1</v>
      </c>
      <c r="E854" s="125">
        <v>0.5</v>
      </c>
      <c r="F854" s="132">
        <f>VLOOKUP(CONCATENATE(A854,"-",E854),AĞIRLIK!$A$3:$C$171,3,FALSE)</f>
        <v>5.024</v>
      </c>
      <c r="G854" s="117" t="s">
        <v>39</v>
      </c>
      <c r="H854" s="108">
        <f>Sayfa2!$C$2</f>
        <v>6.5</v>
      </c>
      <c r="I854" s="108"/>
      <c r="J854" s="118"/>
      <c r="K854" s="118"/>
      <c r="L854" s="118"/>
      <c r="M854" s="118"/>
      <c r="N854" s="118"/>
      <c r="O854" s="118"/>
      <c r="P854" s="118"/>
      <c r="Q854" s="118"/>
      <c r="R854" s="109">
        <f>R837*1.5</f>
        <v>48.983999999999995</v>
      </c>
      <c r="S854" s="119">
        <v>0.1</v>
      </c>
      <c r="T854" s="119">
        <v>0.3</v>
      </c>
      <c r="U854" s="119">
        <v>0.1</v>
      </c>
      <c r="V854" s="111">
        <v>57.314999999999998</v>
      </c>
      <c r="W854" s="111">
        <f t="shared" si="118"/>
        <v>62.473350000000003</v>
      </c>
      <c r="X854" s="112">
        <v>1.377</v>
      </c>
      <c r="Y854" s="111">
        <f t="shared" si="119"/>
        <v>148.49915295</v>
      </c>
      <c r="Z854" s="113">
        <v>0.5</v>
      </c>
      <c r="AA854" s="114">
        <f t="shared" si="117"/>
        <v>74.249576474999998</v>
      </c>
    </row>
    <row r="855" spans="1:27" ht="12.75" customHeight="1" x14ac:dyDescent="0.35">
      <c r="A855" s="103" t="s">
        <v>2675</v>
      </c>
      <c r="B855" s="222" t="s">
        <v>4298</v>
      </c>
      <c r="C855" s="123" t="s">
        <v>3540</v>
      </c>
      <c r="D855" s="124">
        <v>1</v>
      </c>
      <c r="E855" s="125">
        <v>0.5</v>
      </c>
      <c r="F855" s="132">
        <f>VLOOKUP(CONCATENATE(A855,"-",E855),AĞIRLIK!$A$3:$C$171,3,FALSE)</f>
        <v>5.024</v>
      </c>
      <c r="G855" s="117" t="s">
        <v>39</v>
      </c>
      <c r="H855" s="108">
        <f>Sayfa2!$C$2</f>
        <v>6.5</v>
      </c>
      <c r="I855" s="108">
        <f>D855*İZOLASYON!$G$17</f>
        <v>4.3489000000000004</v>
      </c>
      <c r="J855" s="118">
        <f>D855*İZOLASYON!$O$17</f>
        <v>18.266259200000004</v>
      </c>
      <c r="K855" s="118"/>
      <c r="L855" s="118"/>
      <c r="M855" s="118"/>
      <c r="N855" s="118">
        <f>CONTA!E557</f>
        <v>0</v>
      </c>
      <c r="O855" s="118"/>
      <c r="P855" s="118"/>
      <c r="Q855" s="118"/>
      <c r="R855" s="109">
        <f>R838*1.5</f>
        <v>82.906738799999999</v>
      </c>
      <c r="S855" s="119">
        <v>0.2</v>
      </c>
      <c r="T855" s="119">
        <v>0.3</v>
      </c>
      <c r="U855" s="119">
        <v>0.1</v>
      </c>
      <c r="V855" s="111">
        <v>98.25</v>
      </c>
      <c r="W855" s="111">
        <f t="shared" si="118"/>
        <v>107.0925</v>
      </c>
      <c r="X855" s="112">
        <v>1.377</v>
      </c>
      <c r="Y855" s="111">
        <f t="shared" si="119"/>
        <v>254.55887249999998</v>
      </c>
      <c r="Z855" s="113">
        <v>0.5</v>
      </c>
      <c r="AA855" s="114">
        <f t="shared" si="117"/>
        <v>127.27943624999999</v>
      </c>
    </row>
    <row r="856" spans="1:27" ht="12.75" customHeight="1" x14ac:dyDescent="0.35">
      <c r="A856" s="103" t="s">
        <v>2675</v>
      </c>
      <c r="B856" s="222" t="s">
        <v>4299</v>
      </c>
      <c r="C856" s="123" t="s">
        <v>3848</v>
      </c>
      <c r="D856" s="124">
        <v>1</v>
      </c>
      <c r="E856" s="125">
        <v>0.5</v>
      </c>
      <c r="F856" s="106">
        <f>VLOOKUP(CONCATENATE(A856,"-",E856),AĞIRLIK!$A$3:$C$171,3,FALSE)</f>
        <v>5.024</v>
      </c>
      <c r="G856" s="117" t="s">
        <v>39</v>
      </c>
      <c r="H856" s="108">
        <f>Sayfa2!$C$2</f>
        <v>6.5</v>
      </c>
      <c r="I856" s="108">
        <f>D856*'genel hesap'!$K$84</f>
        <v>5.7336400000000003</v>
      </c>
      <c r="J856" s="108">
        <f>D856*'genel hesap'!$R$84</f>
        <v>19.300198400000003</v>
      </c>
      <c r="K856" s="118"/>
      <c r="L856" s="118"/>
      <c r="M856" s="118"/>
      <c r="N856" s="118">
        <f>CONTA!E16</f>
        <v>1.0065205479452057</v>
      </c>
      <c r="O856" s="118"/>
      <c r="P856" s="118"/>
      <c r="Q856" s="118"/>
      <c r="R856" s="109">
        <f>R839*1.5</f>
        <v>86.534757600000006</v>
      </c>
      <c r="S856" s="119">
        <v>0.2</v>
      </c>
      <c r="T856" s="119">
        <v>0.3</v>
      </c>
      <c r="U856" s="119">
        <v>0.1</v>
      </c>
      <c r="V856" s="111">
        <v>102.69</v>
      </c>
      <c r="W856" s="111">
        <f t="shared" si="118"/>
        <v>111.93210000000001</v>
      </c>
      <c r="X856" s="112">
        <v>1.377</v>
      </c>
      <c r="Y856" s="111">
        <f t="shared" si="119"/>
        <v>266.06260170000002</v>
      </c>
      <c r="Z856" s="113">
        <v>0.5</v>
      </c>
      <c r="AA856" s="114">
        <f t="shared" si="117"/>
        <v>133.03130085000001</v>
      </c>
    </row>
    <row r="857" spans="1:27" ht="12.75" customHeight="1" x14ac:dyDescent="0.35">
      <c r="A857" s="103" t="s">
        <v>2676</v>
      </c>
      <c r="B857" s="222" t="s">
        <v>1996</v>
      </c>
      <c r="C857" s="78" t="s">
        <v>280</v>
      </c>
      <c r="D857" s="124">
        <v>1</v>
      </c>
      <c r="E857" s="105">
        <v>0.5</v>
      </c>
      <c r="F857" s="132">
        <f>VLOOKUP(CONCATENATE(A857,"-",E857),AĞIRLIK!$A$3:$C$171,3,FALSE)</f>
        <v>5.6520000000000001</v>
      </c>
      <c r="G857" s="117" t="s">
        <v>39</v>
      </c>
      <c r="H857" s="108">
        <f>Sayfa2!$C$2</f>
        <v>6.5</v>
      </c>
      <c r="I857" s="108"/>
      <c r="J857" s="118"/>
      <c r="K857" s="118"/>
      <c r="L857" s="118"/>
      <c r="M857" s="118"/>
      <c r="N857" s="118"/>
      <c r="O857" s="118"/>
      <c r="P857" s="118"/>
      <c r="Q857" s="118"/>
      <c r="R857" s="109">
        <f>F857*H857*D857+I857+J857+K857+L857+M857+N857+O857+P857+Q857</f>
        <v>36.738</v>
      </c>
      <c r="S857" s="119">
        <v>0.1</v>
      </c>
      <c r="T857" s="119">
        <v>0.3</v>
      </c>
      <c r="U857" s="119">
        <v>0.1</v>
      </c>
      <c r="V857" s="111">
        <v>42.46</v>
      </c>
      <c r="W857" s="111">
        <f t="shared" si="118"/>
        <v>46.281400000000005</v>
      </c>
      <c r="X857" s="112">
        <v>1.377</v>
      </c>
      <c r="Y857" s="111">
        <f t="shared" si="119"/>
        <v>110.01088780000001</v>
      </c>
      <c r="Z857" s="113">
        <v>0.5</v>
      </c>
      <c r="AA857" s="114">
        <f t="shared" si="117"/>
        <v>55.005443900000003</v>
      </c>
    </row>
    <row r="858" spans="1:27" ht="12.75" customHeight="1" x14ac:dyDescent="0.35">
      <c r="A858" s="103" t="s">
        <v>2676</v>
      </c>
      <c r="B858" s="222" t="s">
        <v>1997</v>
      </c>
      <c r="C858" s="123" t="s">
        <v>3191</v>
      </c>
      <c r="D858" s="124">
        <v>1</v>
      </c>
      <c r="E858" s="105">
        <v>0.5</v>
      </c>
      <c r="F858" s="132">
        <f>VLOOKUP(CONCATENATE(A858,"-",E858),AĞIRLIK!$A$3:$C$171,3,FALSE)</f>
        <v>5.6520000000000001</v>
      </c>
      <c r="G858" s="117" t="s">
        <v>39</v>
      </c>
      <c r="H858" s="108">
        <f>Sayfa2!$C$2</f>
        <v>6.5</v>
      </c>
      <c r="I858" s="108">
        <f>D858*İZOLASYON!$G$18</f>
        <v>4.7837900000000007</v>
      </c>
      <c r="J858" s="118">
        <f>D858*İZOLASYON!$O$18</f>
        <v>24.986864000000001</v>
      </c>
      <c r="K858" s="118"/>
      <c r="L858" s="118"/>
      <c r="M858" s="118"/>
      <c r="N858" s="118"/>
      <c r="O858" s="118"/>
      <c r="P858" s="118"/>
      <c r="Q858" s="118"/>
      <c r="R858" s="109">
        <f>F858*H858*D858+I858+J858+K858+L858+M858+N858+O858+P858+Q858</f>
        <v>66.508654000000007</v>
      </c>
      <c r="S858" s="119">
        <v>0.1</v>
      </c>
      <c r="T858" s="119">
        <v>0.3</v>
      </c>
      <c r="U858" s="119">
        <v>0.1</v>
      </c>
      <c r="V858" s="111">
        <v>72.38</v>
      </c>
      <c r="W858" s="111">
        <f t="shared" si="118"/>
        <v>78.894199999999998</v>
      </c>
      <c r="X858" s="112">
        <v>1.377</v>
      </c>
      <c r="Y858" s="111">
        <f t="shared" si="119"/>
        <v>187.53151339999997</v>
      </c>
      <c r="Z858" s="113">
        <v>0.5</v>
      </c>
      <c r="AA858" s="114">
        <f t="shared" si="117"/>
        <v>93.765756699999983</v>
      </c>
    </row>
    <row r="859" spans="1:27" ht="12.75" customHeight="1" x14ac:dyDescent="0.35">
      <c r="A859" s="103" t="s">
        <v>2676</v>
      </c>
      <c r="B859" s="222" t="s">
        <v>1998</v>
      </c>
      <c r="C859" s="123" t="s">
        <v>3849</v>
      </c>
      <c r="D859" s="124">
        <v>1</v>
      </c>
      <c r="E859" s="105">
        <v>0.5</v>
      </c>
      <c r="F859" s="106">
        <f>VLOOKUP(CONCATENATE(A859,"-",E859),AĞIRLIK!$A$3:$C$171,3,FALSE)</f>
        <v>5.6520000000000001</v>
      </c>
      <c r="G859" s="117" t="s">
        <v>39</v>
      </c>
      <c r="H859" s="108">
        <f>Sayfa2!$C$2</f>
        <v>6.5</v>
      </c>
      <c r="I859" s="108">
        <f>D859*'genel hesap'!$K$85</f>
        <v>6.2548799999999991</v>
      </c>
      <c r="J859" s="108">
        <f>D859*'genel hesap'!$R$85</f>
        <v>26.279288000000001</v>
      </c>
      <c r="K859" s="118"/>
      <c r="L859" s="118"/>
      <c r="M859" s="118"/>
      <c r="N859" s="118"/>
      <c r="O859" s="118"/>
      <c r="P859" s="118"/>
      <c r="Q859" s="118"/>
      <c r="R859" s="109">
        <f>F859*H859*D859+I859+J859+K859+L859+M859+N859+O859+P859+Q859</f>
        <v>69.272167999999994</v>
      </c>
      <c r="S859" s="119">
        <v>0.1</v>
      </c>
      <c r="T859" s="119">
        <v>0.3</v>
      </c>
      <c r="U859" s="119">
        <v>0.1</v>
      </c>
      <c r="V859" s="111">
        <v>75.5</v>
      </c>
      <c r="W859" s="111">
        <f t="shared" si="118"/>
        <v>82.295000000000002</v>
      </c>
      <c r="X859" s="112">
        <v>1.377</v>
      </c>
      <c r="Y859" s="111">
        <f t="shared" si="119"/>
        <v>195.61521499999998</v>
      </c>
      <c r="Z859" s="113">
        <v>0.5</v>
      </c>
      <c r="AA859" s="114">
        <f t="shared" si="117"/>
        <v>97.807607499999989</v>
      </c>
    </row>
    <row r="860" spans="1:27" ht="12.75" customHeight="1" x14ac:dyDescent="0.35">
      <c r="A860" s="103" t="s">
        <v>2676</v>
      </c>
      <c r="B860" s="222" t="s">
        <v>1999</v>
      </c>
      <c r="C860" s="78" t="s">
        <v>282</v>
      </c>
      <c r="D860" s="124">
        <v>0.5</v>
      </c>
      <c r="E860" s="105">
        <v>0.5</v>
      </c>
      <c r="F860" s="132">
        <f>VLOOKUP(CONCATENATE(A860,"-",E860),AĞIRLIK!$A$3:$C$171,3,FALSE)</f>
        <v>5.6520000000000001</v>
      </c>
      <c r="G860" s="117" t="s">
        <v>39</v>
      </c>
      <c r="H860" s="108">
        <f>Sayfa2!$C$2</f>
        <v>6.5</v>
      </c>
      <c r="I860" s="120"/>
      <c r="J860" s="118"/>
      <c r="K860" s="118"/>
      <c r="L860" s="118"/>
      <c r="M860" s="118"/>
      <c r="N860" s="118"/>
      <c r="O860" s="118"/>
      <c r="P860" s="118"/>
      <c r="Q860" s="118"/>
      <c r="R860" s="109">
        <f t="shared" ref="R860:R868" si="123">F860*H860*D860+I860+J860+K860+L860+M860+N860+O860+P860+Q860</f>
        <v>18.369</v>
      </c>
      <c r="S860" s="119">
        <v>0.2</v>
      </c>
      <c r="T860" s="119">
        <v>0.3</v>
      </c>
      <c r="U860" s="119">
        <v>0.1</v>
      </c>
      <c r="V860" s="111">
        <f>V857*0.5</f>
        <v>21.23</v>
      </c>
      <c r="W860" s="111">
        <f t="shared" si="118"/>
        <v>23.140700000000002</v>
      </c>
      <c r="X860" s="112">
        <v>1.377</v>
      </c>
      <c r="Y860" s="111">
        <f t="shared" si="119"/>
        <v>55.005443900000003</v>
      </c>
      <c r="Z860" s="113">
        <v>0.5</v>
      </c>
      <c r="AA860" s="114">
        <f t="shared" si="117"/>
        <v>27.502721950000002</v>
      </c>
    </row>
    <row r="861" spans="1:27" ht="12.75" customHeight="1" x14ac:dyDescent="0.35">
      <c r="A861" s="103" t="s">
        <v>2676</v>
      </c>
      <c r="B861" s="222" t="s">
        <v>2000</v>
      </c>
      <c r="C861" s="123" t="s">
        <v>3133</v>
      </c>
      <c r="D861" s="124">
        <v>0.5</v>
      </c>
      <c r="E861" s="105">
        <v>0.5</v>
      </c>
      <c r="F861" s="132">
        <f>VLOOKUP(CONCATENATE(A861,"-",E861),AĞIRLIK!$A$3:$C$171,3,FALSE)</f>
        <v>5.6520000000000001</v>
      </c>
      <c r="G861" s="117" t="s">
        <v>39</v>
      </c>
      <c r="H861" s="108">
        <f>Sayfa2!$C$2</f>
        <v>6.5</v>
      </c>
      <c r="I861" s="108">
        <f>D861*İZOLASYON!$G$18</f>
        <v>2.3918950000000003</v>
      </c>
      <c r="J861" s="118">
        <f>D861*İZOLASYON!$O$18</f>
        <v>12.493432</v>
      </c>
      <c r="K861" s="118"/>
      <c r="L861" s="118"/>
      <c r="M861" s="118"/>
      <c r="N861" s="118"/>
      <c r="O861" s="118"/>
      <c r="P861" s="118"/>
      <c r="Q861" s="118"/>
      <c r="R861" s="109">
        <f t="shared" si="123"/>
        <v>33.254327000000004</v>
      </c>
      <c r="S861" s="119">
        <v>0.2</v>
      </c>
      <c r="T861" s="119">
        <v>0.3</v>
      </c>
      <c r="U861" s="119">
        <v>0.1</v>
      </c>
      <c r="V861" s="111">
        <f t="shared" ref="V861:V865" si="124">V858*0.5</f>
        <v>36.19</v>
      </c>
      <c r="W861" s="111">
        <f t="shared" si="118"/>
        <v>39.447099999999999</v>
      </c>
      <c r="X861" s="112">
        <v>1.377</v>
      </c>
      <c r="Y861" s="111">
        <f t="shared" si="119"/>
        <v>93.765756699999983</v>
      </c>
      <c r="Z861" s="113">
        <v>0.5</v>
      </c>
      <c r="AA861" s="114">
        <f t="shared" si="117"/>
        <v>46.882878349999991</v>
      </c>
    </row>
    <row r="862" spans="1:27" ht="12.75" customHeight="1" x14ac:dyDescent="0.35">
      <c r="A862" s="103" t="s">
        <v>2676</v>
      </c>
      <c r="B862" s="222" t="s">
        <v>2001</v>
      </c>
      <c r="C862" s="123" t="s">
        <v>3850</v>
      </c>
      <c r="D862" s="124">
        <v>0.5</v>
      </c>
      <c r="E862" s="105">
        <v>0.5</v>
      </c>
      <c r="F862" s="106">
        <f>VLOOKUP(CONCATENATE(A862,"-",E862),AĞIRLIK!$A$3:$C$171,3,FALSE)</f>
        <v>5.6520000000000001</v>
      </c>
      <c r="G862" s="117" t="s">
        <v>39</v>
      </c>
      <c r="H862" s="108">
        <f>Sayfa2!$C$2</f>
        <v>6.5</v>
      </c>
      <c r="I862" s="108">
        <f>D862*'genel hesap'!$K$85</f>
        <v>3.1274399999999996</v>
      </c>
      <c r="J862" s="108">
        <f>D862*'genel hesap'!$R$85</f>
        <v>13.139644000000001</v>
      </c>
      <c r="K862" s="118"/>
      <c r="L862" s="118"/>
      <c r="M862" s="118"/>
      <c r="N862" s="118"/>
      <c r="O862" s="118"/>
      <c r="P862" s="118"/>
      <c r="Q862" s="118"/>
      <c r="R862" s="109">
        <f t="shared" si="123"/>
        <v>34.636083999999997</v>
      </c>
      <c r="S862" s="119">
        <v>0.2</v>
      </c>
      <c r="T862" s="119">
        <v>0.3</v>
      </c>
      <c r="U862" s="119">
        <v>0.1</v>
      </c>
      <c r="V862" s="111">
        <f t="shared" si="124"/>
        <v>37.75</v>
      </c>
      <c r="W862" s="111">
        <f t="shared" si="118"/>
        <v>41.147500000000001</v>
      </c>
      <c r="X862" s="112">
        <v>1.377</v>
      </c>
      <c r="Y862" s="111">
        <f t="shared" si="119"/>
        <v>97.807607499999989</v>
      </c>
      <c r="Z862" s="113">
        <v>0.5</v>
      </c>
      <c r="AA862" s="114">
        <f t="shared" si="117"/>
        <v>48.903803749999994</v>
      </c>
    </row>
    <row r="863" spans="1:27" ht="12.75" customHeight="1" x14ac:dyDescent="0.35">
      <c r="A863" s="103" t="s">
        <v>2676</v>
      </c>
      <c r="B863" s="222" t="s">
        <v>2002</v>
      </c>
      <c r="C863" s="78" t="s">
        <v>284</v>
      </c>
      <c r="D863" s="116">
        <v>0.25</v>
      </c>
      <c r="E863" s="105">
        <v>0.5</v>
      </c>
      <c r="F863" s="132">
        <f>VLOOKUP(CONCATENATE(A863,"-",E863),AĞIRLIK!$A$3:$C$171,3,FALSE)</f>
        <v>5.6520000000000001</v>
      </c>
      <c r="G863" s="117" t="s">
        <v>39</v>
      </c>
      <c r="H863" s="108">
        <f>Sayfa2!$C$2</f>
        <v>6.5</v>
      </c>
      <c r="I863" s="120"/>
      <c r="J863" s="118"/>
      <c r="K863" s="118"/>
      <c r="L863" s="118"/>
      <c r="M863" s="118"/>
      <c r="N863" s="118"/>
      <c r="O863" s="118"/>
      <c r="P863" s="118"/>
      <c r="Q863" s="118"/>
      <c r="R863" s="109">
        <f t="shared" si="123"/>
        <v>9.1844999999999999</v>
      </c>
      <c r="S863" s="119">
        <v>0.2</v>
      </c>
      <c r="T863" s="119">
        <v>0.3</v>
      </c>
      <c r="U863" s="119">
        <v>0.1</v>
      </c>
      <c r="V863" s="111">
        <f t="shared" si="124"/>
        <v>10.615</v>
      </c>
      <c r="W863" s="111">
        <f t="shared" si="118"/>
        <v>11.570350000000001</v>
      </c>
      <c r="X863" s="112">
        <v>1.377</v>
      </c>
      <c r="Y863" s="111">
        <f t="shared" si="119"/>
        <v>27.502721950000002</v>
      </c>
      <c r="Z863" s="113">
        <v>0.5</v>
      </c>
      <c r="AA863" s="114">
        <f t="shared" si="117"/>
        <v>13.751360975000001</v>
      </c>
    </row>
    <row r="864" spans="1:27" ht="12.75" customHeight="1" x14ac:dyDescent="0.35">
      <c r="A864" s="103" t="s">
        <v>2676</v>
      </c>
      <c r="B864" s="222" t="s">
        <v>2003</v>
      </c>
      <c r="C864" s="123" t="s">
        <v>3162</v>
      </c>
      <c r="D864" s="116">
        <v>0.25</v>
      </c>
      <c r="E864" s="105">
        <v>0.5</v>
      </c>
      <c r="F864" s="132">
        <f>VLOOKUP(CONCATENATE(A864,"-",E864),AĞIRLIK!$A$3:$C$171,3,FALSE)</f>
        <v>5.6520000000000001</v>
      </c>
      <c r="G864" s="117" t="s">
        <v>39</v>
      </c>
      <c r="H864" s="108">
        <f>Sayfa2!$C$2</f>
        <v>6.5</v>
      </c>
      <c r="I864" s="108">
        <f>D864*İZOLASYON!$G$18</f>
        <v>1.1959475000000002</v>
      </c>
      <c r="J864" s="118">
        <f>D864*İZOLASYON!$O$18</f>
        <v>6.2467160000000002</v>
      </c>
      <c r="K864" s="118"/>
      <c r="L864" s="118"/>
      <c r="M864" s="118"/>
      <c r="N864" s="118"/>
      <c r="O864" s="118"/>
      <c r="P864" s="118"/>
      <c r="Q864" s="118"/>
      <c r="R864" s="109">
        <f t="shared" si="123"/>
        <v>16.627163500000002</v>
      </c>
      <c r="S864" s="119">
        <v>0.2</v>
      </c>
      <c r="T864" s="119">
        <v>0.3</v>
      </c>
      <c r="U864" s="119">
        <v>0.1</v>
      </c>
      <c r="V864" s="111">
        <f t="shared" si="124"/>
        <v>18.094999999999999</v>
      </c>
      <c r="W864" s="111">
        <f t="shared" si="118"/>
        <v>19.723549999999999</v>
      </c>
      <c r="X864" s="112">
        <v>1.377</v>
      </c>
      <c r="Y864" s="111">
        <f t="shared" si="119"/>
        <v>46.882878349999991</v>
      </c>
      <c r="Z864" s="113">
        <v>0.5</v>
      </c>
      <c r="AA864" s="114">
        <f t="shared" si="117"/>
        <v>23.441439174999996</v>
      </c>
    </row>
    <row r="865" spans="1:27" ht="12.75" customHeight="1" x14ac:dyDescent="0.35">
      <c r="A865" s="103" t="s">
        <v>2676</v>
      </c>
      <c r="B865" s="222" t="s">
        <v>2004</v>
      </c>
      <c r="C865" s="123" t="s">
        <v>3851</v>
      </c>
      <c r="D865" s="116">
        <v>0.25</v>
      </c>
      <c r="E865" s="105">
        <v>0.5</v>
      </c>
      <c r="F865" s="106">
        <f>VLOOKUP(CONCATENATE(A865,"-",E865),AĞIRLIK!$A$3:$C$171,3,FALSE)</f>
        <v>5.6520000000000001</v>
      </c>
      <c r="G865" s="117" t="s">
        <v>39</v>
      </c>
      <c r="H865" s="108">
        <f>Sayfa2!$C$2</f>
        <v>6.5</v>
      </c>
      <c r="I865" s="108">
        <f>D865*'genel hesap'!$K$85</f>
        <v>1.5637199999999998</v>
      </c>
      <c r="J865" s="108">
        <f>D865*'genel hesap'!$R$85</f>
        <v>6.5698220000000003</v>
      </c>
      <c r="K865" s="118"/>
      <c r="L865" s="118"/>
      <c r="M865" s="118"/>
      <c r="N865" s="118"/>
      <c r="O865" s="118"/>
      <c r="P865" s="118"/>
      <c r="Q865" s="118"/>
      <c r="R865" s="109">
        <f t="shared" si="123"/>
        <v>17.318041999999998</v>
      </c>
      <c r="S865" s="119">
        <v>0.2</v>
      </c>
      <c r="T865" s="119">
        <v>0.3</v>
      </c>
      <c r="U865" s="119">
        <v>0.1</v>
      </c>
      <c r="V865" s="111">
        <f t="shared" si="124"/>
        <v>18.875</v>
      </c>
      <c r="W865" s="111">
        <f t="shared" si="118"/>
        <v>20.57375</v>
      </c>
      <c r="X865" s="112">
        <v>1.377</v>
      </c>
      <c r="Y865" s="111">
        <f t="shared" si="119"/>
        <v>48.903803749999994</v>
      </c>
      <c r="Z865" s="113">
        <v>0.5</v>
      </c>
      <c r="AA865" s="114">
        <f t="shared" si="117"/>
        <v>24.451901874999997</v>
      </c>
    </row>
    <row r="866" spans="1:27" ht="12.75" customHeight="1" x14ac:dyDescent="0.35">
      <c r="A866" s="103" t="s">
        <v>2676</v>
      </c>
      <c r="B866" s="222" t="s">
        <v>2005</v>
      </c>
      <c r="C866" s="78" t="s">
        <v>4598</v>
      </c>
      <c r="D866" s="124">
        <v>0.5</v>
      </c>
      <c r="E866" s="105">
        <v>0.5</v>
      </c>
      <c r="F866" s="132">
        <f>VLOOKUP(CONCATENATE(A866,"-",E866),AĞIRLIK!$A$3:$C$171,3,FALSE)</f>
        <v>5.6520000000000001</v>
      </c>
      <c r="G866" s="117" t="s">
        <v>39</v>
      </c>
      <c r="H866" s="108">
        <f>Sayfa2!$C$2</f>
        <v>6.5</v>
      </c>
      <c r="I866" s="108"/>
      <c r="J866" s="118"/>
      <c r="K866" s="118"/>
      <c r="L866" s="118">
        <v>1.39</v>
      </c>
      <c r="M866" s="118"/>
      <c r="N866" s="118"/>
      <c r="O866" s="118"/>
      <c r="P866" s="118"/>
      <c r="Q866" s="118"/>
      <c r="R866" s="109">
        <f t="shared" si="123"/>
        <v>19.759</v>
      </c>
      <c r="S866" s="119">
        <v>0.2</v>
      </c>
      <c r="T866" s="119">
        <v>0.3</v>
      </c>
      <c r="U866" s="119">
        <v>0.1</v>
      </c>
      <c r="V866" s="111">
        <f>L866+V860</f>
        <v>22.62</v>
      </c>
      <c r="W866" s="111">
        <f t="shared" si="118"/>
        <v>24.655800000000003</v>
      </c>
      <c r="X866" s="112">
        <v>1.377</v>
      </c>
      <c r="Y866" s="111">
        <f t="shared" si="119"/>
        <v>58.606836600000001</v>
      </c>
      <c r="Z866" s="113">
        <v>0.5</v>
      </c>
      <c r="AA866" s="114">
        <f t="shared" si="117"/>
        <v>29.303418300000001</v>
      </c>
    </row>
    <row r="867" spans="1:27" ht="12.75" customHeight="1" x14ac:dyDescent="0.35">
      <c r="A867" s="103" t="s">
        <v>2676</v>
      </c>
      <c r="B867" s="222" t="s">
        <v>2006</v>
      </c>
      <c r="C867" s="123" t="s">
        <v>4627</v>
      </c>
      <c r="D867" s="124">
        <v>0.5</v>
      </c>
      <c r="E867" s="105">
        <v>0.5</v>
      </c>
      <c r="F867" s="132">
        <f>VLOOKUP(CONCATENATE(A867,"-",E867),AĞIRLIK!$A$3:$C$171,3,FALSE)</f>
        <v>5.6520000000000001</v>
      </c>
      <c r="G867" s="117" t="s">
        <v>39</v>
      </c>
      <c r="H867" s="108">
        <f>Sayfa2!$C$2</f>
        <v>6.5</v>
      </c>
      <c r="I867" s="108">
        <f>D867*İZOLASYON!$G$18</f>
        <v>2.3918950000000003</v>
      </c>
      <c r="J867" s="118">
        <f>D867*İZOLASYON!$O$18</f>
        <v>12.493432</v>
      </c>
      <c r="K867" s="118"/>
      <c r="L867" s="118">
        <v>1.39</v>
      </c>
      <c r="M867" s="118"/>
      <c r="N867" s="118"/>
      <c r="O867" s="118"/>
      <c r="P867" s="118"/>
      <c r="Q867" s="118"/>
      <c r="R867" s="109">
        <f t="shared" si="123"/>
        <v>34.644327000000004</v>
      </c>
      <c r="S867" s="119">
        <v>0.2</v>
      </c>
      <c r="T867" s="119">
        <v>0.3</v>
      </c>
      <c r="U867" s="119">
        <v>0.1</v>
      </c>
      <c r="V867" s="111">
        <f t="shared" ref="V867:V868" si="125">L867+V861</f>
        <v>37.58</v>
      </c>
      <c r="W867" s="111">
        <f t="shared" si="118"/>
        <v>40.962200000000003</v>
      </c>
      <c r="X867" s="112">
        <v>1.377</v>
      </c>
      <c r="Y867" s="111">
        <f t="shared" si="119"/>
        <v>97.367149400000002</v>
      </c>
      <c r="Z867" s="113">
        <v>0.5</v>
      </c>
      <c r="AA867" s="114">
        <f t="shared" si="117"/>
        <v>48.683574700000001</v>
      </c>
    </row>
    <row r="868" spans="1:27" ht="12.75" customHeight="1" x14ac:dyDescent="0.35">
      <c r="A868" s="103" t="s">
        <v>2676</v>
      </c>
      <c r="B868" s="222" t="s">
        <v>2007</v>
      </c>
      <c r="C868" s="123" t="s">
        <v>4656</v>
      </c>
      <c r="D868" s="124">
        <v>0.5</v>
      </c>
      <c r="E868" s="105">
        <v>0.5</v>
      </c>
      <c r="F868" s="106">
        <f>VLOOKUP(CONCATENATE(A868,"-",E868),AĞIRLIK!$A$3:$C$171,3,FALSE)</f>
        <v>5.6520000000000001</v>
      </c>
      <c r="G868" s="117" t="s">
        <v>39</v>
      </c>
      <c r="H868" s="108">
        <f>Sayfa2!$C$2</f>
        <v>6.5</v>
      </c>
      <c r="I868" s="108">
        <f>D868*'genel hesap'!$K$85</f>
        <v>3.1274399999999996</v>
      </c>
      <c r="J868" s="108">
        <f>D868*'genel hesap'!$R$85</f>
        <v>13.139644000000001</v>
      </c>
      <c r="K868" s="118"/>
      <c r="L868" s="118">
        <v>1.39</v>
      </c>
      <c r="M868" s="118"/>
      <c r="N868" s="118"/>
      <c r="O868" s="118"/>
      <c r="P868" s="118"/>
      <c r="Q868" s="118"/>
      <c r="R868" s="109">
        <f t="shared" si="123"/>
        <v>36.026083999999997</v>
      </c>
      <c r="S868" s="119">
        <v>0.2</v>
      </c>
      <c r="T868" s="119">
        <v>0.3</v>
      </c>
      <c r="U868" s="119">
        <v>0.1</v>
      </c>
      <c r="V868" s="111">
        <f t="shared" si="125"/>
        <v>39.14</v>
      </c>
      <c r="W868" s="111">
        <f t="shared" si="118"/>
        <v>42.662600000000005</v>
      </c>
      <c r="X868" s="112">
        <v>1.377</v>
      </c>
      <c r="Y868" s="111">
        <f t="shared" si="119"/>
        <v>101.40900020000001</v>
      </c>
      <c r="Z868" s="113">
        <v>0.5</v>
      </c>
      <c r="AA868" s="114">
        <f t="shared" si="117"/>
        <v>50.704500100000004</v>
      </c>
    </row>
    <row r="869" spans="1:27" ht="12.75" customHeight="1" x14ac:dyDescent="0.35">
      <c r="A869" s="103" t="s">
        <v>2676</v>
      </c>
      <c r="B869" s="222" t="s">
        <v>2008</v>
      </c>
      <c r="C869" s="123" t="s">
        <v>1307</v>
      </c>
      <c r="D869" s="124"/>
      <c r="E869" s="105">
        <v>0.5</v>
      </c>
      <c r="F869" s="106">
        <f>VLOOKUP(CONCATENATE(A869,"-",E869),AĞIRLIK!$A$3:$C$171,3,FALSE)</f>
        <v>5.6520000000000001</v>
      </c>
      <c r="G869" s="117" t="s">
        <v>39</v>
      </c>
      <c r="H869" s="108"/>
      <c r="I869" s="108"/>
      <c r="J869" s="118"/>
      <c r="K869" s="118"/>
      <c r="L869" s="118"/>
      <c r="M869" s="118"/>
      <c r="N869" s="118"/>
      <c r="O869" s="118"/>
      <c r="P869" s="118"/>
      <c r="Q869" s="118"/>
      <c r="R869" s="109">
        <f>R866</f>
        <v>19.759</v>
      </c>
      <c r="S869" s="119">
        <f>S867</f>
        <v>0.2</v>
      </c>
      <c r="T869" s="119">
        <f>T867</f>
        <v>0.3</v>
      </c>
      <c r="U869" s="119">
        <f>U867</f>
        <v>0.1</v>
      </c>
      <c r="V869" s="121">
        <f>V866</f>
        <v>22.62</v>
      </c>
      <c r="W869" s="111">
        <f t="shared" si="118"/>
        <v>24.655800000000003</v>
      </c>
      <c r="X869" s="112">
        <v>1.377</v>
      </c>
      <c r="Y869" s="111">
        <f t="shared" si="119"/>
        <v>58.606836600000001</v>
      </c>
      <c r="Z869" s="113">
        <v>0.5</v>
      </c>
      <c r="AA869" s="114">
        <f t="shared" si="117"/>
        <v>29.303418300000001</v>
      </c>
    </row>
    <row r="870" spans="1:27" ht="12.75" customHeight="1" x14ac:dyDescent="0.35">
      <c r="A870" s="103" t="s">
        <v>2676</v>
      </c>
      <c r="B870" s="222" t="s">
        <v>2009</v>
      </c>
      <c r="C870" s="78" t="s">
        <v>286</v>
      </c>
      <c r="D870" s="116">
        <v>1</v>
      </c>
      <c r="E870" s="105">
        <v>0.5</v>
      </c>
      <c r="F870" s="132">
        <f>VLOOKUP(CONCATENATE(A870,"-",E870),AĞIRLIK!$A$3:$C$171,3,FALSE)</f>
        <v>5.6520000000000001</v>
      </c>
      <c r="G870" s="117" t="s">
        <v>39</v>
      </c>
      <c r="H870" s="108">
        <f>Sayfa2!$C$2</f>
        <v>6.5</v>
      </c>
      <c r="I870" s="120"/>
      <c r="J870" s="118"/>
      <c r="K870" s="118"/>
      <c r="L870" s="118"/>
      <c r="M870" s="118"/>
      <c r="N870" s="118"/>
      <c r="O870" s="118"/>
      <c r="P870" s="118"/>
      <c r="Q870" s="118"/>
      <c r="R870" s="109">
        <f t="shared" ref="R870:R890" si="126">F870*H870*D870+I870+J870+K870+L870+M870+N870+O870+P870+Q870</f>
        <v>36.738</v>
      </c>
      <c r="S870" s="119">
        <v>0.1</v>
      </c>
      <c r="T870" s="119">
        <v>0.3</v>
      </c>
      <c r="U870" s="119">
        <v>0.1</v>
      </c>
      <c r="V870" s="111">
        <v>42.46</v>
      </c>
      <c r="W870" s="111">
        <f t="shared" si="118"/>
        <v>46.281400000000005</v>
      </c>
      <c r="X870" s="112">
        <v>1.377</v>
      </c>
      <c r="Y870" s="111">
        <f t="shared" si="119"/>
        <v>110.01088780000001</v>
      </c>
      <c r="Z870" s="113">
        <v>0.5</v>
      </c>
      <c r="AA870" s="114">
        <f t="shared" si="117"/>
        <v>55.005443900000003</v>
      </c>
    </row>
    <row r="871" spans="1:27" ht="12.75" customHeight="1" x14ac:dyDescent="0.35">
      <c r="A871" s="103" t="s">
        <v>2676</v>
      </c>
      <c r="B871" s="222" t="s">
        <v>2010</v>
      </c>
      <c r="C871" s="123" t="s">
        <v>3259</v>
      </c>
      <c r="D871" s="116">
        <v>1</v>
      </c>
      <c r="E871" s="105">
        <v>0.5</v>
      </c>
      <c r="F871" s="132">
        <f>VLOOKUP(CONCATENATE(A871,"-",E871),AĞIRLIK!$A$3:$C$171,3,FALSE)</f>
        <v>5.6520000000000001</v>
      </c>
      <c r="G871" s="117" t="s">
        <v>39</v>
      </c>
      <c r="H871" s="108">
        <f>Sayfa2!$C$2</f>
        <v>6.5</v>
      </c>
      <c r="I871" s="108">
        <f>D871*İZOLASYON!$G$18</f>
        <v>4.7837900000000007</v>
      </c>
      <c r="J871" s="118">
        <f>D871*İZOLASYON!$O$18</f>
        <v>24.986864000000001</v>
      </c>
      <c r="K871" s="118"/>
      <c r="L871" s="118"/>
      <c r="M871" s="118"/>
      <c r="N871" s="118"/>
      <c r="O871" s="118"/>
      <c r="P871" s="118"/>
      <c r="Q871" s="118"/>
      <c r="R871" s="109">
        <f t="shared" si="126"/>
        <v>66.508654000000007</v>
      </c>
      <c r="S871" s="119">
        <v>0.1</v>
      </c>
      <c r="T871" s="119">
        <v>0.3</v>
      </c>
      <c r="U871" s="119">
        <v>0.1</v>
      </c>
      <c r="V871" s="111">
        <v>72.38</v>
      </c>
      <c r="W871" s="111">
        <f t="shared" si="118"/>
        <v>78.894199999999998</v>
      </c>
      <c r="X871" s="112">
        <v>1.377</v>
      </c>
      <c r="Y871" s="111">
        <f t="shared" si="119"/>
        <v>187.53151339999997</v>
      </c>
      <c r="Z871" s="113">
        <v>0.5</v>
      </c>
      <c r="AA871" s="114">
        <f t="shared" si="117"/>
        <v>93.765756699999983</v>
      </c>
    </row>
    <row r="872" spans="1:27" ht="12.75" customHeight="1" x14ac:dyDescent="0.35">
      <c r="A872" s="103" t="s">
        <v>2676</v>
      </c>
      <c r="B872" s="222" t="s">
        <v>2011</v>
      </c>
      <c r="C872" s="123" t="s">
        <v>3853</v>
      </c>
      <c r="D872" s="116">
        <v>1</v>
      </c>
      <c r="E872" s="105">
        <v>0.5</v>
      </c>
      <c r="F872" s="106">
        <f>VLOOKUP(CONCATENATE(A872,"-",E872),AĞIRLIK!$A$3:$C$171,3,FALSE)</f>
        <v>5.6520000000000001</v>
      </c>
      <c r="G872" s="117" t="s">
        <v>39</v>
      </c>
      <c r="H872" s="108">
        <f>Sayfa2!$C$2</f>
        <v>6.5</v>
      </c>
      <c r="I872" s="108">
        <f>D872*'genel hesap'!$K$85</f>
        <v>6.2548799999999991</v>
      </c>
      <c r="J872" s="108">
        <f>D872*'genel hesap'!$R$85</f>
        <v>26.279288000000001</v>
      </c>
      <c r="K872" s="118"/>
      <c r="L872" s="118"/>
      <c r="M872" s="118"/>
      <c r="N872" s="118"/>
      <c r="O872" s="118"/>
      <c r="P872" s="118"/>
      <c r="Q872" s="118"/>
      <c r="R872" s="109">
        <f t="shared" si="126"/>
        <v>69.272167999999994</v>
      </c>
      <c r="S872" s="119">
        <v>0.1</v>
      </c>
      <c r="T872" s="119">
        <v>0.3</v>
      </c>
      <c r="U872" s="119">
        <v>0.1</v>
      </c>
      <c r="V872" s="111">
        <v>75.5</v>
      </c>
      <c r="W872" s="111">
        <f t="shared" si="118"/>
        <v>82.295000000000002</v>
      </c>
      <c r="X872" s="112">
        <v>1.377</v>
      </c>
      <c r="Y872" s="111">
        <f t="shared" si="119"/>
        <v>195.61521499999998</v>
      </c>
      <c r="Z872" s="113">
        <v>0.5</v>
      </c>
      <c r="AA872" s="114">
        <f t="shared" si="117"/>
        <v>97.807607499999989</v>
      </c>
    </row>
    <row r="873" spans="1:27" ht="12.75" customHeight="1" x14ac:dyDescent="0.35">
      <c r="A873" s="103" t="s">
        <v>2676</v>
      </c>
      <c r="B873" s="222" t="s">
        <v>2012</v>
      </c>
      <c r="C873" s="78" t="s">
        <v>288</v>
      </c>
      <c r="D873" s="116">
        <v>1</v>
      </c>
      <c r="E873" s="105">
        <v>0.5</v>
      </c>
      <c r="F873" s="132">
        <f>VLOOKUP(CONCATENATE(A873,"-",E873),AĞIRLIK!$A$3:$C$171,3,FALSE)</f>
        <v>5.6520000000000001</v>
      </c>
      <c r="G873" s="117" t="s">
        <v>39</v>
      </c>
      <c r="H873" s="108">
        <f>Sayfa2!$C$2</f>
        <v>6.5</v>
      </c>
      <c r="I873" s="120"/>
      <c r="J873" s="118"/>
      <c r="K873" s="118"/>
      <c r="L873" s="118"/>
      <c r="M873" s="118"/>
      <c r="N873" s="118"/>
      <c r="O873" s="118"/>
      <c r="P873" s="118"/>
      <c r="Q873" s="118"/>
      <c r="R873" s="109">
        <f t="shared" si="126"/>
        <v>36.738</v>
      </c>
      <c r="S873" s="119">
        <v>0.1</v>
      </c>
      <c r="T873" s="119">
        <v>0.3</v>
      </c>
      <c r="U873" s="119">
        <v>0.1</v>
      </c>
      <c r="V873" s="111">
        <v>42.46</v>
      </c>
      <c r="W873" s="111">
        <f t="shared" si="118"/>
        <v>46.281400000000005</v>
      </c>
      <c r="X873" s="112">
        <v>1.377</v>
      </c>
      <c r="Y873" s="111">
        <f t="shared" si="119"/>
        <v>110.01088780000001</v>
      </c>
      <c r="Z873" s="113">
        <v>0.5</v>
      </c>
      <c r="AA873" s="114">
        <f t="shared" si="117"/>
        <v>55.005443900000003</v>
      </c>
    </row>
    <row r="874" spans="1:27" ht="12.75" customHeight="1" x14ac:dyDescent="0.35">
      <c r="A874" s="103" t="s">
        <v>2676</v>
      </c>
      <c r="B874" s="222" t="s">
        <v>2013</v>
      </c>
      <c r="C874" s="123" t="s">
        <v>3288</v>
      </c>
      <c r="D874" s="116">
        <v>1</v>
      </c>
      <c r="E874" s="105">
        <v>0.5</v>
      </c>
      <c r="F874" s="132">
        <f>VLOOKUP(CONCATENATE(A874,"-",E874),AĞIRLIK!$A$3:$C$171,3,FALSE)</f>
        <v>5.6520000000000001</v>
      </c>
      <c r="G874" s="117" t="s">
        <v>39</v>
      </c>
      <c r="H874" s="108">
        <f>Sayfa2!$C$2</f>
        <v>6.5</v>
      </c>
      <c r="I874" s="108">
        <f>D874*İZOLASYON!$G$18</f>
        <v>4.7837900000000007</v>
      </c>
      <c r="J874" s="118">
        <f>D874*İZOLASYON!$O$18</f>
        <v>24.986864000000001</v>
      </c>
      <c r="K874" s="118"/>
      <c r="L874" s="118"/>
      <c r="M874" s="118"/>
      <c r="N874" s="118"/>
      <c r="O874" s="118"/>
      <c r="P874" s="118"/>
      <c r="Q874" s="118"/>
      <c r="R874" s="109">
        <f t="shared" si="126"/>
        <v>66.508654000000007</v>
      </c>
      <c r="S874" s="119">
        <v>0.1</v>
      </c>
      <c r="T874" s="119">
        <v>0.3</v>
      </c>
      <c r="U874" s="119">
        <v>0.1</v>
      </c>
      <c r="V874" s="111">
        <v>72.38</v>
      </c>
      <c r="W874" s="111">
        <f t="shared" si="118"/>
        <v>78.894199999999998</v>
      </c>
      <c r="X874" s="112">
        <v>1.377</v>
      </c>
      <c r="Y874" s="111">
        <f t="shared" si="119"/>
        <v>187.53151339999997</v>
      </c>
      <c r="Z874" s="113">
        <v>0.5</v>
      </c>
      <c r="AA874" s="114">
        <f t="shared" si="117"/>
        <v>93.765756699999983</v>
      </c>
    </row>
    <row r="875" spans="1:27" ht="12.75" customHeight="1" x14ac:dyDescent="0.35">
      <c r="A875" s="103" t="s">
        <v>2676</v>
      </c>
      <c r="B875" s="222" t="s">
        <v>2014</v>
      </c>
      <c r="C875" s="123" t="s">
        <v>3854</v>
      </c>
      <c r="D875" s="116">
        <v>1</v>
      </c>
      <c r="E875" s="105">
        <v>0.5</v>
      </c>
      <c r="F875" s="106">
        <f>VLOOKUP(CONCATENATE(A875,"-",E875),AĞIRLIK!$A$3:$C$171,3,FALSE)</f>
        <v>5.6520000000000001</v>
      </c>
      <c r="G875" s="117" t="s">
        <v>39</v>
      </c>
      <c r="H875" s="108">
        <f>Sayfa2!$C$2</f>
        <v>6.5</v>
      </c>
      <c r="I875" s="108">
        <f>D875*'genel hesap'!$K$85</f>
        <v>6.2548799999999991</v>
      </c>
      <c r="J875" s="108">
        <f>D875*'genel hesap'!$R$85</f>
        <v>26.279288000000001</v>
      </c>
      <c r="K875" s="118"/>
      <c r="L875" s="118"/>
      <c r="M875" s="118"/>
      <c r="N875" s="118"/>
      <c r="O875" s="118"/>
      <c r="P875" s="118"/>
      <c r="Q875" s="118"/>
      <c r="R875" s="109">
        <f t="shared" si="126"/>
        <v>69.272167999999994</v>
      </c>
      <c r="S875" s="119">
        <v>0.1</v>
      </c>
      <c r="T875" s="119">
        <v>0.3</v>
      </c>
      <c r="U875" s="119">
        <v>0.1</v>
      </c>
      <c r="V875" s="111">
        <v>75.5</v>
      </c>
      <c r="W875" s="111">
        <f t="shared" si="118"/>
        <v>82.295000000000002</v>
      </c>
      <c r="X875" s="112">
        <v>1.377</v>
      </c>
      <c r="Y875" s="111">
        <f t="shared" si="119"/>
        <v>195.61521499999998</v>
      </c>
      <c r="Z875" s="113">
        <v>0.5</v>
      </c>
      <c r="AA875" s="114">
        <f t="shared" si="117"/>
        <v>97.807607499999989</v>
      </c>
    </row>
    <row r="876" spans="1:27" ht="12.75" customHeight="1" x14ac:dyDescent="0.35">
      <c r="A876" s="103" t="s">
        <v>2676</v>
      </c>
      <c r="B876" s="222" t="s">
        <v>2015</v>
      </c>
      <c r="C876" s="78" t="s">
        <v>290</v>
      </c>
      <c r="D876" s="116">
        <v>1</v>
      </c>
      <c r="E876" s="105">
        <v>0.5</v>
      </c>
      <c r="F876" s="132">
        <f>VLOOKUP(CONCATENATE(A876,"-",E876),AĞIRLIK!$A$3:$C$171,3,FALSE)</f>
        <v>5.6520000000000001</v>
      </c>
      <c r="G876" s="117" t="s">
        <v>39</v>
      </c>
      <c r="H876" s="108">
        <f>Sayfa2!$C$2</f>
        <v>6.5</v>
      </c>
      <c r="I876" s="120"/>
      <c r="J876" s="118"/>
      <c r="K876" s="118"/>
      <c r="L876" s="118"/>
      <c r="M876" s="118"/>
      <c r="N876" s="118"/>
      <c r="O876" s="118"/>
      <c r="P876" s="118"/>
      <c r="Q876" s="118"/>
      <c r="R876" s="109">
        <f t="shared" si="126"/>
        <v>36.738</v>
      </c>
      <c r="S876" s="119">
        <v>0.1</v>
      </c>
      <c r="T876" s="119">
        <v>0.3</v>
      </c>
      <c r="U876" s="119">
        <v>0.1</v>
      </c>
      <c r="V876" s="111">
        <v>42.46</v>
      </c>
      <c r="W876" s="111">
        <f t="shared" si="118"/>
        <v>46.281400000000005</v>
      </c>
      <c r="X876" s="112">
        <v>1.377</v>
      </c>
      <c r="Y876" s="111">
        <f t="shared" si="119"/>
        <v>110.01088780000001</v>
      </c>
      <c r="Z876" s="113">
        <v>0.5</v>
      </c>
      <c r="AA876" s="114">
        <f t="shared" si="117"/>
        <v>55.005443900000003</v>
      </c>
    </row>
    <row r="877" spans="1:27" ht="12.75" customHeight="1" x14ac:dyDescent="0.35">
      <c r="A877" s="103" t="s">
        <v>2676</v>
      </c>
      <c r="B877" s="222" t="s">
        <v>2016</v>
      </c>
      <c r="C877" s="123" t="s">
        <v>3317</v>
      </c>
      <c r="D877" s="116">
        <v>1</v>
      </c>
      <c r="E877" s="105">
        <v>0.5</v>
      </c>
      <c r="F877" s="132">
        <f>VLOOKUP(CONCATENATE(A877,"-",E877),AĞIRLIK!$A$3:$C$171,3,FALSE)</f>
        <v>5.6520000000000001</v>
      </c>
      <c r="G877" s="117" t="s">
        <v>39</v>
      </c>
      <c r="H877" s="108">
        <f>Sayfa2!$C$2</f>
        <v>6.5</v>
      </c>
      <c r="I877" s="108">
        <f>D877*İZOLASYON!$G$18</f>
        <v>4.7837900000000007</v>
      </c>
      <c r="J877" s="118">
        <f>D877*İZOLASYON!$O$18</f>
        <v>24.986864000000001</v>
      </c>
      <c r="K877" s="118"/>
      <c r="L877" s="118"/>
      <c r="M877" s="118"/>
      <c r="N877" s="118"/>
      <c r="O877" s="118"/>
      <c r="P877" s="118"/>
      <c r="Q877" s="118"/>
      <c r="R877" s="109">
        <f t="shared" si="126"/>
        <v>66.508654000000007</v>
      </c>
      <c r="S877" s="119">
        <v>0.1</v>
      </c>
      <c r="T877" s="119">
        <v>0.3</v>
      </c>
      <c r="U877" s="119">
        <v>0.1</v>
      </c>
      <c r="V877" s="111">
        <v>72.38</v>
      </c>
      <c r="W877" s="111">
        <f t="shared" si="118"/>
        <v>78.894199999999998</v>
      </c>
      <c r="X877" s="112">
        <v>1.377</v>
      </c>
      <c r="Y877" s="111">
        <f t="shared" si="119"/>
        <v>187.53151339999997</v>
      </c>
      <c r="Z877" s="113">
        <v>0.5</v>
      </c>
      <c r="AA877" s="114">
        <f t="shared" si="117"/>
        <v>93.765756699999983</v>
      </c>
    </row>
    <row r="878" spans="1:27" ht="12.75" customHeight="1" x14ac:dyDescent="0.35">
      <c r="A878" s="103" t="s">
        <v>2676</v>
      </c>
      <c r="B878" s="222" t="s">
        <v>2017</v>
      </c>
      <c r="C878" s="123" t="s">
        <v>3855</v>
      </c>
      <c r="D878" s="116">
        <v>1</v>
      </c>
      <c r="E878" s="105">
        <v>0.5</v>
      </c>
      <c r="F878" s="106">
        <f>VLOOKUP(CONCATENATE(A878,"-",E878),AĞIRLIK!$A$3:$C$171,3,FALSE)</f>
        <v>5.6520000000000001</v>
      </c>
      <c r="G878" s="117" t="s">
        <v>39</v>
      </c>
      <c r="H878" s="108">
        <f>Sayfa2!$C$2</f>
        <v>6.5</v>
      </c>
      <c r="I878" s="108">
        <f>D878*'genel hesap'!$K$85</f>
        <v>6.2548799999999991</v>
      </c>
      <c r="J878" s="108">
        <f>D878*'genel hesap'!$R$85</f>
        <v>26.279288000000001</v>
      </c>
      <c r="K878" s="118"/>
      <c r="L878" s="118"/>
      <c r="M878" s="118"/>
      <c r="N878" s="118"/>
      <c r="O878" s="118"/>
      <c r="P878" s="118"/>
      <c r="Q878" s="118"/>
      <c r="R878" s="109">
        <f t="shared" si="126"/>
        <v>69.272167999999994</v>
      </c>
      <c r="S878" s="119">
        <v>0.1</v>
      </c>
      <c r="T878" s="119">
        <v>0.3</v>
      </c>
      <c r="U878" s="119">
        <v>0.1</v>
      </c>
      <c r="V878" s="111">
        <v>75.5</v>
      </c>
      <c r="W878" s="111">
        <f t="shared" si="118"/>
        <v>82.295000000000002</v>
      </c>
      <c r="X878" s="112">
        <v>1.377</v>
      </c>
      <c r="Y878" s="111">
        <f t="shared" si="119"/>
        <v>195.61521499999998</v>
      </c>
      <c r="Z878" s="113">
        <v>0.5</v>
      </c>
      <c r="AA878" s="114">
        <f t="shared" ref="AA878:AA941" si="127">Y878*(1-Z878)</f>
        <v>97.807607499999989</v>
      </c>
    </row>
    <row r="879" spans="1:27" ht="12.75" customHeight="1" x14ac:dyDescent="0.35">
      <c r="A879" s="103" t="s">
        <v>2676</v>
      </c>
      <c r="B879" s="222" t="s">
        <v>2018</v>
      </c>
      <c r="C879" s="78" t="s">
        <v>292</v>
      </c>
      <c r="D879" s="116">
        <v>1</v>
      </c>
      <c r="E879" s="105">
        <v>0.5</v>
      </c>
      <c r="F879" s="132">
        <f>VLOOKUP(CONCATENATE(A879,"-",E879),AĞIRLIK!$A$3:$C$171,3,FALSE)</f>
        <v>5.6520000000000001</v>
      </c>
      <c r="G879" s="117" t="s">
        <v>39</v>
      </c>
      <c r="H879" s="108">
        <f>Sayfa2!$C$2</f>
        <v>6.5</v>
      </c>
      <c r="I879" s="108"/>
      <c r="J879" s="118"/>
      <c r="K879" s="118"/>
      <c r="L879" s="118"/>
      <c r="M879" s="118"/>
      <c r="N879" s="118"/>
      <c r="O879" s="118"/>
      <c r="P879" s="118"/>
      <c r="Q879" s="118"/>
      <c r="R879" s="109">
        <f t="shared" si="126"/>
        <v>36.738</v>
      </c>
      <c r="S879" s="119">
        <v>0.1</v>
      </c>
      <c r="T879" s="119">
        <v>0.3</v>
      </c>
      <c r="U879" s="119">
        <v>0.1</v>
      </c>
      <c r="V879" s="111">
        <v>42.46</v>
      </c>
      <c r="W879" s="111">
        <f t="shared" si="118"/>
        <v>46.281400000000005</v>
      </c>
      <c r="X879" s="112">
        <v>1.377</v>
      </c>
      <c r="Y879" s="111">
        <f t="shared" si="119"/>
        <v>110.01088780000001</v>
      </c>
      <c r="Z879" s="113">
        <v>0.5</v>
      </c>
      <c r="AA879" s="114">
        <f t="shared" si="127"/>
        <v>55.005443900000003</v>
      </c>
    </row>
    <row r="880" spans="1:27" ht="12.75" customHeight="1" x14ac:dyDescent="0.35">
      <c r="A880" s="103" t="s">
        <v>2676</v>
      </c>
      <c r="B880" s="222" t="s">
        <v>2019</v>
      </c>
      <c r="C880" s="123" t="s">
        <v>3346</v>
      </c>
      <c r="D880" s="116">
        <v>1</v>
      </c>
      <c r="E880" s="105">
        <v>0.5</v>
      </c>
      <c r="F880" s="132">
        <f>VLOOKUP(CONCATENATE(A880,"-",E880),AĞIRLIK!$A$3:$C$171,3,FALSE)</f>
        <v>5.6520000000000001</v>
      </c>
      <c r="G880" s="117" t="s">
        <v>39</v>
      </c>
      <c r="H880" s="108">
        <f>Sayfa2!$C$2</f>
        <v>6.5</v>
      </c>
      <c r="I880" s="108">
        <f>D880*İZOLASYON!$G$18</f>
        <v>4.7837900000000007</v>
      </c>
      <c r="J880" s="118">
        <f>D880*İZOLASYON!$O$18</f>
        <v>24.986864000000001</v>
      </c>
      <c r="K880" s="118"/>
      <c r="L880" s="118"/>
      <c r="M880" s="118"/>
      <c r="N880" s="118"/>
      <c r="O880" s="118"/>
      <c r="P880" s="118"/>
      <c r="Q880" s="118"/>
      <c r="R880" s="109">
        <f t="shared" si="126"/>
        <v>66.508654000000007</v>
      </c>
      <c r="S880" s="119">
        <v>0.1</v>
      </c>
      <c r="T880" s="119">
        <v>0.3</v>
      </c>
      <c r="U880" s="119">
        <v>0.1</v>
      </c>
      <c r="V880" s="111">
        <v>72.38</v>
      </c>
      <c r="W880" s="111">
        <f t="shared" si="118"/>
        <v>78.894199999999998</v>
      </c>
      <c r="X880" s="112">
        <v>1.377</v>
      </c>
      <c r="Y880" s="111">
        <f t="shared" si="119"/>
        <v>187.53151339999997</v>
      </c>
      <c r="Z880" s="113">
        <v>0.5</v>
      </c>
      <c r="AA880" s="114">
        <f t="shared" si="127"/>
        <v>93.765756699999983</v>
      </c>
    </row>
    <row r="881" spans="1:27" ht="12.75" customHeight="1" x14ac:dyDescent="0.35">
      <c r="A881" s="103" t="s">
        <v>2676</v>
      </c>
      <c r="B881" s="222" t="s">
        <v>2020</v>
      </c>
      <c r="C881" s="123" t="s">
        <v>3856</v>
      </c>
      <c r="D881" s="116">
        <v>1</v>
      </c>
      <c r="E881" s="105">
        <v>0.5</v>
      </c>
      <c r="F881" s="106">
        <f>VLOOKUP(CONCATENATE(A881,"-",E881),AĞIRLIK!$A$3:$C$171,3,FALSE)</f>
        <v>5.6520000000000001</v>
      </c>
      <c r="G881" s="117" t="s">
        <v>39</v>
      </c>
      <c r="H881" s="108">
        <f>Sayfa2!$C$2</f>
        <v>6.5</v>
      </c>
      <c r="I881" s="108">
        <f>D881*'genel hesap'!$K$85</f>
        <v>6.2548799999999991</v>
      </c>
      <c r="J881" s="108">
        <f>D881*'genel hesap'!$R$85</f>
        <v>26.279288000000001</v>
      </c>
      <c r="K881" s="118"/>
      <c r="L881" s="118"/>
      <c r="M881" s="118"/>
      <c r="N881" s="118"/>
      <c r="O881" s="118"/>
      <c r="P881" s="118"/>
      <c r="Q881" s="118"/>
      <c r="R881" s="109">
        <f t="shared" si="126"/>
        <v>69.272167999999994</v>
      </c>
      <c r="S881" s="119">
        <v>0.1</v>
      </c>
      <c r="T881" s="119">
        <v>0.3</v>
      </c>
      <c r="U881" s="119">
        <v>0.1</v>
      </c>
      <c r="V881" s="111">
        <v>75.5</v>
      </c>
      <c r="W881" s="111">
        <f t="shared" si="118"/>
        <v>82.295000000000002</v>
      </c>
      <c r="X881" s="112">
        <v>1.377</v>
      </c>
      <c r="Y881" s="111">
        <f t="shared" si="119"/>
        <v>195.61521499999998</v>
      </c>
      <c r="Z881" s="113">
        <v>0.5</v>
      </c>
      <c r="AA881" s="114">
        <f t="shared" si="127"/>
        <v>97.807607499999989</v>
      </c>
    </row>
    <row r="882" spans="1:27" ht="12.75" customHeight="1" x14ac:dyDescent="0.35">
      <c r="A882" s="103" t="s">
        <v>2676</v>
      </c>
      <c r="B882" s="222" t="s">
        <v>2021</v>
      </c>
      <c r="C882" s="78" t="s">
        <v>294</v>
      </c>
      <c r="D882" s="116">
        <v>1</v>
      </c>
      <c r="E882" s="105">
        <v>0.5</v>
      </c>
      <c r="F882" s="132">
        <f>VLOOKUP(CONCATENATE(A882,"-",E882),AĞIRLIK!$A$3:$C$171,3,FALSE)</f>
        <v>5.6520000000000001</v>
      </c>
      <c r="G882" s="117" t="s">
        <v>39</v>
      </c>
      <c r="H882" s="108">
        <f>Sayfa2!$C$2</f>
        <v>6.5</v>
      </c>
      <c r="I882" s="108"/>
      <c r="J882" s="118"/>
      <c r="K882" s="118"/>
      <c r="L882" s="118"/>
      <c r="M882" s="118"/>
      <c r="N882" s="118"/>
      <c r="O882" s="118"/>
      <c r="P882" s="118"/>
      <c r="Q882" s="118"/>
      <c r="R882" s="109">
        <f t="shared" si="126"/>
        <v>36.738</v>
      </c>
      <c r="S882" s="119">
        <v>0.1</v>
      </c>
      <c r="T882" s="119">
        <v>0.3</v>
      </c>
      <c r="U882" s="119">
        <v>0.1</v>
      </c>
      <c r="V882" s="111">
        <v>42.46</v>
      </c>
      <c r="W882" s="111">
        <f t="shared" si="118"/>
        <v>46.281400000000005</v>
      </c>
      <c r="X882" s="112">
        <v>1.377</v>
      </c>
      <c r="Y882" s="111">
        <f t="shared" si="119"/>
        <v>110.01088780000001</v>
      </c>
      <c r="Z882" s="113">
        <v>0.5</v>
      </c>
      <c r="AA882" s="114">
        <f t="shared" si="127"/>
        <v>55.005443900000003</v>
      </c>
    </row>
    <row r="883" spans="1:27" ht="12.75" customHeight="1" x14ac:dyDescent="0.35">
      <c r="A883" s="103" t="s">
        <v>2676</v>
      </c>
      <c r="B883" s="222" t="s">
        <v>2022</v>
      </c>
      <c r="C883" s="123" t="s">
        <v>3375</v>
      </c>
      <c r="D883" s="116">
        <v>1</v>
      </c>
      <c r="E883" s="105">
        <v>0.5</v>
      </c>
      <c r="F883" s="132">
        <f>VLOOKUP(CONCATENATE(A883,"-",E883),AĞIRLIK!$A$3:$C$171,3,FALSE)</f>
        <v>5.6520000000000001</v>
      </c>
      <c r="G883" s="117" t="s">
        <v>39</v>
      </c>
      <c r="H883" s="108">
        <f>Sayfa2!$C$2</f>
        <v>6.5</v>
      </c>
      <c r="I883" s="108">
        <f>D883*İZOLASYON!$G$18</f>
        <v>4.7837900000000007</v>
      </c>
      <c r="J883" s="118">
        <f>D883*İZOLASYON!$O$18</f>
        <v>24.986864000000001</v>
      </c>
      <c r="K883" s="118"/>
      <c r="L883" s="118"/>
      <c r="M883" s="118"/>
      <c r="N883" s="118"/>
      <c r="O883" s="118"/>
      <c r="P883" s="118"/>
      <c r="Q883" s="118"/>
      <c r="R883" s="109">
        <f t="shared" si="126"/>
        <v>66.508654000000007</v>
      </c>
      <c r="S883" s="119">
        <v>0.1</v>
      </c>
      <c r="T883" s="119">
        <v>0.3</v>
      </c>
      <c r="U883" s="119">
        <v>0.1</v>
      </c>
      <c r="V883" s="111">
        <v>72.38</v>
      </c>
      <c r="W883" s="111">
        <f t="shared" si="118"/>
        <v>78.894199999999998</v>
      </c>
      <c r="X883" s="112">
        <v>1.377</v>
      </c>
      <c r="Y883" s="111">
        <f t="shared" si="119"/>
        <v>187.53151339999997</v>
      </c>
      <c r="Z883" s="113">
        <v>0.5</v>
      </c>
      <c r="AA883" s="114">
        <f t="shared" si="127"/>
        <v>93.765756699999983</v>
      </c>
    </row>
    <row r="884" spans="1:27" ht="12.75" customHeight="1" x14ac:dyDescent="0.35">
      <c r="A884" s="103" t="s">
        <v>2676</v>
      </c>
      <c r="B884" s="222" t="s">
        <v>2023</v>
      </c>
      <c r="C884" s="123" t="s">
        <v>3857</v>
      </c>
      <c r="D884" s="116">
        <v>1</v>
      </c>
      <c r="E884" s="105">
        <v>0.5</v>
      </c>
      <c r="F884" s="106">
        <f>VLOOKUP(CONCATENATE(A884,"-",E884),AĞIRLIK!$A$3:$C$171,3,FALSE)</f>
        <v>5.6520000000000001</v>
      </c>
      <c r="G884" s="117" t="s">
        <v>39</v>
      </c>
      <c r="H884" s="108">
        <f>Sayfa2!$C$2</f>
        <v>6.5</v>
      </c>
      <c r="I884" s="108">
        <f>D884*'genel hesap'!$K$85</f>
        <v>6.2548799999999991</v>
      </c>
      <c r="J884" s="108">
        <f>D884*'genel hesap'!$R$85</f>
        <v>26.279288000000001</v>
      </c>
      <c r="K884" s="118"/>
      <c r="L884" s="118"/>
      <c r="M884" s="118"/>
      <c r="N884" s="118"/>
      <c r="O884" s="118"/>
      <c r="P884" s="118"/>
      <c r="Q884" s="118"/>
      <c r="R884" s="109">
        <f t="shared" si="126"/>
        <v>69.272167999999994</v>
      </c>
      <c r="S884" s="119">
        <v>0.1</v>
      </c>
      <c r="T884" s="119">
        <v>0.3</v>
      </c>
      <c r="U884" s="119">
        <v>0.1</v>
      </c>
      <c r="V884" s="111">
        <v>75.5</v>
      </c>
      <c r="W884" s="111">
        <f t="shared" ref="W884:W947" si="128">V884*$W$1</f>
        <v>82.295000000000002</v>
      </c>
      <c r="X884" s="112">
        <v>1.377</v>
      </c>
      <c r="Y884" s="111">
        <f t="shared" ref="Y884:Y947" si="129">W884*(1+X884)</f>
        <v>195.61521499999998</v>
      </c>
      <c r="Z884" s="113">
        <v>0.5</v>
      </c>
      <c r="AA884" s="114">
        <f t="shared" si="127"/>
        <v>97.807607499999989</v>
      </c>
    </row>
    <row r="885" spans="1:27" ht="12.75" customHeight="1" x14ac:dyDescent="0.35">
      <c r="A885" s="103" t="s">
        <v>2676</v>
      </c>
      <c r="B885" s="222" t="s">
        <v>2024</v>
      </c>
      <c r="C885" s="123" t="s">
        <v>3858</v>
      </c>
      <c r="D885" s="124">
        <v>1</v>
      </c>
      <c r="E885" s="105">
        <v>0.5</v>
      </c>
      <c r="F885" s="106">
        <f>VLOOKUP(CONCATENATE(A885,"-",E885),AĞIRLIK!$A$3:$C$171,3,FALSE)</f>
        <v>5.6520000000000001</v>
      </c>
      <c r="G885" s="117" t="s">
        <v>39</v>
      </c>
      <c r="H885" s="108">
        <f>Sayfa2!$C$2</f>
        <v>6.5</v>
      </c>
      <c r="I885" s="108">
        <f>D885*'genel hesap'!$K$85</f>
        <v>6.2548799999999991</v>
      </c>
      <c r="J885" s="108">
        <f>D885*'genel hesap'!$R$85</f>
        <v>26.279288000000001</v>
      </c>
      <c r="K885" s="118"/>
      <c r="L885" s="118"/>
      <c r="M885" s="118"/>
      <c r="N885" s="118"/>
      <c r="O885" s="118"/>
      <c r="P885" s="118"/>
      <c r="Q885" s="118"/>
      <c r="R885" s="109">
        <f t="shared" si="126"/>
        <v>69.272167999999994</v>
      </c>
      <c r="S885" s="119">
        <v>0.2</v>
      </c>
      <c r="T885" s="119">
        <v>0.3</v>
      </c>
      <c r="U885" s="119">
        <v>0.1</v>
      </c>
      <c r="V885" s="111">
        <v>42.46</v>
      </c>
      <c r="W885" s="111">
        <f t="shared" si="128"/>
        <v>46.281400000000005</v>
      </c>
      <c r="X885" s="112">
        <v>1.377</v>
      </c>
      <c r="Y885" s="111">
        <f t="shared" si="129"/>
        <v>110.01088780000001</v>
      </c>
      <c r="Z885" s="113">
        <v>0.5</v>
      </c>
      <c r="AA885" s="114">
        <f t="shared" si="127"/>
        <v>55.005443900000003</v>
      </c>
    </row>
    <row r="886" spans="1:27" ht="12.75" customHeight="1" x14ac:dyDescent="0.35">
      <c r="A886" s="103" t="s">
        <v>2676</v>
      </c>
      <c r="B886" s="222" t="s">
        <v>2025</v>
      </c>
      <c r="C886" s="123" t="s">
        <v>3638</v>
      </c>
      <c r="D886" s="124">
        <v>1</v>
      </c>
      <c r="E886" s="105">
        <v>0.5</v>
      </c>
      <c r="F886" s="132">
        <f>VLOOKUP(CONCATENATE(A886,"-",E886),AĞIRLIK!$A$3:$C$171,3,FALSE)</f>
        <v>5.6520000000000001</v>
      </c>
      <c r="G886" s="117" t="s">
        <v>39</v>
      </c>
      <c r="H886" s="108">
        <f>Sayfa2!$C$2</f>
        <v>6.5</v>
      </c>
      <c r="I886" s="108">
        <f>D886*İZOLASYON!$G$18</f>
        <v>4.7837900000000007</v>
      </c>
      <c r="J886" s="118">
        <f>D886*İZOLASYON!$O$18</f>
        <v>24.986864000000001</v>
      </c>
      <c r="K886" s="118"/>
      <c r="L886" s="118"/>
      <c r="M886" s="118"/>
      <c r="N886" s="118"/>
      <c r="O886" s="118"/>
      <c r="P886" s="118"/>
      <c r="Q886" s="118"/>
      <c r="R886" s="109">
        <f t="shared" si="126"/>
        <v>66.508654000000007</v>
      </c>
      <c r="S886" s="119">
        <v>0.2</v>
      </c>
      <c r="T886" s="119">
        <v>0.3</v>
      </c>
      <c r="U886" s="119">
        <v>0.1</v>
      </c>
      <c r="V886" s="111">
        <v>72.38</v>
      </c>
      <c r="W886" s="111">
        <f t="shared" si="128"/>
        <v>78.894199999999998</v>
      </c>
      <c r="X886" s="112">
        <v>1.377</v>
      </c>
      <c r="Y886" s="111">
        <f t="shared" si="129"/>
        <v>187.53151339999997</v>
      </c>
      <c r="Z886" s="113">
        <v>0.5</v>
      </c>
      <c r="AA886" s="114">
        <f t="shared" si="127"/>
        <v>93.765756699999983</v>
      </c>
    </row>
    <row r="887" spans="1:27" ht="12.75" customHeight="1" x14ac:dyDescent="0.35">
      <c r="A887" s="103" t="s">
        <v>2676</v>
      </c>
      <c r="B887" s="222" t="s">
        <v>2026</v>
      </c>
      <c r="C887" s="123" t="s">
        <v>456</v>
      </c>
      <c r="D887" s="124">
        <v>1</v>
      </c>
      <c r="E887" s="105">
        <v>0.5</v>
      </c>
      <c r="F887" s="132">
        <f>VLOOKUP(CONCATENATE(A887,"-",E887),AĞIRLIK!$A$3:$C$171,3,FALSE)</f>
        <v>5.6520000000000001</v>
      </c>
      <c r="G887" s="117" t="s">
        <v>39</v>
      </c>
      <c r="H887" s="108">
        <f>Sayfa2!$C$2</f>
        <v>6.5</v>
      </c>
      <c r="I887" s="108"/>
      <c r="J887" s="118"/>
      <c r="K887" s="118"/>
      <c r="L887" s="118"/>
      <c r="M887" s="118"/>
      <c r="N887" s="118"/>
      <c r="O887" s="118"/>
      <c r="P887" s="118"/>
      <c r="Q887" s="118"/>
      <c r="R887" s="109">
        <f t="shared" si="126"/>
        <v>36.738</v>
      </c>
      <c r="S887" s="119">
        <v>0.2</v>
      </c>
      <c r="T887" s="119">
        <v>0.3</v>
      </c>
      <c r="U887" s="119">
        <v>0.1</v>
      </c>
      <c r="V887" s="111">
        <v>75.5</v>
      </c>
      <c r="W887" s="111">
        <f t="shared" si="128"/>
        <v>82.295000000000002</v>
      </c>
      <c r="X887" s="112">
        <v>1.377</v>
      </c>
      <c r="Y887" s="111">
        <f t="shared" si="129"/>
        <v>195.61521499999998</v>
      </c>
      <c r="Z887" s="113">
        <v>0.5</v>
      </c>
      <c r="AA887" s="114">
        <f t="shared" si="127"/>
        <v>97.807607499999989</v>
      </c>
    </row>
    <row r="888" spans="1:27" ht="12.75" customHeight="1" x14ac:dyDescent="0.35">
      <c r="A888" s="103" t="s">
        <v>2676</v>
      </c>
      <c r="B888" s="222" t="s">
        <v>2027</v>
      </c>
      <c r="C888" s="123" t="s">
        <v>3859</v>
      </c>
      <c r="D888" s="124">
        <v>1</v>
      </c>
      <c r="E888" s="105">
        <v>0.5</v>
      </c>
      <c r="F888" s="106">
        <f>VLOOKUP(CONCATENATE(A888,"-",E888),AĞIRLIK!$A$3:$C$171,3,FALSE)</f>
        <v>5.6520000000000001</v>
      </c>
      <c r="G888" s="117" t="s">
        <v>39</v>
      </c>
      <c r="H888" s="108">
        <f>Sayfa2!$C$2</f>
        <v>6.5</v>
      </c>
      <c r="I888" s="108">
        <f>D888*'genel hesap'!$K$85</f>
        <v>6.2548799999999991</v>
      </c>
      <c r="J888" s="108">
        <f>D888*'genel hesap'!$R$85</f>
        <v>26.279288000000001</v>
      </c>
      <c r="K888" s="118"/>
      <c r="L888" s="118"/>
      <c r="M888" s="118"/>
      <c r="N888" s="118"/>
      <c r="O888" s="118"/>
      <c r="P888" s="118"/>
      <c r="Q888" s="118"/>
      <c r="R888" s="109">
        <f t="shared" si="126"/>
        <v>69.272167999999994</v>
      </c>
      <c r="S888" s="119">
        <v>0.2</v>
      </c>
      <c r="T888" s="119">
        <v>0.3</v>
      </c>
      <c r="U888" s="119">
        <v>0.1</v>
      </c>
      <c r="V888" s="111">
        <f>V887</f>
        <v>75.5</v>
      </c>
      <c r="W888" s="111">
        <f t="shared" si="128"/>
        <v>82.295000000000002</v>
      </c>
      <c r="X888" s="112">
        <v>1.377</v>
      </c>
      <c r="Y888" s="111">
        <f t="shared" si="129"/>
        <v>195.61521499999998</v>
      </c>
      <c r="Z888" s="113">
        <v>0.5</v>
      </c>
      <c r="AA888" s="114">
        <f t="shared" si="127"/>
        <v>97.807607499999989</v>
      </c>
    </row>
    <row r="889" spans="1:27" ht="12.75" customHeight="1" x14ac:dyDescent="0.35">
      <c r="A889" s="103" t="s">
        <v>2676</v>
      </c>
      <c r="B889" s="222" t="s">
        <v>2028</v>
      </c>
      <c r="C889" s="123" t="s">
        <v>3427</v>
      </c>
      <c r="D889" s="124">
        <v>1</v>
      </c>
      <c r="E889" s="105">
        <v>0.5</v>
      </c>
      <c r="F889" s="132">
        <f>VLOOKUP(CONCATENATE(A889,"-",E889),AĞIRLIK!$A$3:$C$171,3,FALSE)</f>
        <v>5.6520000000000001</v>
      </c>
      <c r="G889" s="117" t="s">
        <v>39</v>
      </c>
      <c r="H889" s="108">
        <f>Sayfa2!$C$2</f>
        <v>6.5</v>
      </c>
      <c r="I889" s="108">
        <f>D889*İZOLASYON!$G$18</f>
        <v>4.7837900000000007</v>
      </c>
      <c r="J889" s="118">
        <f>D889*İZOLASYON!$O$18</f>
        <v>24.986864000000001</v>
      </c>
      <c r="K889" s="118"/>
      <c r="L889" s="118"/>
      <c r="M889" s="118"/>
      <c r="N889" s="118"/>
      <c r="O889" s="118"/>
      <c r="P889" s="118"/>
      <c r="Q889" s="118"/>
      <c r="R889" s="109">
        <f t="shared" si="126"/>
        <v>66.508654000000007</v>
      </c>
      <c r="S889" s="119">
        <v>0.2</v>
      </c>
      <c r="T889" s="119">
        <v>0.3</v>
      </c>
      <c r="U889" s="119">
        <v>0.1</v>
      </c>
      <c r="V889" s="111">
        <f>V886</f>
        <v>72.38</v>
      </c>
      <c r="W889" s="111">
        <f t="shared" si="128"/>
        <v>78.894199999999998</v>
      </c>
      <c r="X889" s="112">
        <v>1.377</v>
      </c>
      <c r="Y889" s="111">
        <f t="shared" si="129"/>
        <v>187.53151339999997</v>
      </c>
      <c r="Z889" s="113">
        <v>0.5</v>
      </c>
      <c r="AA889" s="114">
        <f t="shared" si="127"/>
        <v>93.765756699999983</v>
      </c>
    </row>
    <row r="890" spans="1:27" ht="12.75" customHeight="1" x14ac:dyDescent="0.35">
      <c r="A890" s="103" t="s">
        <v>2676</v>
      </c>
      <c r="B890" s="222" t="s">
        <v>2029</v>
      </c>
      <c r="C890" s="123" t="s">
        <v>297</v>
      </c>
      <c r="D890" s="124">
        <v>1</v>
      </c>
      <c r="E890" s="105">
        <v>0.5</v>
      </c>
      <c r="F890" s="132">
        <f>VLOOKUP(CONCATENATE(A890,"-",E890),AĞIRLIK!$A$3:$C$171,3,FALSE)</f>
        <v>5.6520000000000001</v>
      </c>
      <c r="G890" s="117" t="s">
        <v>39</v>
      </c>
      <c r="H890" s="108">
        <f>Sayfa2!$C$2</f>
        <v>6.5</v>
      </c>
      <c r="I890" s="120"/>
      <c r="J890" s="118"/>
      <c r="K890" s="118"/>
      <c r="L890" s="118"/>
      <c r="M890" s="118"/>
      <c r="N890" s="118"/>
      <c r="O890" s="118"/>
      <c r="P890" s="118"/>
      <c r="Q890" s="118"/>
      <c r="R890" s="109">
        <f t="shared" si="126"/>
        <v>36.738</v>
      </c>
      <c r="S890" s="119">
        <v>0.2</v>
      </c>
      <c r="T890" s="119">
        <v>0.3</v>
      </c>
      <c r="U890" s="119">
        <v>0.1</v>
      </c>
      <c r="V890" s="111">
        <f>V885</f>
        <v>42.46</v>
      </c>
      <c r="W890" s="111">
        <f t="shared" si="128"/>
        <v>46.281400000000005</v>
      </c>
      <c r="X890" s="112">
        <v>1.377</v>
      </c>
      <c r="Y890" s="111">
        <f t="shared" si="129"/>
        <v>110.01088780000001</v>
      </c>
      <c r="Z890" s="113">
        <v>0.5</v>
      </c>
      <c r="AA890" s="114">
        <f t="shared" si="127"/>
        <v>55.005443900000003</v>
      </c>
    </row>
    <row r="891" spans="1:27" ht="12.75" customHeight="1" x14ac:dyDescent="0.35">
      <c r="A891" s="103" t="s">
        <v>2676</v>
      </c>
      <c r="B891" s="222" t="s">
        <v>2030</v>
      </c>
      <c r="C891" s="78" t="s">
        <v>472</v>
      </c>
      <c r="D891" s="124">
        <v>0.25</v>
      </c>
      <c r="E891" s="105">
        <v>0.5</v>
      </c>
      <c r="F891" s="132">
        <f>VLOOKUP(CONCATENATE(A891,"-",E891),AĞIRLIK!$A$3:$C$171,3,FALSE)</f>
        <v>5.6520000000000001</v>
      </c>
      <c r="G891" s="117" t="s">
        <v>39</v>
      </c>
      <c r="H891" s="120">
        <f>Sayfa2!$C$2*Sayfa2!I19</f>
        <v>2.55125</v>
      </c>
      <c r="I891" s="120"/>
      <c r="J891" s="118"/>
      <c r="K891" s="118"/>
      <c r="L891" s="118">
        <f>'genel hesap'!$C$2</f>
        <v>1.39</v>
      </c>
      <c r="M891" s="118"/>
      <c r="N891" s="118"/>
      <c r="O891" s="118">
        <f>SIVAMA!D18</f>
        <v>2.8800000000000003</v>
      </c>
      <c r="P891" s="118"/>
      <c r="Q891" s="118"/>
      <c r="R891" s="109">
        <f>R860</f>
        <v>18.369</v>
      </c>
      <c r="S891" s="119">
        <v>0.2</v>
      </c>
      <c r="T891" s="119">
        <v>0.3</v>
      </c>
      <c r="U891" s="119">
        <v>0.1</v>
      </c>
      <c r="V891" s="111">
        <f>L891+V860</f>
        <v>22.62</v>
      </c>
      <c r="W891" s="111">
        <f t="shared" si="128"/>
        <v>24.655800000000003</v>
      </c>
      <c r="X891" s="112">
        <v>1.377</v>
      </c>
      <c r="Y891" s="111">
        <f t="shared" si="129"/>
        <v>58.606836600000001</v>
      </c>
      <c r="Z891" s="113">
        <v>0.5</v>
      </c>
      <c r="AA891" s="114">
        <f t="shared" si="127"/>
        <v>29.303418300000001</v>
      </c>
    </row>
    <row r="892" spans="1:27" ht="12.75" customHeight="1" x14ac:dyDescent="0.35">
      <c r="A892" s="103" t="s">
        <v>2676</v>
      </c>
      <c r="B892" s="222" t="s">
        <v>2031</v>
      </c>
      <c r="C892" s="123" t="s">
        <v>3455</v>
      </c>
      <c r="D892" s="124">
        <v>0.25</v>
      </c>
      <c r="E892" s="105">
        <v>0.5</v>
      </c>
      <c r="F892" s="132">
        <f>VLOOKUP(CONCATENATE(A892,"-",E892),AĞIRLIK!$A$3:$C$171,3,FALSE)</f>
        <v>5.6520000000000001</v>
      </c>
      <c r="G892" s="117" t="s">
        <v>39</v>
      </c>
      <c r="H892" s="120">
        <f>Sayfa2!$C$2*Sayfa2!I19</f>
        <v>2.55125</v>
      </c>
      <c r="I892" s="108">
        <f>D892*İZOLASYON!$G$18</f>
        <v>1.1959475000000002</v>
      </c>
      <c r="J892" s="118">
        <f>D892*İZOLASYON!$O$18</f>
        <v>6.2467160000000002</v>
      </c>
      <c r="K892" s="118"/>
      <c r="L892" s="118">
        <f>'genel hesap'!$C$2</f>
        <v>1.39</v>
      </c>
      <c r="M892" s="118"/>
      <c r="N892" s="118"/>
      <c r="O892" s="118">
        <f>SIVAMA!D18</f>
        <v>2.8800000000000003</v>
      </c>
      <c r="P892" s="118"/>
      <c r="Q892" s="118"/>
      <c r="R892" s="109">
        <f>R861</f>
        <v>33.254327000000004</v>
      </c>
      <c r="S892" s="119">
        <v>0.2</v>
      </c>
      <c r="T892" s="119">
        <v>0.3</v>
      </c>
      <c r="U892" s="119">
        <v>0.1</v>
      </c>
      <c r="V892" s="111">
        <f t="shared" ref="V892:V893" si="130">L892+V861</f>
        <v>37.58</v>
      </c>
      <c r="W892" s="111">
        <f t="shared" si="128"/>
        <v>40.962200000000003</v>
      </c>
      <c r="X892" s="112">
        <v>1.377</v>
      </c>
      <c r="Y892" s="111">
        <f t="shared" si="129"/>
        <v>97.367149400000002</v>
      </c>
      <c r="Z892" s="113">
        <v>0.5</v>
      </c>
      <c r="AA892" s="114">
        <f t="shared" si="127"/>
        <v>48.683574700000001</v>
      </c>
    </row>
    <row r="893" spans="1:27" ht="12.75" customHeight="1" x14ac:dyDescent="0.35">
      <c r="A893" s="103" t="s">
        <v>2676</v>
      </c>
      <c r="B893" s="222" t="s">
        <v>2032</v>
      </c>
      <c r="C893" s="123" t="s">
        <v>3860</v>
      </c>
      <c r="D893" s="124">
        <v>0.25</v>
      </c>
      <c r="E893" s="105">
        <v>0.5</v>
      </c>
      <c r="F893" s="106">
        <f>VLOOKUP(CONCATENATE(A893,"-",E893),AĞIRLIK!$A$3:$C$171,3,FALSE)</f>
        <v>5.6520000000000001</v>
      </c>
      <c r="G893" s="117" t="s">
        <v>39</v>
      </c>
      <c r="H893" s="108">
        <v>1.9625000000000001</v>
      </c>
      <c r="I893" s="108">
        <f>D893*'genel hesap'!$K$85</f>
        <v>1.5637199999999998</v>
      </c>
      <c r="J893" s="108">
        <f>D893*'genel hesap'!$R$85</f>
        <v>6.5698220000000003</v>
      </c>
      <c r="K893" s="118"/>
      <c r="L893" s="118">
        <f>'genel hesap'!$C$2</f>
        <v>1.39</v>
      </c>
      <c r="M893" s="118"/>
      <c r="N893" s="118"/>
      <c r="O893" s="118">
        <f>SIVAMA!D18</f>
        <v>2.8800000000000003</v>
      </c>
      <c r="P893" s="118"/>
      <c r="Q893" s="118"/>
      <c r="R893" s="109">
        <f>R862</f>
        <v>34.636083999999997</v>
      </c>
      <c r="S893" s="119">
        <v>0.2</v>
      </c>
      <c r="T893" s="119">
        <v>0.3</v>
      </c>
      <c r="U893" s="119">
        <v>0.1</v>
      </c>
      <c r="V893" s="111">
        <f t="shared" si="130"/>
        <v>39.14</v>
      </c>
      <c r="W893" s="111">
        <f t="shared" si="128"/>
        <v>42.662600000000005</v>
      </c>
      <c r="X893" s="112">
        <v>1.377</v>
      </c>
      <c r="Y893" s="111">
        <f t="shared" si="129"/>
        <v>101.40900020000001</v>
      </c>
      <c r="Z893" s="113">
        <v>0.5</v>
      </c>
      <c r="AA893" s="114">
        <f t="shared" si="127"/>
        <v>50.704500100000004</v>
      </c>
    </row>
    <row r="894" spans="1:27" ht="12.75" customHeight="1" x14ac:dyDescent="0.35">
      <c r="A894" s="103" t="s">
        <v>2676</v>
      </c>
      <c r="B894" s="222" t="s">
        <v>2033</v>
      </c>
      <c r="C894" s="78" t="s">
        <v>298</v>
      </c>
      <c r="D894" s="124">
        <v>1</v>
      </c>
      <c r="E894" s="105">
        <v>0.5</v>
      </c>
      <c r="F894" s="132">
        <f>VLOOKUP(CONCATENATE(A894,"-",E894),AĞIRLIK!$A$3:$C$171,3,FALSE)</f>
        <v>5.6520000000000001</v>
      </c>
      <c r="G894" s="117" t="s">
        <v>39</v>
      </c>
      <c r="H894" s="108">
        <f>Sayfa2!$C$2</f>
        <v>6.5</v>
      </c>
      <c r="I894" s="108"/>
      <c r="J894" s="118"/>
      <c r="K894" s="118"/>
      <c r="L894" s="118"/>
      <c r="M894" s="118"/>
      <c r="N894" s="118"/>
      <c r="O894" s="118"/>
      <c r="P894" s="118"/>
      <c r="Q894" s="118"/>
      <c r="R894" s="109">
        <f>F894*H894*D894+I894+J894+K894+L894+M894+N894+O894+P894+Q894</f>
        <v>36.738</v>
      </c>
      <c r="S894" s="119">
        <v>0.1</v>
      </c>
      <c r="T894" s="119">
        <v>0.3</v>
      </c>
      <c r="U894" s="119">
        <v>0.1</v>
      </c>
      <c r="V894" s="111">
        <f>V885*1.5</f>
        <v>63.69</v>
      </c>
      <c r="W894" s="111">
        <f t="shared" si="128"/>
        <v>69.4221</v>
      </c>
      <c r="X894" s="112">
        <v>1.377</v>
      </c>
      <c r="Y894" s="111">
        <f t="shared" si="129"/>
        <v>165.01633169999999</v>
      </c>
      <c r="Z894" s="113">
        <v>0.5</v>
      </c>
      <c r="AA894" s="114">
        <f t="shared" si="127"/>
        <v>82.508165849999997</v>
      </c>
    </row>
    <row r="895" spans="1:27" ht="12.75" customHeight="1" x14ac:dyDescent="0.35">
      <c r="A895" s="103" t="s">
        <v>2676</v>
      </c>
      <c r="B895" s="222" t="s">
        <v>2034</v>
      </c>
      <c r="C895" s="123" t="s">
        <v>3624</v>
      </c>
      <c r="D895" s="124">
        <v>1</v>
      </c>
      <c r="E895" s="105">
        <v>0.5</v>
      </c>
      <c r="F895" s="132">
        <f>VLOOKUP(CONCATENATE(A895,"-",E895),AĞIRLIK!$A$3:$C$171,3,FALSE)</f>
        <v>5.6520000000000001</v>
      </c>
      <c r="G895" s="117" t="s">
        <v>39</v>
      </c>
      <c r="H895" s="108">
        <f>Sayfa2!$C$2</f>
        <v>6.5</v>
      </c>
      <c r="I895" s="108">
        <f>D895*İZOLASYON!$G$18</f>
        <v>4.7837900000000007</v>
      </c>
      <c r="J895" s="118">
        <f>D895*İZOLASYON!$O$18</f>
        <v>24.986864000000001</v>
      </c>
      <c r="K895" s="118"/>
      <c r="L895" s="118"/>
      <c r="M895" s="118"/>
      <c r="N895" s="118"/>
      <c r="O895" s="118"/>
      <c r="P895" s="118"/>
      <c r="Q895" s="118"/>
      <c r="R895" s="109">
        <f>F895*H895*D895+I895+J895+K895+L895+M895+N895+O895+P895+Q895</f>
        <v>66.508654000000007</v>
      </c>
      <c r="S895" s="119">
        <v>0.1</v>
      </c>
      <c r="T895" s="119">
        <v>0.3</v>
      </c>
      <c r="U895" s="119">
        <v>0.1</v>
      </c>
      <c r="V895" s="111">
        <f t="shared" ref="V895:V896" si="131">V886*1.5</f>
        <v>108.57</v>
      </c>
      <c r="W895" s="111">
        <f t="shared" si="128"/>
        <v>118.3413</v>
      </c>
      <c r="X895" s="112">
        <v>1.377</v>
      </c>
      <c r="Y895" s="111">
        <f t="shared" si="129"/>
        <v>281.29727009999999</v>
      </c>
      <c r="Z895" s="113">
        <v>0.5</v>
      </c>
      <c r="AA895" s="114">
        <f t="shared" si="127"/>
        <v>140.64863505</v>
      </c>
    </row>
    <row r="896" spans="1:27" ht="12.75" customHeight="1" x14ac:dyDescent="0.35">
      <c r="A896" s="103" t="s">
        <v>2676</v>
      </c>
      <c r="B896" s="222" t="s">
        <v>2035</v>
      </c>
      <c r="C896" s="123" t="s">
        <v>3861</v>
      </c>
      <c r="D896" s="124">
        <v>1</v>
      </c>
      <c r="E896" s="105">
        <v>0.5</v>
      </c>
      <c r="F896" s="106">
        <f>VLOOKUP(CONCATENATE(A896,"-",E896),AĞIRLIK!$A$3:$C$171,3,FALSE)</f>
        <v>5.6520000000000001</v>
      </c>
      <c r="G896" s="117" t="s">
        <v>39</v>
      </c>
      <c r="H896" s="108">
        <f>Sayfa2!$C$2</f>
        <v>6.5</v>
      </c>
      <c r="I896" s="108">
        <f>D896*'genel hesap'!$K$85</f>
        <v>6.2548799999999991</v>
      </c>
      <c r="J896" s="108">
        <f>D896*'genel hesap'!$R$85</f>
        <v>26.279288000000001</v>
      </c>
      <c r="K896" s="118"/>
      <c r="L896" s="118"/>
      <c r="M896" s="118"/>
      <c r="N896" s="118"/>
      <c r="O896" s="118"/>
      <c r="P896" s="118"/>
      <c r="Q896" s="118"/>
      <c r="R896" s="109">
        <f>F896*H896*D896+I896+J896+K896+L896+M896+N896+O896+P896+Q896</f>
        <v>69.272167999999994</v>
      </c>
      <c r="S896" s="119">
        <v>0.1</v>
      </c>
      <c r="T896" s="119">
        <v>0.3</v>
      </c>
      <c r="U896" s="119">
        <v>0.1</v>
      </c>
      <c r="V896" s="111">
        <f t="shared" si="131"/>
        <v>113.25</v>
      </c>
      <c r="W896" s="111">
        <f t="shared" si="128"/>
        <v>123.44250000000001</v>
      </c>
      <c r="X896" s="112">
        <v>1.377</v>
      </c>
      <c r="Y896" s="111">
        <f t="shared" si="129"/>
        <v>293.4228225</v>
      </c>
      <c r="Z896" s="113">
        <v>0.5</v>
      </c>
      <c r="AA896" s="114">
        <f t="shared" si="127"/>
        <v>146.71141125</v>
      </c>
    </row>
    <row r="897" spans="1:27" ht="12.75" customHeight="1" x14ac:dyDescent="0.35">
      <c r="A897" s="103" t="s">
        <v>2676</v>
      </c>
      <c r="B897" s="222" t="s">
        <v>2036</v>
      </c>
      <c r="C897" s="78" t="s">
        <v>1308</v>
      </c>
      <c r="D897" s="124">
        <v>1</v>
      </c>
      <c r="E897" s="105">
        <v>0.5</v>
      </c>
      <c r="F897" s="132">
        <f>VLOOKUP(CONCATENATE(A897,"-",E897),AĞIRLIK!$A$3:$C$171,3,FALSE)</f>
        <v>5.6520000000000001</v>
      </c>
      <c r="G897" s="117" t="s">
        <v>39</v>
      </c>
      <c r="H897" s="108">
        <f>Sayfa2!$C$2</f>
        <v>6.5</v>
      </c>
      <c r="I897" s="108"/>
      <c r="J897" s="118"/>
      <c r="K897" s="118"/>
      <c r="L897" s="118"/>
      <c r="M897" s="118"/>
      <c r="N897" s="118"/>
      <c r="O897" s="118"/>
      <c r="P897" s="118"/>
      <c r="Q897" s="118"/>
      <c r="R897" s="109">
        <f>F897*H897*D897+I897+J897+K897+L897+M897+N897+O897+P897+Q897</f>
        <v>36.738</v>
      </c>
      <c r="S897" s="119">
        <v>0.2</v>
      </c>
      <c r="T897" s="119">
        <v>0.3</v>
      </c>
      <c r="U897" s="119">
        <v>0.1</v>
      </c>
      <c r="V897" s="111">
        <v>42.46</v>
      </c>
      <c r="W897" s="111">
        <f t="shared" si="128"/>
        <v>46.281400000000005</v>
      </c>
      <c r="X897" s="112">
        <v>1.377</v>
      </c>
      <c r="Y897" s="111">
        <f t="shared" si="129"/>
        <v>110.01088780000001</v>
      </c>
      <c r="Z897" s="113">
        <v>0.5</v>
      </c>
      <c r="AA897" s="114">
        <f t="shared" si="127"/>
        <v>55.005443900000003</v>
      </c>
    </row>
    <row r="898" spans="1:27" ht="12.75" customHeight="1" x14ac:dyDescent="0.35">
      <c r="A898" s="103" t="s">
        <v>2676</v>
      </c>
      <c r="B898" s="222" t="s">
        <v>4300</v>
      </c>
      <c r="C898" s="78" t="s">
        <v>300</v>
      </c>
      <c r="D898" s="124">
        <v>1</v>
      </c>
      <c r="E898" s="105">
        <v>0.5</v>
      </c>
      <c r="F898" s="132">
        <f>VLOOKUP(CONCATENATE(A898,"-",E898),AĞIRLIK!$A$3:$C$171,3,FALSE)</f>
        <v>5.6520000000000001</v>
      </c>
      <c r="G898" s="117" t="s">
        <v>39</v>
      </c>
      <c r="H898" s="108">
        <f>Sayfa2!$C$2</f>
        <v>6.5</v>
      </c>
      <c r="I898" s="108"/>
      <c r="J898" s="118"/>
      <c r="K898" s="118"/>
      <c r="L898" s="118"/>
      <c r="M898" s="118"/>
      <c r="N898" s="118"/>
      <c r="O898" s="118"/>
      <c r="P898" s="118"/>
      <c r="Q898" s="118"/>
      <c r="R898" s="109">
        <f>F898*H898*D898+I898+J898+K898+L898+M898+N898+O898+P898+Q898</f>
        <v>36.738</v>
      </c>
      <c r="S898" s="119">
        <v>0.2</v>
      </c>
      <c r="T898" s="119">
        <v>0.3</v>
      </c>
      <c r="U898" s="119">
        <v>0.1</v>
      </c>
      <c r="V898" s="111">
        <v>42.46</v>
      </c>
      <c r="W898" s="111">
        <f t="shared" si="128"/>
        <v>46.281400000000005</v>
      </c>
      <c r="X898" s="112">
        <v>1.377</v>
      </c>
      <c r="Y898" s="111">
        <f t="shared" si="129"/>
        <v>110.01088780000001</v>
      </c>
      <c r="Z898" s="113">
        <v>0.5</v>
      </c>
      <c r="AA898" s="114">
        <f t="shared" si="127"/>
        <v>55.005443900000003</v>
      </c>
    </row>
    <row r="899" spans="1:27" ht="12.75" customHeight="1" x14ac:dyDescent="0.35">
      <c r="A899" s="103" t="s">
        <v>2676</v>
      </c>
      <c r="B899" s="222" t="s">
        <v>4301</v>
      </c>
      <c r="C899" s="78" t="s">
        <v>1309</v>
      </c>
      <c r="D899" s="126">
        <v>1</v>
      </c>
      <c r="E899" s="131"/>
      <c r="F899" s="132">
        <v>5.6</v>
      </c>
      <c r="G899" s="137" t="s">
        <v>39</v>
      </c>
      <c r="H899" s="108">
        <v>1.62</v>
      </c>
      <c r="I899" s="108"/>
      <c r="J899" s="118"/>
      <c r="K899" s="118"/>
      <c r="L899" s="118"/>
      <c r="M899" s="118"/>
      <c r="N899" s="118"/>
      <c r="O899" s="118"/>
      <c r="P899" s="128"/>
      <c r="Q899" s="128"/>
      <c r="R899" s="109">
        <f>R901</f>
        <v>9.0719999999999992</v>
      </c>
      <c r="S899" s="129">
        <v>1.5</v>
      </c>
      <c r="T899" s="129">
        <v>0</v>
      </c>
      <c r="U899" s="129">
        <v>0</v>
      </c>
      <c r="V899" s="111">
        <v>42.46</v>
      </c>
      <c r="W899" s="111">
        <f t="shared" si="128"/>
        <v>46.281400000000005</v>
      </c>
      <c r="X899" s="112">
        <v>1.377</v>
      </c>
      <c r="Y899" s="111">
        <f t="shared" si="129"/>
        <v>110.01088780000001</v>
      </c>
      <c r="Z899" s="113">
        <v>0.5</v>
      </c>
      <c r="AA899" s="114">
        <f t="shared" si="127"/>
        <v>55.005443900000003</v>
      </c>
    </row>
    <row r="900" spans="1:27" ht="12.75" customHeight="1" x14ac:dyDescent="0.35">
      <c r="A900" s="103" t="s">
        <v>2676</v>
      </c>
      <c r="B900" s="222" t="s">
        <v>4302</v>
      </c>
      <c r="C900" s="78" t="s">
        <v>1310</v>
      </c>
      <c r="D900" s="126"/>
      <c r="E900" s="131"/>
      <c r="F900" s="132">
        <f>Sayfa2!CU18</f>
        <v>5.6</v>
      </c>
      <c r="G900" s="137" t="s">
        <v>39</v>
      </c>
      <c r="H900" s="108"/>
      <c r="I900" s="108"/>
      <c r="J900" s="118"/>
      <c r="K900" s="118"/>
      <c r="L900" s="118"/>
      <c r="M900" s="118"/>
      <c r="N900" s="118"/>
      <c r="O900" s="118"/>
      <c r="P900" s="128"/>
      <c r="Q900" s="128"/>
      <c r="R900" s="109">
        <f>R901</f>
        <v>9.0719999999999992</v>
      </c>
      <c r="S900" s="129">
        <v>1</v>
      </c>
      <c r="T900" s="129">
        <v>0</v>
      </c>
      <c r="U900" s="129">
        <v>0</v>
      </c>
      <c r="V900" s="111">
        <v>42.46</v>
      </c>
      <c r="W900" s="111">
        <f t="shared" si="128"/>
        <v>46.281400000000005</v>
      </c>
      <c r="X900" s="112">
        <v>1.377</v>
      </c>
      <c r="Y900" s="111">
        <f t="shared" si="129"/>
        <v>110.01088780000001</v>
      </c>
      <c r="Z900" s="113">
        <v>0.5</v>
      </c>
      <c r="AA900" s="114">
        <f t="shared" si="127"/>
        <v>55.005443900000003</v>
      </c>
    </row>
    <row r="901" spans="1:27" ht="12.75" customHeight="1" x14ac:dyDescent="0.35">
      <c r="A901" s="103" t="s">
        <v>2676</v>
      </c>
      <c r="B901" s="222" t="s">
        <v>4303</v>
      </c>
      <c r="C901" s="78" t="s">
        <v>301</v>
      </c>
      <c r="D901" s="126">
        <v>1</v>
      </c>
      <c r="E901" s="131"/>
      <c r="F901" s="132">
        <f>Sayfa2!CU18</f>
        <v>5.6</v>
      </c>
      <c r="G901" s="137" t="s">
        <v>39</v>
      </c>
      <c r="H901" s="108">
        <v>1.62</v>
      </c>
      <c r="I901" s="108"/>
      <c r="J901" s="118"/>
      <c r="K901" s="118"/>
      <c r="L901" s="118"/>
      <c r="M901" s="118"/>
      <c r="N901" s="118"/>
      <c r="O901" s="118"/>
      <c r="P901" s="128"/>
      <c r="Q901" s="128"/>
      <c r="R901" s="109">
        <f>F901*H901*D901+I901+J901+K901+L901+M901+N901+O901+P901+Q901</f>
        <v>9.0719999999999992</v>
      </c>
      <c r="S901" s="129">
        <v>1</v>
      </c>
      <c r="T901" s="129">
        <v>0</v>
      </c>
      <c r="U901" s="129">
        <v>0</v>
      </c>
      <c r="V901" s="111">
        <v>42.46</v>
      </c>
      <c r="W901" s="111">
        <f t="shared" si="128"/>
        <v>46.281400000000005</v>
      </c>
      <c r="X901" s="112">
        <v>1.377</v>
      </c>
      <c r="Y901" s="111">
        <f t="shared" si="129"/>
        <v>110.01088780000001</v>
      </c>
      <c r="Z901" s="113">
        <v>0.5</v>
      </c>
      <c r="AA901" s="114">
        <f t="shared" si="127"/>
        <v>55.005443900000003</v>
      </c>
    </row>
    <row r="902" spans="1:27" ht="12.75" customHeight="1" x14ac:dyDescent="0.35">
      <c r="A902" s="103" t="s">
        <v>2676</v>
      </c>
      <c r="B902" s="222" t="s">
        <v>4304</v>
      </c>
      <c r="C902" s="78" t="s">
        <v>302</v>
      </c>
      <c r="D902" s="124">
        <v>1</v>
      </c>
      <c r="E902" s="125"/>
      <c r="F902" s="132">
        <v>1</v>
      </c>
      <c r="G902" s="117" t="s">
        <v>39</v>
      </c>
      <c r="H902" s="133"/>
      <c r="I902" s="138"/>
      <c r="J902" s="134"/>
      <c r="K902" s="134"/>
      <c r="L902" s="134"/>
      <c r="M902" s="134">
        <f>'BAĞLANTI KELEPÇESİ'!H19</f>
        <v>1.3608753246753247</v>
      </c>
      <c r="N902" s="134"/>
      <c r="O902" s="134"/>
      <c r="P902" s="134"/>
      <c r="Q902" s="134"/>
      <c r="R902" s="109">
        <f>F902*H902*D902+I902+J902+K902+L902+M902+N902+O902+P902+Q902</f>
        <v>1.3608753246753247</v>
      </c>
      <c r="S902" s="135">
        <v>1</v>
      </c>
      <c r="T902" s="135">
        <v>0</v>
      </c>
      <c r="U902" s="135">
        <v>0</v>
      </c>
      <c r="V902" s="111">
        <v>2.87</v>
      </c>
      <c r="W902" s="111">
        <f t="shared" si="128"/>
        <v>3.1283000000000003</v>
      </c>
      <c r="X902" s="112">
        <v>1.377</v>
      </c>
      <c r="Y902" s="111">
        <f t="shared" si="129"/>
        <v>7.4359691000000003</v>
      </c>
      <c r="Z902" s="113">
        <v>0.5</v>
      </c>
      <c r="AA902" s="114">
        <f t="shared" si="127"/>
        <v>3.7179845500000002</v>
      </c>
    </row>
    <row r="903" spans="1:27" ht="12.75" customHeight="1" x14ac:dyDescent="0.35">
      <c r="A903" s="103" t="s">
        <v>2676</v>
      </c>
      <c r="B903" s="222" t="s">
        <v>4305</v>
      </c>
      <c r="C903" s="78" t="s">
        <v>1311</v>
      </c>
      <c r="D903" s="124"/>
      <c r="E903" s="125"/>
      <c r="F903" s="132">
        <v>1</v>
      </c>
      <c r="G903" s="117" t="s">
        <v>39</v>
      </c>
      <c r="H903" s="133"/>
      <c r="I903" s="138"/>
      <c r="J903" s="118"/>
      <c r="K903" s="134"/>
      <c r="L903" s="134"/>
      <c r="M903" s="134"/>
      <c r="N903" s="134"/>
      <c r="O903" s="134"/>
      <c r="P903" s="134"/>
      <c r="Q903" s="134"/>
      <c r="R903" s="109">
        <f>R906</f>
        <v>2.8209999999999997</v>
      </c>
      <c r="S903" s="135">
        <v>1</v>
      </c>
      <c r="T903" s="135">
        <v>0</v>
      </c>
      <c r="U903" s="135">
        <v>0</v>
      </c>
      <c r="V903" s="111">
        <v>2.87</v>
      </c>
      <c r="W903" s="111">
        <f t="shared" si="128"/>
        <v>3.1283000000000003</v>
      </c>
      <c r="X903" s="112">
        <v>1.377</v>
      </c>
      <c r="Y903" s="111">
        <f t="shared" si="129"/>
        <v>7.4359691000000003</v>
      </c>
      <c r="Z903" s="113">
        <v>0.5</v>
      </c>
      <c r="AA903" s="114">
        <f t="shared" si="127"/>
        <v>3.7179845500000002</v>
      </c>
    </row>
    <row r="904" spans="1:27" ht="12.75" customHeight="1" x14ac:dyDescent="0.35">
      <c r="A904" s="103" t="s">
        <v>2676</v>
      </c>
      <c r="B904" s="222" t="s">
        <v>4306</v>
      </c>
      <c r="C904" s="123" t="s">
        <v>3862</v>
      </c>
      <c r="D904" s="124"/>
      <c r="E904" s="105"/>
      <c r="F904" s="132">
        <v>1</v>
      </c>
      <c r="G904" s="117" t="s">
        <v>39</v>
      </c>
      <c r="H904" s="108"/>
      <c r="I904" s="108"/>
      <c r="J904" s="108"/>
      <c r="K904" s="134"/>
      <c r="L904" s="134"/>
      <c r="M904" s="134"/>
      <c r="N904" s="134"/>
      <c r="O904" s="134"/>
      <c r="P904" s="134">
        <f>'DUVAR KELEPÇE'!J18</f>
        <v>3.2292000000000005</v>
      </c>
      <c r="Q904" s="134"/>
      <c r="R904" s="109">
        <f>F904*H904*D904+I904+J904+K904+L904+M904+N904+O904+P904+Q904</f>
        <v>3.2292000000000005</v>
      </c>
      <c r="S904" s="135">
        <v>1</v>
      </c>
      <c r="T904" s="135">
        <v>0</v>
      </c>
      <c r="U904" s="135">
        <v>0</v>
      </c>
      <c r="V904" s="111">
        <f t="shared" si="122"/>
        <v>6.458400000000001</v>
      </c>
      <c r="W904" s="111">
        <f t="shared" si="128"/>
        <v>7.0396560000000017</v>
      </c>
      <c r="X904" s="112">
        <v>1.377</v>
      </c>
      <c r="Y904" s="111">
        <f t="shared" si="129"/>
        <v>16.733262312000001</v>
      </c>
      <c r="Z904" s="113">
        <v>0.5</v>
      </c>
      <c r="AA904" s="114">
        <f t="shared" si="127"/>
        <v>8.3666311560000004</v>
      </c>
    </row>
    <row r="905" spans="1:27" ht="12.75" customHeight="1" x14ac:dyDescent="0.35">
      <c r="A905" s="103" t="s">
        <v>2676</v>
      </c>
      <c r="B905" s="222" t="s">
        <v>4307</v>
      </c>
      <c r="C905" s="123" t="s">
        <v>3484</v>
      </c>
      <c r="D905" s="124"/>
      <c r="E905" s="125"/>
      <c r="F905" s="132">
        <v>1</v>
      </c>
      <c r="G905" s="117" t="s">
        <v>39</v>
      </c>
      <c r="H905" s="133"/>
      <c r="I905" s="133"/>
      <c r="J905" s="118"/>
      <c r="K905" s="134"/>
      <c r="L905" s="134"/>
      <c r="M905" s="134"/>
      <c r="N905" s="134"/>
      <c r="O905" s="134"/>
      <c r="P905" s="134">
        <f>'DUVAR KELEPÇE'!J17</f>
        <v>3.0251000000000001</v>
      </c>
      <c r="Q905" s="134"/>
      <c r="R905" s="109">
        <f>F905*H905*D905+I905+J905+K905+L905+M905+N905+O905+P905+Q905</f>
        <v>3.0251000000000001</v>
      </c>
      <c r="S905" s="135">
        <v>1</v>
      </c>
      <c r="T905" s="135">
        <v>0</v>
      </c>
      <c r="U905" s="135">
        <v>0</v>
      </c>
      <c r="V905" s="111">
        <f t="shared" si="122"/>
        <v>6.0502000000000002</v>
      </c>
      <c r="W905" s="111">
        <f t="shared" si="128"/>
        <v>6.5947180000000012</v>
      </c>
      <c r="X905" s="112">
        <v>1.377</v>
      </c>
      <c r="Y905" s="111">
        <f t="shared" si="129"/>
        <v>15.675644686000002</v>
      </c>
      <c r="Z905" s="113">
        <v>0.5</v>
      </c>
      <c r="AA905" s="114">
        <f t="shared" si="127"/>
        <v>7.8378223430000009</v>
      </c>
    </row>
    <row r="906" spans="1:27" ht="12.75" customHeight="1" x14ac:dyDescent="0.35">
      <c r="A906" s="103" t="s">
        <v>2676</v>
      </c>
      <c r="B906" s="222" t="s">
        <v>4308</v>
      </c>
      <c r="C906" s="123" t="s">
        <v>304</v>
      </c>
      <c r="D906" s="124"/>
      <c r="E906" s="125"/>
      <c r="F906" s="132">
        <v>1</v>
      </c>
      <c r="G906" s="117" t="s">
        <v>39</v>
      </c>
      <c r="H906" s="133"/>
      <c r="I906" s="133"/>
      <c r="J906" s="134"/>
      <c r="K906" s="134"/>
      <c r="L906" s="134"/>
      <c r="M906" s="134"/>
      <c r="N906" s="134"/>
      <c r="O906" s="134"/>
      <c r="P906" s="134"/>
      <c r="Q906" s="134">
        <f>'DUVAR KELEPÇE'!G17</f>
        <v>2.8209999999999997</v>
      </c>
      <c r="R906" s="109">
        <f>F906*H906*D906+I906+J906+K906+L906+M906+N906+O906+P906+Q906</f>
        <v>2.8209999999999997</v>
      </c>
      <c r="S906" s="135">
        <v>1</v>
      </c>
      <c r="T906" s="135">
        <v>0</v>
      </c>
      <c r="U906" s="135">
        <v>0</v>
      </c>
      <c r="V906" s="111">
        <f t="shared" si="122"/>
        <v>5.6419999999999995</v>
      </c>
      <c r="W906" s="111">
        <f t="shared" si="128"/>
        <v>6.1497799999999998</v>
      </c>
      <c r="X906" s="112">
        <v>1.377</v>
      </c>
      <c r="Y906" s="111">
        <f t="shared" si="129"/>
        <v>14.618027059999998</v>
      </c>
      <c r="Z906" s="113">
        <v>0.5</v>
      </c>
      <c r="AA906" s="114">
        <f t="shared" si="127"/>
        <v>7.3090135299999988</v>
      </c>
    </row>
    <row r="907" spans="1:27" ht="12.75" customHeight="1" x14ac:dyDescent="0.35">
      <c r="A907" s="103" t="s">
        <v>2676</v>
      </c>
      <c r="B907" s="222" t="s">
        <v>4309</v>
      </c>
      <c r="C907" s="78" t="s">
        <v>305</v>
      </c>
      <c r="D907" s="124"/>
      <c r="E907" s="125"/>
      <c r="F907" s="132">
        <v>1</v>
      </c>
      <c r="G907" s="117" t="s">
        <v>39</v>
      </c>
      <c r="H907" s="108"/>
      <c r="I907" s="108"/>
      <c r="J907" s="134"/>
      <c r="K907" s="134"/>
      <c r="L907" s="134"/>
      <c r="M907" s="134"/>
      <c r="N907" s="134">
        <f>'genel hesap'!Y54</f>
        <v>1.2904109589041097</v>
      </c>
      <c r="O907" s="134"/>
      <c r="P907" s="134"/>
      <c r="Q907" s="134"/>
      <c r="R907" s="109">
        <f>F907*H907*D907+I907+J907+K907+L907+M907+N907+O907+P907+Q907</f>
        <v>1.2904109589041097</v>
      </c>
      <c r="S907" s="135">
        <v>1</v>
      </c>
      <c r="T907" s="135">
        <v>0</v>
      </c>
      <c r="U907" s="135">
        <v>0</v>
      </c>
      <c r="V907" s="111">
        <f t="shared" si="122"/>
        <v>2.5808219178082195</v>
      </c>
      <c r="W907" s="111">
        <f t="shared" si="128"/>
        <v>2.8130958904109593</v>
      </c>
      <c r="X907" s="112">
        <v>1.377</v>
      </c>
      <c r="Y907" s="111">
        <f t="shared" si="129"/>
        <v>6.6867289315068499</v>
      </c>
      <c r="Z907" s="113">
        <v>0.5</v>
      </c>
      <c r="AA907" s="114">
        <f t="shared" si="127"/>
        <v>3.3433644657534249</v>
      </c>
    </row>
    <row r="908" spans="1:27" ht="12.75" customHeight="1" x14ac:dyDescent="0.35">
      <c r="A908" s="103" t="s">
        <v>2676</v>
      </c>
      <c r="B908" s="222" t="s">
        <v>4310</v>
      </c>
      <c r="C908" s="78" t="s">
        <v>3563</v>
      </c>
      <c r="D908" s="136">
        <v>0.2</v>
      </c>
      <c r="E908" s="105">
        <v>0.5</v>
      </c>
      <c r="F908" s="132">
        <f>VLOOKUP(CONCATENATE(A908,"-",E908),AĞIRLIK!$A$3:$C$171,3,FALSE)</f>
        <v>5.6520000000000001</v>
      </c>
      <c r="G908" s="107" t="s">
        <v>39</v>
      </c>
      <c r="H908" s="108">
        <f>Sayfa2!$C$2</f>
        <v>6.5</v>
      </c>
      <c r="I908" s="108"/>
      <c r="J908" s="109"/>
      <c r="K908" s="109">
        <f>'genel hesap'!$D$2</f>
        <v>0.5</v>
      </c>
      <c r="L908" s="109"/>
      <c r="M908" s="109"/>
      <c r="N908" s="109"/>
      <c r="O908" s="118">
        <f>SIVAMA!D18</f>
        <v>2.8800000000000003</v>
      </c>
      <c r="P908" s="109"/>
      <c r="Q908" s="109"/>
      <c r="R908" s="109">
        <f>O908+K908+R894</f>
        <v>40.118000000000002</v>
      </c>
      <c r="S908" s="110">
        <v>0.2</v>
      </c>
      <c r="T908" s="110">
        <v>0.3</v>
      </c>
      <c r="U908" s="110">
        <v>0.1</v>
      </c>
      <c r="V908" s="111">
        <f t="shared" si="122"/>
        <v>68.842488000000017</v>
      </c>
      <c r="W908" s="111">
        <f t="shared" si="128"/>
        <v>75.038311920000027</v>
      </c>
      <c r="X908" s="112">
        <v>1.377</v>
      </c>
      <c r="Y908" s="111">
        <f t="shared" si="129"/>
        <v>178.36606743384004</v>
      </c>
      <c r="Z908" s="113">
        <v>0.5</v>
      </c>
      <c r="AA908" s="114">
        <f t="shared" si="127"/>
        <v>89.183033716920022</v>
      </c>
    </row>
    <row r="909" spans="1:27" ht="12.75" customHeight="1" x14ac:dyDescent="0.35">
      <c r="A909" s="103" t="s">
        <v>2676</v>
      </c>
      <c r="B909" s="222" t="s">
        <v>4311</v>
      </c>
      <c r="C909" s="123" t="s">
        <v>3506</v>
      </c>
      <c r="D909" s="136">
        <v>0.2</v>
      </c>
      <c r="E909" s="105">
        <v>0.5</v>
      </c>
      <c r="F909" s="132">
        <f>VLOOKUP(CONCATENATE(A909,"-",E909),AĞIRLIK!$A$3:$C$171,3,FALSE)</f>
        <v>5.6520000000000001</v>
      </c>
      <c r="G909" s="117" t="s">
        <v>39</v>
      </c>
      <c r="H909" s="108">
        <f>Sayfa2!$C$2</f>
        <v>6.5</v>
      </c>
      <c r="I909" s="108">
        <f>'genel hesap'!K53*D909</f>
        <v>0.826291</v>
      </c>
      <c r="J909" s="118">
        <f>'genel hesap'!R53*D909</f>
        <v>3.6532518400000011</v>
      </c>
      <c r="K909" s="118">
        <f>'genel hesap'!$D$2</f>
        <v>0.5</v>
      </c>
      <c r="L909" s="118"/>
      <c r="M909" s="118"/>
      <c r="N909" s="118"/>
      <c r="O909" s="118">
        <f>SIVAMA!D18</f>
        <v>2.8800000000000003</v>
      </c>
      <c r="P909" s="118"/>
      <c r="Q909" s="118"/>
      <c r="R909" s="109">
        <f>F909*H909*D909+I909+J909+K909+L909+M909+N909+O909+P909+Q909+R895</f>
        <v>81.71579684000001</v>
      </c>
      <c r="S909" s="119">
        <v>0.2</v>
      </c>
      <c r="T909" s="119">
        <v>0.3</v>
      </c>
      <c r="U909" s="119">
        <v>0.1</v>
      </c>
      <c r="V909" s="111">
        <f t="shared" si="122"/>
        <v>140.22430737744003</v>
      </c>
      <c r="W909" s="111">
        <f t="shared" si="128"/>
        <v>152.84449504140963</v>
      </c>
      <c r="X909" s="112">
        <v>1.377</v>
      </c>
      <c r="Y909" s="111">
        <f t="shared" si="129"/>
        <v>363.31136471343063</v>
      </c>
      <c r="Z909" s="113">
        <v>0.5</v>
      </c>
      <c r="AA909" s="114">
        <f t="shared" si="127"/>
        <v>181.65568235671532</v>
      </c>
    </row>
    <row r="910" spans="1:27" ht="12.75" customHeight="1" x14ac:dyDescent="0.35">
      <c r="A910" s="103" t="s">
        <v>2676</v>
      </c>
      <c r="B910" s="222" t="s">
        <v>4312</v>
      </c>
      <c r="C910" s="123" t="s">
        <v>3863</v>
      </c>
      <c r="D910" s="136">
        <v>0.2</v>
      </c>
      <c r="E910" s="105">
        <v>0.5</v>
      </c>
      <c r="F910" s="106">
        <f>VLOOKUP(CONCATENATE(A910,"-",E910),AĞIRLIK!$A$3:$C$171,3,FALSE)</f>
        <v>5.6520000000000001</v>
      </c>
      <c r="G910" s="117" t="s">
        <v>39</v>
      </c>
      <c r="H910" s="108">
        <f>Sayfa2!$C$2</f>
        <v>6.5</v>
      </c>
      <c r="I910" s="108">
        <f>D910*'genel hesap'!$K$85</f>
        <v>1.2509759999999999</v>
      </c>
      <c r="J910" s="108">
        <f>D910*'genel hesap'!$R$85</f>
        <v>5.2558576000000006</v>
      </c>
      <c r="K910" s="118">
        <f>'genel hesap'!$D$2</f>
        <v>0.5</v>
      </c>
      <c r="L910" s="118"/>
      <c r="M910" s="118"/>
      <c r="N910" s="118"/>
      <c r="O910" s="118">
        <v>2.8800000000000003</v>
      </c>
      <c r="P910" s="118"/>
      <c r="Q910" s="118"/>
      <c r="R910" s="109">
        <f>F910*H910*D910+I910+J910+K910+L910+M910+N910+O910+P910+Q910+R896</f>
        <v>86.506601599999996</v>
      </c>
      <c r="S910" s="119">
        <v>0.2</v>
      </c>
      <c r="T910" s="119">
        <v>0.3</v>
      </c>
      <c r="U910" s="119">
        <v>0.1</v>
      </c>
      <c r="V910" s="111">
        <f>R910*(1+S910)*(T910+1)*(U910+1)</f>
        <v>148.44532834560002</v>
      </c>
      <c r="W910" s="111">
        <f t="shared" si="128"/>
        <v>161.80540789670403</v>
      </c>
      <c r="X910" s="112">
        <v>1.377</v>
      </c>
      <c r="Y910" s="111">
        <f t="shared" si="129"/>
        <v>384.61145457046541</v>
      </c>
      <c r="Z910" s="113">
        <v>0.5</v>
      </c>
      <c r="AA910" s="114">
        <f t="shared" si="127"/>
        <v>192.30572728523271</v>
      </c>
    </row>
    <row r="911" spans="1:27" ht="12.75" customHeight="1" x14ac:dyDescent="0.35">
      <c r="A911" s="103" t="s">
        <v>2676</v>
      </c>
      <c r="B911" s="222" t="s">
        <v>4313</v>
      </c>
      <c r="C911" s="78" t="s">
        <v>2650</v>
      </c>
      <c r="D911" s="124">
        <v>1</v>
      </c>
      <c r="E911" s="105">
        <v>0.5</v>
      </c>
      <c r="F911" s="132">
        <f>VLOOKUP(CONCATENATE(A911,"-",E911),AĞIRLIK!$A$3:$C$171,3,FALSE)</f>
        <v>5.6520000000000001</v>
      </c>
      <c r="G911" s="117" t="s">
        <v>39</v>
      </c>
      <c r="H911" s="108">
        <f>Sayfa2!$C$2</f>
        <v>6.5</v>
      </c>
      <c r="I911" s="108"/>
      <c r="J911" s="118"/>
      <c r="K911" s="118"/>
      <c r="L911" s="118"/>
      <c r="M911" s="118"/>
      <c r="N911" s="118"/>
      <c r="O911" s="118"/>
      <c r="P911" s="118"/>
      <c r="Q911" s="118"/>
      <c r="R911" s="109">
        <f>R894*1.5</f>
        <v>55.106999999999999</v>
      </c>
      <c r="S911" s="119">
        <v>0.1</v>
      </c>
      <c r="T911" s="119">
        <v>0.3</v>
      </c>
      <c r="U911" s="119">
        <v>0.1</v>
      </c>
      <c r="V911" s="111">
        <v>63.69</v>
      </c>
      <c r="W911" s="111">
        <f t="shared" si="128"/>
        <v>69.4221</v>
      </c>
      <c r="X911" s="112">
        <v>1.377</v>
      </c>
      <c r="Y911" s="111">
        <f t="shared" si="129"/>
        <v>165.01633169999999</v>
      </c>
      <c r="Z911" s="113">
        <v>0.5</v>
      </c>
      <c r="AA911" s="114">
        <f t="shared" si="127"/>
        <v>82.508165849999997</v>
      </c>
    </row>
    <row r="912" spans="1:27" ht="12.75" customHeight="1" x14ac:dyDescent="0.35">
      <c r="A912" s="103" t="s">
        <v>2676</v>
      </c>
      <c r="B912" s="222" t="s">
        <v>4314</v>
      </c>
      <c r="C912" s="123" t="s">
        <v>3541</v>
      </c>
      <c r="D912" s="124">
        <v>1</v>
      </c>
      <c r="E912" s="105">
        <v>0.5</v>
      </c>
      <c r="F912" s="132">
        <f>VLOOKUP(CONCATENATE(A912,"-",E912),AĞIRLIK!$A$3:$C$171,3,FALSE)</f>
        <v>5.6520000000000001</v>
      </c>
      <c r="G912" s="117" t="s">
        <v>39</v>
      </c>
      <c r="H912" s="108">
        <f>Sayfa2!$C$2</f>
        <v>6.5</v>
      </c>
      <c r="I912" s="108">
        <f>D912*İZOLASYON!$G$18</f>
        <v>4.7837900000000007</v>
      </c>
      <c r="J912" s="118">
        <f>D912*İZOLASYON!$O$18</f>
        <v>24.986864000000001</v>
      </c>
      <c r="K912" s="118"/>
      <c r="L912" s="118"/>
      <c r="M912" s="118"/>
      <c r="N912" s="118">
        <f>CONTA!E594</f>
        <v>0</v>
      </c>
      <c r="O912" s="118"/>
      <c r="P912" s="118"/>
      <c r="Q912" s="118"/>
      <c r="R912" s="109">
        <f>R895*1.5</f>
        <v>99.762981000000011</v>
      </c>
      <c r="S912" s="119">
        <v>0.2</v>
      </c>
      <c r="T912" s="119">
        <v>0.3</v>
      </c>
      <c r="U912" s="119">
        <v>0.1</v>
      </c>
      <c r="V912" s="111">
        <v>108.57</v>
      </c>
      <c r="W912" s="111">
        <f t="shared" si="128"/>
        <v>118.3413</v>
      </c>
      <c r="X912" s="112">
        <v>1.377</v>
      </c>
      <c r="Y912" s="111">
        <f t="shared" si="129"/>
        <v>281.29727009999999</v>
      </c>
      <c r="Z912" s="113">
        <v>0.5</v>
      </c>
      <c r="AA912" s="114">
        <f t="shared" si="127"/>
        <v>140.64863505</v>
      </c>
    </row>
    <row r="913" spans="1:27" ht="12.75" customHeight="1" x14ac:dyDescent="0.35">
      <c r="A913" s="103" t="s">
        <v>2676</v>
      </c>
      <c r="B913" s="222" t="s">
        <v>4315</v>
      </c>
      <c r="C913" s="123" t="s">
        <v>3864</v>
      </c>
      <c r="D913" s="124">
        <v>1</v>
      </c>
      <c r="E913" s="105">
        <v>0.5</v>
      </c>
      <c r="F913" s="106">
        <f>VLOOKUP(CONCATENATE(A913,"-",E913),AĞIRLIK!$A$3:$C$171,3,FALSE)</f>
        <v>5.6520000000000001</v>
      </c>
      <c r="G913" s="117" t="s">
        <v>39</v>
      </c>
      <c r="H913" s="108">
        <f>Sayfa2!$C$2</f>
        <v>6.5</v>
      </c>
      <c r="I913" s="108">
        <f>D913*'genel hesap'!$K$85</f>
        <v>6.2548799999999991</v>
      </c>
      <c r="J913" s="108">
        <f>D913*'genel hesap'!$R$85</f>
        <v>26.279288000000001</v>
      </c>
      <c r="K913" s="118"/>
      <c r="L913" s="118"/>
      <c r="M913" s="118"/>
      <c r="N913" s="118">
        <f>CONTA!E17</f>
        <v>1.0323287671232877</v>
      </c>
      <c r="O913" s="118"/>
      <c r="P913" s="118"/>
      <c r="Q913" s="118"/>
      <c r="R913" s="109">
        <f>R896*1.5</f>
        <v>103.90825199999999</v>
      </c>
      <c r="S913" s="119">
        <v>0.2</v>
      </c>
      <c r="T913" s="119">
        <v>0.3</v>
      </c>
      <c r="U913" s="119">
        <v>0.1</v>
      </c>
      <c r="V913" s="111">
        <v>113.25</v>
      </c>
      <c r="W913" s="111">
        <f t="shared" si="128"/>
        <v>123.44250000000001</v>
      </c>
      <c r="X913" s="112">
        <v>1.377</v>
      </c>
      <c r="Y913" s="111">
        <f t="shared" si="129"/>
        <v>293.4228225</v>
      </c>
      <c r="Z913" s="113">
        <v>0.5</v>
      </c>
      <c r="AA913" s="114">
        <f t="shared" si="127"/>
        <v>146.71141125</v>
      </c>
    </row>
    <row r="914" spans="1:27" ht="12.75" customHeight="1" x14ac:dyDescent="0.35">
      <c r="A914" s="103" t="s">
        <v>2676</v>
      </c>
      <c r="B914" s="222" t="s">
        <v>1996</v>
      </c>
      <c r="C914" s="123" t="s">
        <v>280</v>
      </c>
      <c r="D914" s="124">
        <v>1</v>
      </c>
      <c r="E914" s="105">
        <v>0.6</v>
      </c>
      <c r="F914" s="106">
        <v>6.7824</v>
      </c>
      <c r="G914" s="117" t="s">
        <v>39</v>
      </c>
      <c r="H914" s="108">
        <v>5</v>
      </c>
      <c r="I914" s="108"/>
      <c r="J914" s="108"/>
      <c r="K914" s="118"/>
      <c r="L914" s="118"/>
      <c r="M914" s="118"/>
      <c r="N914" s="118"/>
      <c r="O914" s="118"/>
      <c r="P914" s="118"/>
      <c r="Q914" s="118"/>
      <c r="R914" s="109">
        <v>33.911999999999999</v>
      </c>
      <c r="S914" s="119">
        <v>0.1</v>
      </c>
      <c r="T914" s="119">
        <v>0.3</v>
      </c>
      <c r="U914" s="119">
        <v>0.1</v>
      </c>
      <c r="V914" s="111">
        <v>50.95</v>
      </c>
      <c r="W914" s="111">
        <f t="shared" si="128"/>
        <v>55.535500000000006</v>
      </c>
      <c r="X914" s="112">
        <v>1.377</v>
      </c>
      <c r="Y914" s="111">
        <f t="shared" si="129"/>
        <v>132.00788349999999</v>
      </c>
      <c r="Z914" s="113">
        <v>0.5</v>
      </c>
      <c r="AA914" s="114">
        <f t="shared" si="127"/>
        <v>66.003941749999996</v>
      </c>
    </row>
    <row r="915" spans="1:27" ht="12.75" customHeight="1" x14ac:dyDescent="0.35">
      <c r="A915" s="103" t="s">
        <v>2676</v>
      </c>
      <c r="B915" s="222" t="s">
        <v>1997</v>
      </c>
      <c r="C915" s="123" t="s">
        <v>3191</v>
      </c>
      <c r="D915" s="124">
        <v>1</v>
      </c>
      <c r="E915" s="105">
        <v>0.6</v>
      </c>
      <c r="F915" s="106">
        <v>6.7824</v>
      </c>
      <c r="G915" s="117" t="s">
        <v>39</v>
      </c>
      <c r="H915" s="108">
        <v>5</v>
      </c>
      <c r="I915" s="108">
        <v>4.0388250000000001</v>
      </c>
      <c r="J915" s="108">
        <v>13.816000000000001</v>
      </c>
      <c r="K915" s="118"/>
      <c r="L915" s="118"/>
      <c r="M915" s="118"/>
      <c r="N915" s="118"/>
      <c r="O915" s="118"/>
      <c r="P915" s="118"/>
      <c r="Q915" s="118"/>
      <c r="R915" s="109">
        <v>51.766825000000004</v>
      </c>
      <c r="S915" s="119">
        <v>0.1</v>
      </c>
      <c r="T915" s="119">
        <v>0.3</v>
      </c>
      <c r="U915" s="119">
        <v>0.1</v>
      </c>
      <c r="V915" s="111">
        <v>87.11</v>
      </c>
      <c r="W915" s="111">
        <f t="shared" si="128"/>
        <v>94.9499</v>
      </c>
      <c r="X915" s="112">
        <v>1.377</v>
      </c>
      <c r="Y915" s="111">
        <f t="shared" si="129"/>
        <v>225.69591229999997</v>
      </c>
      <c r="Z915" s="113">
        <v>0.5</v>
      </c>
      <c r="AA915" s="114">
        <f t="shared" si="127"/>
        <v>112.84795614999999</v>
      </c>
    </row>
    <row r="916" spans="1:27" ht="12.75" customHeight="1" x14ac:dyDescent="0.35">
      <c r="A916" s="103" t="s">
        <v>2676</v>
      </c>
      <c r="B916" s="222" t="s">
        <v>1998</v>
      </c>
      <c r="C916" s="123" t="s">
        <v>3849</v>
      </c>
      <c r="D916" s="124">
        <v>1</v>
      </c>
      <c r="E916" s="105">
        <v>0.6</v>
      </c>
      <c r="F916" s="106">
        <v>6.7824</v>
      </c>
      <c r="G916" s="117" t="s">
        <v>39</v>
      </c>
      <c r="H916" s="108">
        <v>5</v>
      </c>
      <c r="I916" s="108">
        <v>5.5264000000000006</v>
      </c>
      <c r="J916" s="108">
        <v>15.825600000000003</v>
      </c>
      <c r="K916" s="118"/>
      <c r="L916" s="118"/>
      <c r="M916" s="118"/>
      <c r="N916" s="118"/>
      <c r="O916" s="118"/>
      <c r="P916" s="118"/>
      <c r="Q916" s="118"/>
      <c r="R916" s="109">
        <v>55.264000000000003</v>
      </c>
      <c r="S916" s="119">
        <v>0.1</v>
      </c>
      <c r="T916" s="119">
        <v>0.3</v>
      </c>
      <c r="U916" s="119">
        <v>0.1</v>
      </c>
      <c r="V916" s="111">
        <v>90.51</v>
      </c>
      <c r="W916" s="111">
        <f t="shared" si="128"/>
        <v>98.655900000000017</v>
      </c>
      <c r="X916" s="112">
        <v>1.377</v>
      </c>
      <c r="Y916" s="111">
        <f t="shared" si="129"/>
        <v>234.50507430000002</v>
      </c>
      <c r="Z916" s="113">
        <v>0.5</v>
      </c>
      <c r="AA916" s="114">
        <f t="shared" si="127"/>
        <v>117.25253715000001</v>
      </c>
    </row>
    <row r="917" spans="1:27" ht="12.75" customHeight="1" x14ac:dyDescent="0.35">
      <c r="A917" s="103" t="s">
        <v>2676</v>
      </c>
      <c r="B917" s="222" t="s">
        <v>1999</v>
      </c>
      <c r="C917" s="123" t="s">
        <v>282</v>
      </c>
      <c r="D917" s="124">
        <v>0.5</v>
      </c>
      <c r="E917" s="105">
        <v>0.6</v>
      </c>
      <c r="F917" s="106">
        <v>6.7824</v>
      </c>
      <c r="G917" s="117" t="s">
        <v>39</v>
      </c>
      <c r="H917" s="108">
        <v>5</v>
      </c>
      <c r="I917" s="108"/>
      <c r="J917" s="108"/>
      <c r="K917" s="118"/>
      <c r="L917" s="118"/>
      <c r="M917" s="118"/>
      <c r="N917" s="118"/>
      <c r="O917" s="118"/>
      <c r="P917" s="118"/>
      <c r="Q917" s="118"/>
      <c r="R917" s="109">
        <v>16.956</v>
      </c>
      <c r="S917" s="119">
        <v>0.2</v>
      </c>
      <c r="T917" s="119">
        <v>0.3</v>
      </c>
      <c r="U917" s="119">
        <v>0.1</v>
      </c>
      <c r="V917" s="111">
        <f>V914*0.5</f>
        <v>25.475000000000001</v>
      </c>
      <c r="W917" s="111">
        <f t="shared" si="128"/>
        <v>27.767750000000003</v>
      </c>
      <c r="X917" s="112">
        <v>1.377</v>
      </c>
      <c r="Y917" s="111">
        <f t="shared" si="129"/>
        <v>66.003941749999996</v>
      </c>
      <c r="Z917" s="113">
        <v>0.5</v>
      </c>
      <c r="AA917" s="114">
        <f t="shared" si="127"/>
        <v>33.001970874999998</v>
      </c>
    </row>
    <row r="918" spans="1:27" ht="12.75" customHeight="1" x14ac:dyDescent="0.35">
      <c r="A918" s="103" t="s">
        <v>2676</v>
      </c>
      <c r="B918" s="222" t="s">
        <v>2000</v>
      </c>
      <c r="C918" s="123" t="s">
        <v>3133</v>
      </c>
      <c r="D918" s="124">
        <v>0.5</v>
      </c>
      <c r="E918" s="105">
        <v>0.6</v>
      </c>
      <c r="F918" s="106">
        <v>6.7824</v>
      </c>
      <c r="G918" s="117" t="s">
        <v>39</v>
      </c>
      <c r="H918" s="108">
        <v>5</v>
      </c>
      <c r="I918" s="108">
        <v>2.0194125000000001</v>
      </c>
      <c r="J918" s="108">
        <v>6.9080000000000004</v>
      </c>
      <c r="K918" s="118"/>
      <c r="L918" s="118"/>
      <c r="M918" s="118"/>
      <c r="N918" s="118"/>
      <c r="O918" s="118"/>
      <c r="P918" s="118"/>
      <c r="Q918" s="118"/>
      <c r="R918" s="109">
        <v>25.883412500000002</v>
      </c>
      <c r="S918" s="119">
        <v>0.2</v>
      </c>
      <c r="T918" s="119">
        <v>0.3</v>
      </c>
      <c r="U918" s="119">
        <v>0.1</v>
      </c>
      <c r="V918" s="111">
        <f t="shared" ref="V918:V922" si="132">V915*0.5</f>
        <v>43.555</v>
      </c>
      <c r="W918" s="111">
        <f t="shared" si="128"/>
        <v>47.47495</v>
      </c>
      <c r="X918" s="112">
        <v>1.377</v>
      </c>
      <c r="Y918" s="111">
        <f t="shared" si="129"/>
        <v>112.84795614999999</v>
      </c>
      <c r="Z918" s="113">
        <v>0.5</v>
      </c>
      <c r="AA918" s="114">
        <f t="shared" si="127"/>
        <v>56.423978074999994</v>
      </c>
    </row>
    <row r="919" spans="1:27" ht="12.75" customHeight="1" x14ac:dyDescent="0.35">
      <c r="A919" s="103" t="s">
        <v>2676</v>
      </c>
      <c r="B919" s="222" t="s">
        <v>2001</v>
      </c>
      <c r="C919" s="123" t="s">
        <v>3850</v>
      </c>
      <c r="D919" s="124">
        <v>0.5</v>
      </c>
      <c r="E919" s="105">
        <v>0.6</v>
      </c>
      <c r="F919" s="106">
        <v>6.7824</v>
      </c>
      <c r="G919" s="117" t="s">
        <v>39</v>
      </c>
      <c r="H919" s="108">
        <v>5</v>
      </c>
      <c r="I919" s="108">
        <v>2.7632000000000003</v>
      </c>
      <c r="J919" s="108">
        <v>7.9128000000000016</v>
      </c>
      <c r="K919" s="118"/>
      <c r="L919" s="118"/>
      <c r="M919" s="118"/>
      <c r="N919" s="118"/>
      <c r="O919" s="118"/>
      <c r="P919" s="118"/>
      <c r="Q919" s="118"/>
      <c r="R919" s="109">
        <v>27.632000000000001</v>
      </c>
      <c r="S919" s="119">
        <v>0.2</v>
      </c>
      <c r="T919" s="119">
        <v>0.3</v>
      </c>
      <c r="U919" s="119">
        <v>0.1</v>
      </c>
      <c r="V919" s="111">
        <f t="shared" si="132"/>
        <v>45.255000000000003</v>
      </c>
      <c r="W919" s="111">
        <f t="shared" si="128"/>
        <v>49.327950000000008</v>
      </c>
      <c r="X919" s="112">
        <v>1.377</v>
      </c>
      <c r="Y919" s="111">
        <f t="shared" si="129"/>
        <v>117.25253715000001</v>
      </c>
      <c r="Z919" s="113">
        <v>0.5</v>
      </c>
      <c r="AA919" s="114">
        <f t="shared" si="127"/>
        <v>58.626268575000005</v>
      </c>
    </row>
    <row r="920" spans="1:27" ht="12.75" customHeight="1" x14ac:dyDescent="0.35">
      <c r="A920" s="103" t="s">
        <v>2676</v>
      </c>
      <c r="B920" s="222" t="s">
        <v>2002</v>
      </c>
      <c r="C920" s="123" t="s">
        <v>284</v>
      </c>
      <c r="D920" s="124">
        <v>0.25</v>
      </c>
      <c r="E920" s="105">
        <v>0.6</v>
      </c>
      <c r="F920" s="106">
        <v>6.7824</v>
      </c>
      <c r="G920" s="117" t="s">
        <v>39</v>
      </c>
      <c r="H920" s="108">
        <v>5</v>
      </c>
      <c r="I920" s="108"/>
      <c r="J920" s="108"/>
      <c r="K920" s="118"/>
      <c r="L920" s="118"/>
      <c r="M920" s="118"/>
      <c r="N920" s="118"/>
      <c r="O920" s="118"/>
      <c r="P920" s="118"/>
      <c r="Q920" s="118"/>
      <c r="R920" s="109">
        <v>8.4779999999999998</v>
      </c>
      <c r="S920" s="119">
        <v>0.2</v>
      </c>
      <c r="T920" s="119">
        <v>0.3</v>
      </c>
      <c r="U920" s="119">
        <v>0.1</v>
      </c>
      <c r="V920" s="111">
        <f t="shared" si="132"/>
        <v>12.737500000000001</v>
      </c>
      <c r="W920" s="111">
        <f t="shared" si="128"/>
        <v>13.883875000000002</v>
      </c>
      <c r="X920" s="112">
        <v>1.377</v>
      </c>
      <c r="Y920" s="111">
        <f t="shared" si="129"/>
        <v>33.001970874999998</v>
      </c>
      <c r="Z920" s="113">
        <v>0.5</v>
      </c>
      <c r="AA920" s="114">
        <f t="shared" si="127"/>
        <v>16.500985437499999</v>
      </c>
    </row>
    <row r="921" spans="1:27" ht="12.75" customHeight="1" x14ac:dyDescent="0.35">
      <c r="A921" s="103" t="s">
        <v>2676</v>
      </c>
      <c r="B921" s="222" t="s">
        <v>2003</v>
      </c>
      <c r="C921" s="123" t="s">
        <v>3162</v>
      </c>
      <c r="D921" s="124">
        <v>0.25</v>
      </c>
      <c r="E921" s="105">
        <v>0.6</v>
      </c>
      <c r="F921" s="106">
        <v>6.7824</v>
      </c>
      <c r="G921" s="117" t="s">
        <v>39</v>
      </c>
      <c r="H921" s="108">
        <v>5</v>
      </c>
      <c r="I921" s="108">
        <v>1.00970625</v>
      </c>
      <c r="J921" s="108">
        <v>3.4540000000000002</v>
      </c>
      <c r="K921" s="118"/>
      <c r="L921" s="118"/>
      <c r="M921" s="118"/>
      <c r="N921" s="118"/>
      <c r="O921" s="118"/>
      <c r="P921" s="118"/>
      <c r="Q921" s="118"/>
      <c r="R921" s="109">
        <v>12.941706250000001</v>
      </c>
      <c r="S921" s="119">
        <v>0.2</v>
      </c>
      <c r="T921" s="119">
        <v>0.3</v>
      </c>
      <c r="U921" s="119">
        <v>0.1</v>
      </c>
      <c r="V921" s="111">
        <f t="shared" si="132"/>
        <v>21.7775</v>
      </c>
      <c r="W921" s="111">
        <f t="shared" si="128"/>
        <v>23.737475</v>
      </c>
      <c r="X921" s="112">
        <v>1.377</v>
      </c>
      <c r="Y921" s="111">
        <f t="shared" si="129"/>
        <v>56.423978074999994</v>
      </c>
      <c r="Z921" s="113">
        <v>0.5</v>
      </c>
      <c r="AA921" s="114">
        <f t="shared" si="127"/>
        <v>28.211989037499997</v>
      </c>
    </row>
    <row r="922" spans="1:27" ht="12.75" customHeight="1" x14ac:dyDescent="0.35">
      <c r="A922" s="103" t="s">
        <v>2676</v>
      </c>
      <c r="B922" s="222" t="s">
        <v>2004</v>
      </c>
      <c r="C922" s="123" t="s">
        <v>3851</v>
      </c>
      <c r="D922" s="124">
        <v>0.25</v>
      </c>
      <c r="E922" s="105">
        <v>0.6</v>
      </c>
      <c r="F922" s="106">
        <v>6.7824</v>
      </c>
      <c r="G922" s="117" t="s">
        <v>39</v>
      </c>
      <c r="H922" s="108">
        <v>5</v>
      </c>
      <c r="I922" s="108">
        <v>1.3816000000000002</v>
      </c>
      <c r="J922" s="108">
        <v>3.9564000000000008</v>
      </c>
      <c r="K922" s="118"/>
      <c r="L922" s="118"/>
      <c r="M922" s="118"/>
      <c r="N922" s="118"/>
      <c r="O922" s="118"/>
      <c r="P922" s="118"/>
      <c r="Q922" s="118"/>
      <c r="R922" s="109">
        <v>13.816000000000001</v>
      </c>
      <c r="S922" s="119">
        <v>0.2</v>
      </c>
      <c r="T922" s="119">
        <v>0.3</v>
      </c>
      <c r="U922" s="119">
        <v>0.1</v>
      </c>
      <c r="V922" s="111">
        <f t="shared" si="132"/>
        <v>22.627500000000001</v>
      </c>
      <c r="W922" s="111">
        <f t="shared" si="128"/>
        <v>24.663975000000004</v>
      </c>
      <c r="X922" s="112">
        <v>1.377</v>
      </c>
      <c r="Y922" s="111">
        <f t="shared" si="129"/>
        <v>58.626268575000005</v>
      </c>
      <c r="Z922" s="113">
        <v>0.5</v>
      </c>
      <c r="AA922" s="114">
        <f t="shared" si="127"/>
        <v>29.313134287500002</v>
      </c>
    </row>
    <row r="923" spans="1:27" ht="12.75" customHeight="1" x14ac:dyDescent="0.35">
      <c r="A923" s="103" t="s">
        <v>2676</v>
      </c>
      <c r="B923" s="222" t="s">
        <v>2005</v>
      </c>
      <c r="C923" s="123" t="s">
        <v>4598</v>
      </c>
      <c r="D923" s="124">
        <v>0.5</v>
      </c>
      <c r="E923" s="105">
        <v>0.6</v>
      </c>
      <c r="F923" s="106">
        <v>6.7824</v>
      </c>
      <c r="G923" s="117" t="s">
        <v>39</v>
      </c>
      <c r="H923" s="108">
        <v>5</v>
      </c>
      <c r="I923" s="108"/>
      <c r="J923" s="108"/>
      <c r="K923" s="118"/>
      <c r="L923" s="118">
        <v>1.39</v>
      </c>
      <c r="M923" s="118"/>
      <c r="N923" s="118"/>
      <c r="O923" s="118"/>
      <c r="P923" s="118"/>
      <c r="Q923" s="118"/>
      <c r="R923" s="109">
        <v>18.346</v>
      </c>
      <c r="S923" s="119">
        <v>0.2</v>
      </c>
      <c r="T923" s="119">
        <v>0.3</v>
      </c>
      <c r="U923" s="119">
        <v>0.1</v>
      </c>
      <c r="V923" s="111">
        <f>L923+V917</f>
        <v>26.865000000000002</v>
      </c>
      <c r="W923" s="111">
        <f t="shared" si="128"/>
        <v>29.282850000000003</v>
      </c>
      <c r="X923" s="112">
        <v>1.377</v>
      </c>
      <c r="Y923" s="111">
        <f t="shared" si="129"/>
        <v>69.605334450000001</v>
      </c>
      <c r="Z923" s="113">
        <v>0.5</v>
      </c>
      <c r="AA923" s="114">
        <f t="shared" si="127"/>
        <v>34.802667225</v>
      </c>
    </row>
    <row r="924" spans="1:27" ht="12.75" customHeight="1" x14ac:dyDescent="0.35">
      <c r="A924" s="103" t="s">
        <v>2676</v>
      </c>
      <c r="B924" s="222" t="s">
        <v>2006</v>
      </c>
      <c r="C924" s="123" t="s">
        <v>4627</v>
      </c>
      <c r="D924" s="124">
        <v>0.5</v>
      </c>
      <c r="E924" s="105">
        <v>0.6</v>
      </c>
      <c r="F924" s="106">
        <v>6.7824</v>
      </c>
      <c r="G924" s="117" t="s">
        <v>39</v>
      </c>
      <c r="H924" s="108">
        <v>5</v>
      </c>
      <c r="I924" s="108">
        <v>2.0194125000000001</v>
      </c>
      <c r="J924" s="108">
        <v>6.9080000000000004</v>
      </c>
      <c r="K924" s="118"/>
      <c r="L924" s="118">
        <v>1.39</v>
      </c>
      <c r="M924" s="118"/>
      <c r="N924" s="118"/>
      <c r="O924" s="118"/>
      <c r="P924" s="118"/>
      <c r="Q924" s="118"/>
      <c r="R924" s="109">
        <v>27.273412500000003</v>
      </c>
      <c r="S924" s="119">
        <v>0.2</v>
      </c>
      <c r="T924" s="119">
        <v>0.3</v>
      </c>
      <c r="U924" s="119">
        <v>0.1</v>
      </c>
      <c r="V924" s="111">
        <f t="shared" ref="V924:V925" si="133">L924+V918</f>
        <v>44.945</v>
      </c>
      <c r="W924" s="111">
        <f t="shared" si="128"/>
        <v>48.990050000000004</v>
      </c>
      <c r="X924" s="112">
        <v>1.377</v>
      </c>
      <c r="Y924" s="111">
        <f t="shared" si="129"/>
        <v>116.44934884999999</v>
      </c>
      <c r="Z924" s="113">
        <v>0.5</v>
      </c>
      <c r="AA924" s="114">
        <f t="shared" si="127"/>
        <v>58.224674424999996</v>
      </c>
    </row>
    <row r="925" spans="1:27" ht="12.75" customHeight="1" x14ac:dyDescent="0.35">
      <c r="A925" s="103" t="s">
        <v>2676</v>
      </c>
      <c r="B925" s="222" t="s">
        <v>2007</v>
      </c>
      <c r="C925" s="123" t="s">
        <v>4656</v>
      </c>
      <c r="D925" s="124">
        <v>0.5</v>
      </c>
      <c r="E925" s="105">
        <v>0.6</v>
      </c>
      <c r="F925" s="106">
        <v>6.7824</v>
      </c>
      <c r="G925" s="117" t="s">
        <v>39</v>
      </c>
      <c r="H925" s="108">
        <v>5</v>
      </c>
      <c r="I925" s="108">
        <v>2.7632000000000003</v>
      </c>
      <c r="J925" s="108">
        <v>7.9128000000000016</v>
      </c>
      <c r="K925" s="118"/>
      <c r="L925" s="118">
        <v>1.39</v>
      </c>
      <c r="M925" s="118"/>
      <c r="N925" s="118"/>
      <c r="O925" s="118"/>
      <c r="P925" s="118"/>
      <c r="Q925" s="118"/>
      <c r="R925" s="109">
        <v>29.022000000000002</v>
      </c>
      <c r="S925" s="119">
        <v>0.2</v>
      </c>
      <c r="T925" s="119">
        <v>0.3</v>
      </c>
      <c r="U925" s="119">
        <v>0.1</v>
      </c>
      <c r="V925" s="111">
        <f t="shared" si="133"/>
        <v>46.645000000000003</v>
      </c>
      <c r="W925" s="111">
        <f t="shared" si="128"/>
        <v>50.843050000000005</v>
      </c>
      <c r="X925" s="112">
        <v>1.377</v>
      </c>
      <c r="Y925" s="111">
        <f t="shared" si="129"/>
        <v>120.85392985</v>
      </c>
      <c r="Z925" s="113">
        <v>0.5</v>
      </c>
      <c r="AA925" s="114">
        <f t="shared" si="127"/>
        <v>60.426964925</v>
      </c>
    </row>
    <row r="926" spans="1:27" ht="12.75" customHeight="1" x14ac:dyDescent="0.35">
      <c r="A926" s="103" t="s">
        <v>2676</v>
      </c>
      <c r="B926" s="222" t="s">
        <v>2008</v>
      </c>
      <c r="C926" s="123" t="s">
        <v>1307</v>
      </c>
      <c r="D926" s="124"/>
      <c r="E926" s="105">
        <v>0.6</v>
      </c>
      <c r="F926" s="106">
        <v>6.7824</v>
      </c>
      <c r="G926" s="117" t="s">
        <v>39</v>
      </c>
      <c r="H926" s="108"/>
      <c r="I926" s="108"/>
      <c r="J926" s="108"/>
      <c r="K926" s="118"/>
      <c r="L926" s="118"/>
      <c r="M926" s="118"/>
      <c r="N926" s="118"/>
      <c r="O926" s="118"/>
      <c r="P926" s="118"/>
      <c r="Q926" s="118"/>
      <c r="R926" s="109">
        <v>18.346</v>
      </c>
      <c r="S926" s="119">
        <v>0.2</v>
      </c>
      <c r="T926" s="119">
        <v>0.3</v>
      </c>
      <c r="U926" s="119">
        <v>0.1</v>
      </c>
      <c r="V926" s="111">
        <v>22.62</v>
      </c>
      <c r="W926" s="111">
        <f t="shared" si="128"/>
        <v>24.655800000000003</v>
      </c>
      <c r="X926" s="112">
        <v>1.377</v>
      </c>
      <c r="Y926" s="111">
        <f t="shared" si="129"/>
        <v>58.606836600000001</v>
      </c>
      <c r="Z926" s="113">
        <v>0.5</v>
      </c>
      <c r="AA926" s="114">
        <f t="shared" si="127"/>
        <v>29.303418300000001</v>
      </c>
    </row>
    <row r="927" spans="1:27" ht="12.75" customHeight="1" x14ac:dyDescent="0.35">
      <c r="A927" s="103" t="s">
        <v>2676</v>
      </c>
      <c r="B927" s="222" t="s">
        <v>2009</v>
      </c>
      <c r="C927" s="123" t="s">
        <v>286</v>
      </c>
      <c r="D927" s="124">
        <v>1</v>
      </c>
      <c r="E927" s="105">
        <v>0.6</v>
      </c>
      <c r="F927" s="106">
        <v>6.7824</v>
      </c>
      <c r="G927" s="117" t="s">
        <v>39</v>
      </c>
      <c r="H927" s="108">
        <v>5</v>
      </c>
      <c r="I927" s="108"/>
      <c r="J927" s="108"/>
      <c r="K927" s="118"/>
      <c r="L927" s="118"/>
      <c r="M927" s="118"/>
      <c r="N927" s="118"/>
      <c r="O927" s="118"/>
      <c r="P927" s="118"/>
      <c r="Q927" s="118"/>
      <c r="R927" s="109">
        <v>33.911999999999999</v>
      </c>
      <c r="S927" s="119">
        <v>0.1</v>
      </c>
      <c r="T927" s="119">
        <v>0.3</v>
      </c>
      <c r="U927" s="119">
        <v>0.1</v>
      </c>
      <c r="V927" s="111">
        <v>50.95</v>
      </c>
      <c r="W927" s="111">
        <f t="shared" si="128"/>
        <v>55.535500000000006</v>
      </c>
      <c r="X927" s="112">
        <v>1.377</v>
      </c>
      <c r="Y927" s="111">
        <f t="shared" si="129"/>
        <v>132.00788349999999</v>
      </c>
      <c r="Z927" s="113">
        <v>0.5</v>
      </c>
      <c r="AA927" s="114">
        <f t="shared" si="127"/>
        <v>66.003941749999996</v>
      </c>
    </row>
    <row r="928" spans="1:27" ht="12.75" customHeight="1" x14ac:dyDescent="0.35">
      <c r="A928" s="103" t="s">
        <v>2676</v>
      </c>
      <c r="B928" s="222" t="s">
        <v>2010</v>
      </c>
      <c r="C928" s="123" t="s">
        <v>3259</v>
      </c>
      <c r="D928" s="124">
        <v>1</v>
      </c>
      <c r="E928" s="105">
        <v>0.6</v>
      </c>
      <c r="F928" s="106">
        <v>6.7824</v>
      </c>
      <c r="G928" s="117" t="s">
        <v>39</v>
      </c>
      <c r="H928" s="108">
        <v>5</v>
      </c>
      <c r="I928" s="108">
        <v>4.0388250000000001</v>
      </c>
      <c r="J928" s="108">
        <v>13.816000000000001</v>
      </c>
      <c r="K928" s="118"/>
      <c r="L928" s="118"/>
      <c r="M928" s="118"/>
      <c r="N928" s="118"/>
      <c r="O928" s="118"/>
      <c r="P928" s="118"/>
      <c r="Q928" s="118"/>
      <c r="R928" s="109">
        <v>51.766825000000004</v>
      </c>
      <c r="S928" s="119">
        <v>0.1</v>
      </c>
      <c r="T928" s="119">
        <v>0.3</v>
      </c>
      <c r="U928" s="119">
        <v>0.1</v>
      </c>
      <c r="V928" s="111">
        <v>87.11</v>
      </c>
      <c r="W928" s="111">
        <f t="shared" si="128"/>
        <v>94.9499</v>
      </c>
      <c r="X928" s="112">
        <v>1.377</v>
      </c>
      <c r="Y928" s="111">
        <f t="shared" si="129"/>
        <v>225.69591229999997</v>
      </c>
      <c r="Z928" s="113">
        <v>0.5</v>
      </c>
      <c r="AA928" s="114">
        <f t="shared" si="127"/>
        <v>112.84795614999999</v>
      </c>
    </row>
    <row r="929" spans="1:27" ht="12.75" customHeight="1" x14ac:dyDescent="0.35">
      <c r="A929" s="103" t="s">
        <v>2676</v>
      </c>
      <c r="B929" s="222" t="s">
        <v>2011</v>
      </c>
      <c r="C929" s="123" t="s">
        <v>3853</v>
      </c>
      <c r="D929" s="124">
        <v>1</v>
      </c>
      <c r="E929" s="105">
        <v>0.6</v>
      </c>
      <c r="F929" s="106">
        <v>6.7824</v>
      </c>
      <c r="G929" s="117" t="s">
        <v>39</v>
      </c>
      <c r="H929" s="108">
        <v>5</v>
      </c>
      <c r="I929" s="108">
        <v>5.5264000000000006</v>
      </c>
      <c r="J929" s="108">
        <v>15.825600000000003</v>
      </c>
      <c r="K929" s="118"/>
      <c r="L929" s="118"/>
      <c r="M929" s="118"/>
      <c r="N929" s="118"/>
      <c r="O929" s="118"/>
      <c r="P929" s="118"/>
      <c r="Q929" s="118"/>
      <c r="R929" s="109">
        <v>55.264000000000003</v>
      </c>
      <c r="S929" s="119">
        <v>0.1</v>
      </c>
      <c r="T929" s="119">
        <v>0.3</v>
      </c>
      <c r="U929" s="119">
        <v>0.1</v>
      </c>
      <c r="V929" s="111">
        <v>90.51</v>
      </c>
      <c r="W929" s="111">
        <f t="shared" si="128"/>
        <v>98.655900000000017</v>
      </c>
      <c r="X929" s="112">
        <v>1.377</v>
      </c>
      <c r="Y929" s="111">
        <f t="shared" si="129"/>
        <v>234.50507430000002</v>
      </c>
      <c r="Z929" s="113">
        <v>0.5</v>
      </c>
      <c r="AA929" s="114">
        <f t="shared" si="127"/>
        <v>117.25253715000001</v>
      </c>
    </row>
    <row r="930" spans="1:27" ht="12.75" customHeight="1" x14ac:dyDescent="0.35">
      <c r="A930" s="103" t="s">
        <v>2676</v>
      </c>
      <c r="B930" s="222" t="s">
        <v>2012</v>
      </c>
      <c r="C930" s="123" t="s">
        <v>288</v>
      </c>
      <c r="D930" s="124">
        <v>1</v>
      </c>
      <c r="E930" s="105">
        <v>0.6</v>
      </c>
      <c r="F930" s="106">
        <v>6.7824</v>
      </c>
      <c r="G930" s="117" t="s">
        <v>39</v>
      </c>
      <c r="H930" s="108">
        <v>5</v>
      </c>
      <c r="I930" s="108"/>
      <c r="J930" s="108"/>
      <c r="K930" s="118"/>
      <c r="L930" s="118"/>
      <c r="M930" s="118"/>
      <c r="N930" s="118"/>
      <c r="O930" s="118"/>
      <c r="P930" s="118"/>
      <c r="Q930" s="118"/>
      <c r="R930" s="109">
        <v>33.911999999999999</v>
      </c>
      <c r="S930" s="119">
        <v>0.1</v>
      </c>
      <c r="T930" s="119">
        <v>0.3</v>
      </c>
      <c r="U930" s="119">
        <v>0.1</v>
      </c>
      <c r="V930" s="111">
        <v>50.95</v>
      </c>
      <c r="W930" s="111">
        <f t="shared" si="128"/>
        <v>55.535500000000006</v>
      </c>
      <c r="X930" s="112">
        <v>1.377</v>
      </c>
      <c r="Y930" s="111">
        <f t="shared" si="129"/>
        <v>132.00788349999999</v>
      </c>
      <c r="Z930" s="113">
        <v>0.5</v>
      </c>
      <c r="AA930" s="114">
        <f t="shared" si="127"/>
        <v>66.003941749999996</v>
      </c>
    </row>
    <row r="931" spans="1:27" ht="12.75" customHeight="1" x14ac:dyDescent="0.35">
      <c r="A931" s="103" t="s">
        <v>2676</v>
      </c>
      <c r="B931" s="222" t="s">
        <v>2013</v>
      </c>
      <c r="C931" s="123" t="s">
        <v>3288</v>
      </c>
      <c r="D931" s="124">
        <v>1</v>
      </c>
      <c r="E931" s="105">
        <v>0.6</v>
      </c>
      <c r="F931" s="106">
        <v>6.7824</v>
      </c>
      <c r="G931" s="117" t="s">
        <v>39</v>
      </c>
      <c r="H931" s="108">
        <v>5</v>
      </c>
      <c r="I931" s="108">
        <v>4.0388250000000001</v>
      </c>
      <c r="J931" s="108">
        <v>13.816000000000001</v>
      </c>
      <c r="K931" s="118"/>
      <c r="L931" s="118"/>
      <c r="M931" s="118"/>
      <c r="N931" s="118"/>
      <c r="O931" s="118"/>
      <c r="P931" s="118"/>
      <c r="Q931" s="118"/>
      <c r="R931" s="109">
        <v>51.766825000000004</v>
      </c>
      <c r="S931" s="119">
        <v>0.1</v>
      </c>
      <c r="T931" s="119">
        <v>0.3</v>
      </c>
      <c r="U931" s="119">
        <v>0.1</v>
      </c>
      <c r="V931" s="111">
        <v>87.11</v>
      </c>
      <c r="W931" s="111">
        <f t="shared" si="128"/>
        <v>94.9499</v>
      </c>
      <c r="X931" s="112">
        <v>1.377</v>
      </c>
      <c r="Y931" s="111">
        <f t="shared" si="129"/>
        <v>225.69591229999997</v>
      </c>
      <c r="Z931" s="113">
        <v>0.5</v>
      </c>
      <c r="AA931" s="114">
        <f t="shared" si="127"/>
        <v>112.84795614999999</v>
      </c>
    </row>
    <row r="932" spans="1:27" ht="12.75" customHeight="1" x14ac:dyDescent="0.35">
      <c r="A932" s="103" t="s">
        <v>2676</v>
      </c>
      <c r="B932" s="222" t="s">
        <v>2014</v>
      </c>
      <c r="C932" s="123" t="s">
        <v>3854</v>
      </c>
      <c r="D932" s="124">
        <v>1</v>
      </c>
      <c r="E932" s="105">
        <v>0.6</v>
      </c>
      <c r="F932" s="106">
        <v>6.7824</v>
      </c>
      <c r="G932" s="117" t="s">
        <v>39</v>
      </c>
      <c r="H932" s="108">
        <v>5</v>
      </c>
      <c r="I932" s="108">
        <v>5.5264000000000006</v>
      </c>
      <c r="J932" s="108">
        <v>15.825600000000003</v>
      </c>
      <c r="K932" s="118"/>
      <c r="L932" s="118"/>
      <c r="M932" s="118"/>
      <c r="N932" s="118"/>
      <c r="O932" s="118"/>
      <c r="P932" s="118"/>
      <c r="Q932" s="118"/>
      <c r="R932" s="109">
        <v>55.264000000000003</v>
      </c>
      <c r="S932" s="119">
        <v>0.1</v>
      </c>
      <c r="T932" s="119">
        <v>0.3</v>
      </c>
      <c r="U932" s="119">
        <v>0.1</v>
      </c>
      <c r="V932" s="111">
        <v>90.51</v>
      </c>
      <c r="W932" s="111">
        <f t="shared" si="128"/>
        <v>98.655900000000017</v>
      </c>
      <c r="X932" s="112">
        <v>1.377</v>
      </c>
      <c r="Y932" s="111">
        <f t="shared" si="129"/>
        <v>234.50507430000002</v>
      </c>
      <c r="Z932" s="113">
        <v>0.5</v>
      </c>
      <c r="AA932" s="114">
        <f t="shared" si="127"/>
        <v>117.25253715000001</v>
      </c>
    </row>
    <row r="933" spans="1:27" ht="12.75" customHeight="1" x14ac:dyDescent="0.35">
      <c r="A933" s="103" t="s">
        <v>2676</v>
      </c>
      <c r="B933" s="222" t="s">
        <v>2015</v>
      </c>
      <c r="C933" s="123" t="s">
        <v>290</v>
      </c>
      <c r="D933" s="124">
        <v>1</v>
      </c>
      <c r="E933" s="105">
        <v>0.6</v>
      </c>
      <c r="F933" s="106">
        <v>6.7824</v>
      </c>
      <c r="G933" s="117" t="s">
        <v>39</v>
      </c>
      <c r="H933" s="108">
        <v>5</v>
      </c>
      <c r="I933" s="108"/>
      <c r="J933" s="108"/>
      <c r="K933" s="118"/>
      <c r="L933" s="118"/>
      <c r="M933" s="118"/>
      <c r="N933" s="118"/>
      <c r="O933" s="118"/>
      <c r="P933" s="118"/>
      <c r="Q933" s="118"/>
      <c r="R933" s="109">
        <v>33.911999999999999</v>
      </c>
      <c r="S933" s="119">
        <v>0.1</v>
      </c>
      <c r="T933" s="119">
        <v>0.3</v>
      </c>
      <c r="U933" s="119">
        <v>0.1</v>
      </c>
      <c r="V933" s="111">
        <v>50.95</v>
      </c>
      <c r="W933" s="111">
        <f t="shared" si="128"/>
        <v>55.535500000000006</v>
      </c>
      <c r="X933" s="112">
        <v>1.377</v>
      </c>
      <c r="Y933" s="111">
        <f t="shared" si="129"/>
        <v>132.00788349999999</v>
      </c>
      <c r="Z933" s="113">
        <v>0.5</v>
      </c>
      <c r="AA933" s="114">
        <f t="shared" si="127"/>
        <v>66.003941749999996</v>
      </c>
    </row>
    <row r="934" spans="1:27" ht="12.75" customHeight="1" x14ac:dyDescent="0.35">
      <c r="A934" s="103" t="s">
        <v>2676</v>
      </c>
      <c r="B934" s="222" t="s">
        <v>2016</v>
      </c>
      <c r="C934" s="123" t="s">
        <v>3317</v>
      </c>
      <c r="D934" s="124">
        <v>1</v>
      </c>
      <c r="E934" s="105">
        <v>0.6</v>
      </c>
      <c r="F934" s="106">
        <v>6.7824</v>
      </c>
      <c r="G934" s="117" t="s">
        <v>39</v>
      </c>
      <c r="H934" s="108">
        <v>5</v>
      </c>
      <c r="I934" s="108">
        <v>4.0388250000000001</v>
      </c>
      <c r="J934" s="108">
        <v>13.816000000000001</v>
      </c>
      <c r="K934" s="118"/>
      <c r="L934" s="118"/>
      <c r="M934" s="118"/>
      <c r="N934" s="118"/>
      <c r="O934" s="118"/>
      <c r="P934" s="118"/>
      <c r="Q934" s="118"/>
      <c r="R934" s="109">
        <v>51.766825000000004</v>
      </c>
      <c r="S934" s="119">
        <v>0.1</v>
      </c>
      <c r="T934" s="119">
        <v>0.3</v>
      </c>
      <c r="U934" s="119">
        <v>0.1</v>
      </c>
      <c r="V934" s="111">
        <v>87.11</v>
      </c>
      <c r="W934" s="111">
        <f t="shared" si="128"/>
        <v>94.9499</v>
      </c>
      <c r="X934" s="112">
        <v>1.377</v>
      </c>
      <c r="Y934" s="111">
        <f t="shared" si="129"/>
        <v>225.69591229999997</v>
      </c>
      <c r="Z934" s="113">
        <v>0.5</v>
      </c>
      <c r="AA934" s="114">
        <f t="shared" si="127"/>
        <v>112.84795614999999</v>
      </c>
    </row>
    <row r="935" spans="1:27" ht="12.75" customHeight="1" x14ac:dyDescent="0.35">
      <c r="A935" s="103" t="s">
        <v>2676</v>
      </c>
      <c r="B935" s="222" t="s">
        <v>2017</v>
      </c>
      <c r="C935" s="123" t="s">
        <v>3855</v>
      </c>
      <c r="D935" s="124">
        <v>1</v>
      </c>
      <c r="E935" s="105">
        <v>0.6</v>
      </c>
      <c r="F935" s="106">
        <v>6.7824</v>
      </c>
      <c r="G935" s="117" t="s">
        <v>39</v>
      </c>
      <c r="H935" s="108">
        <v>5</v>
      </c>
      <c r="I935" s="108">
        <v>5.5264000000000006</v>
      </c>
      <c r="J935" s="108">
        <v>15.825600000000003</v>
      </c>
      <c r="K935" s="118"/>
      <c r="L935" s="118"/>
      <c r="M935" s="118"/>
      <c r="N935" s="118"/>
      <c r="O935" s="118"/>
      <c r="P935" s="118"/>
      <c r="Q935" s="118"/>
      <c r="R935" s="109">
        <v>55.264000000000003</v>
      </c>
      <c r="S935" s="119">
        <v>0.1</v>
      </c>
      <c r="T935" s="119">
        <v>0.3</v>
      </c>
      <c r="U935" s="119">
        <v>0.1</v>
      </c>
      <c r="V935" s="111">
        <v>90.51</v>
      </c>
      <c r="W935" s="111">
        <f t="shared" si="128"/>
        <v>98.655900000000017</v>
      </c>
      <c r="X935" s="112">
        <v>1.377</v>
      </c>
      <c r="Y935" s="111">
        <f t="shared" si="129"/>
        <v>234.50507430000002</v>
      </c>
      <c r="Z935" s="113">
        <v>0.5</v>
      </c>
      <c r="AA935" s="114">
        <f t="shared" si="127"/>
        <v>117.25253715000001</v>
      </c>
    </row>
    <row r="936" spans="1:27" ht="12.75" customHeight="1" x14ac:dyDescent="0.35">
      <c r="A936" s="103" t="s">
        <v>2676</v>
      </c>
      <c r="B936" s="222" t="s">
        <v>2018</v>
      </c>
      <c r="C936" s="123" t="s">
        <v>292</v>
      </c>
      <c r="D936" s="124">
        <v>1</v>
      </c>
      <c r="E936" s="105">
        <v>0.6</v>
      </c>
      <c r="F936" s="106">
        <v>6.7824</v>
      </c>
      <c r="G936" s="117" t="s">
        <v>39</v>
      </c>
      <c r="H936" s="108">
        <v>5</v>
      </c>
      <c r="I936" s="108"/>
      <c r="J936" s="108"/>
      <c r="K936" s="118"/>
      <c r="L936" s="118"/>
      <c r="M936" s="118"/>
      <c r="N936" s="118"/>
      <c r="O936" s="118"/>
      <c r="P936" s="118"/>
      <c r="Q936" s="118"/>
      <c r="R936" s="109">
        <v>33.911999999999999</v>
      </c>
      <c r="S936" s="119">
        <v>0.1</v>
      </c>
      <c r="T936" s="119">
        <v>0.3</v>
      </c>
      <c r="U936" s="119">
        <v>0.1</v>
      </c>
      <c r="V936" s="111">
        <v>50.95</v>
      </c>
      <c r="W936" s="111">
        <f t="shared" si="128"/>
        <v>55.535500000000006</v>
      </c>
      <c r="X936" s="112">
        <v>1.377</v>
      </c>
      <c r="Y936" s="111">
        <f t="shared" si="129"/>
        <v>132.00788349999999</v>
      </c>
      <c r="Z936" s="113">
        <v>0.5</v>
      </c>
      <c r="AA936" s="114">
        <f t="shared" si="127"/>
        <v>66.003941749999996</v>
      </c>
    </row>
    <row r="937" spans="1:27" ht="12.75" customHeight="1" x14ac:dyDescent="0.35">
      <c r="A937" s="103" t="s">
        <v>2676</v>
      </c>
      <c r="B937" s="222" t="s">
        <v>2019</v>
      </c>
      <c r="C937" s="123" t="s">
        <v>3346</v>
      </c>
      <c r="D937" s="124">
        <v>1</v>
      </c>
      <c r="E937" s="105">
        <v>0.6</v>
      </c>
      <c r="F937" s="106">
        <v>6.7824</v>
      </c>
      <c r="G937" s="117" t="s">
        <v>39</v>
      </c>
      <c r="H937" s="108">
        <v>5</v>
      </c>
      <c r="I937" s="108">
        <v>4.0388250000000001</v>
      </c>
      <c r="J937" s="108">
        <v>13.816000000000001</v>
      </c>
      <c r="K937" s="118"/>
      <c r="L937" s="118"/>
      <c r="M937" s="118"/>
      <c r="N937" s="118"/>
      <c r="O937" s="118"/>
      <c r="P937" s="118"/>
      <c r="Q937" s="118"/>
      <c r="R937" s="109">
        <v>51.766825000000004</v>
      </c>
      <c r="S937" s="119">
        <v>0.1</v>
      </c>
      <c r="T937" s="119">
        <v>0.3</v>
      </c>
      <c r="U937" s="119">
        <v>0.1</v>
      </c>
      <c r="V937" s="111">
        <v>87.11</v>
      </c>
      <c r="W937" s="111">
        <f t="shared" si="128"/>
        <v>94.9499</v>
      </c>
      <c r="X937" s="112">
        <v>1.377</v>
      </c>
      <c r="Y937" s="111">
        <f t="shared" si="129"/>
        <v>225.69591229999997</v>
      </c>
      <c r="Z937" s="113">
        <v>0.5</v>
      </c>
      <c r="AA937" s="114">
        <f t="shared" si="127"/>
        <v>112.84795614999999</v>
      </c>
    </row>
    <row r="938" spans="1:27" ht="12.75" customHeight="1" x14ac:dyDescent="0.35">
      <c r="A938" s="103" t="s">
        <v>2676</v>
      </c>
      <c r="B938" s="222" t="s">
        <v>2020</v>
      </c>
      <c r="C938" s="123" t="s">
        <v>3856</v>
      </c>
      <c r="D938" s="124">
        <v>1</v>
      </c>
      <c r="E938" s="105">
        <v>0.6</v>
      </c>
      <c r="F938" s="106">
        <v>6.7824</v>
      </c>
      <c r="G938" s="117" t="s">
        <v>39</v>
      </c>
      <c r="H938" s="108">
        <v>5</v>
      </c>
      <c r="I938" s="108">
        <v>5.5264000000000006</v>
      </c>
      <c r="J938" s="108">
        <v>15.825600000000003</v>
      </c>
      <c r="K938" s="118"/>
      <c r="L938" s="118"/>
      <c r="M938" s="118"/>
      <c r="N938" s="118"/>
      <c r="O938" s="118"/>
      <c r="P938" s="118"/>
      <c r="Q938" s="118"/>
      <c r="R938" s="109">
        <v>55.264000000000003</v>
      </c>
      <c r="S938" s="119">
        <v>0.1</v>
      </c>
      <c r="T938" s="119">
        <v>0.3</v>
      </c>
      <c r="U938" s="119">
        <v>0.1</v>
      </c>
      <c r="V938" s="111">
        <v>90.51</v>
      </c>
      <c r="W938" s="111">
        <f t="shared" si="128"/>
        <v>98.655900000000017</v>
      </c>
      <c r="X938" s="112">
        <v>1.377</v>
      </c>
      <c r="Y938" s="111">
        <f t="shared" si="129"/>
        <v>234.50507430000002</v>
      </c>
      <c r="Z938" s="113">
        <v>0.5</v>
      </c>
      <c r="AA938" s="114">
        <f t="shared" si="127"/>
        <v>117.25253715000001</v>
      </c>
    </row>
    <row r="939" spans="1:27" ht="12.75" customHeight="1" x14ac:dyDescent="0.35">
      <c r="A939" s="103" t="s">
        <v>2676</v>
      </c>
      <c r="B939" s="222" t="s">
        <v>2021</v>
      </c>
      <c r="C939" s="123" t="s">
        <v>294</v>
      </c>
      <c r="D939" s="124">
        <v>1</v>
      </c>
      <c r="E939" s="105">
        <v>0.6</v>
      </c>
      <c r="F939" s="106">
        <v>6.7824</v>
      </c>
      <c r="G939" s="117" t="s">
        <v>39</v>
      </c>
      <c r="H939" s="108">
        <v>5</v>
      </c>
      <c r="I939" s="108"/>
      <c r="J939" s="108"/>
      <c r="K939" s="118"/>
      <c r="L939" s="118"/>
      <c r="M939" s="118"/>
      <c r="N939" s="118"/>
      <c r="O939" s="118"/>
      <c r="P939" s="118"/>
      <c r="Q939" s="118"/>
      <c r="R939" s="109">
        <v>33.911999999999999</v>
      </c>
      <c r="S939" s="119">
        <v>0.1</v>
      </c>
      <c r="T939" s="119">
        <v>0.3</v>
      </c>
      <c r="U939" s="119">
        <v>0.1</v>
      </c>
      <c r="V939" s="111">
        <v>50.95</v>
      </c>
      <c r="W939" s="111">
        <f t="shared" si="128"/>
        <v>55.535500000000006</v>
      </c>
      <c r="X939" s="112">
        <v>1.377</v>
      </c>
      <c r="Y939" s="111">
        <f t="shared" si="129"/>
        <v>132.00788349999999</v>
      </c>
      <c r="Z939" s="113">
        <v>0.5</v>
      </c>
      <c r="AA939" s="114">
        <f t="shared" si="127"/>
        <v>66.003941749999996</v>
      </c>
    </row>
    <row r="940" spans="1:27" ht="12.75" customHeight="1" x14ac:dyDescent="0.35">
      <c r="A940" s="103" t="s">
        <v>2676</v>
      </c>
      <c r="B940" s="222" t="s">
        <v>2022</v>
      </c>
      <c r="C940" s="123" t="s">
        <v>3375</v>
      </c>
      <c r="D940" s="124">
        <v>1</v>
      </c>
      <c r="E940" s="105">
        <v>0.6</v>
      </c>
      <c r="F940" s="106">
        <v>6.7824</v>
      </c>
      <c r="G940" s="117" t="s">
        <v>39</v>
      </c>
      <c r="H940" s="108">
        <v>5</v>
      </c>
      <c r="I940" s="108">
        <v>4.0388250000000001</v>
      </c>
      <c r="J940" s="108">
        <v>13.816000000000001</v>
      </c>
      <c r="K940" s="118"/>
      <c r="L940" s="118"/>
      <c r="M940" s="118"/>
      <c r="N940" s="118"/>
      <c r="O940" s="118"/>
      <c r="P940" s="118"/>
      <c r="Q940" s="118"/>
      <c r="R940" s="109">
        <v>51.766825000000004</v>
      </c>
      <c r="S940" s="119">
        <v>0.1</v>
      </c>
      <c r="T940" s="119">
        <v>0.3</v>
      </c>
      <c r="U940" s="119">
        <v>0.1</v>
      </c>
      <c r="V940" s="111">
        <v>87.11</v>
      </c>
      <c r="W940" s="111">
        <f t="shared" si="128"/>
        <v>94.9499</v>
      </c>
      <c r="X940" s="112">
        <v>1.377</v>
      </c>
      <c r="Y940" s="111">
        <f t="shared" si="129"/>
        <v>225.69591229999997</v>
      </c>
      <c r="Z940" s="113">
        <v>0.5</v>
      </c>
      <c r="AA940" s="114">
        <f t="shared" si="127"/>
        <v>112.84795614999999</v>
      </c>
    </row>
    <row r="941" spans="1:27" ht="12.75" customHeight="1" x14ac:dyDescent="0.35">
      <c r="A941" s="103" t="s">
        <v>2676</v>
      </c>
      <c r="B941" s="222" t="s">
        <v>2023</v>
      </c>
      <c r="C941" s="123" t="s">
        <v>3857</v>
      </c>
      <c r="D941" s="124">
        <v>1</v>
      </c>
      <c r="E941" s="105">
        <v>0.6</v>
      </c>
      <c r="F941" s="106">
        <v>6.7824</v>
      </c>
      <c r="G941" s="117" t="s">
        <v>39</v>
      </c>
      <c r="H941" s="108">
        <v>5</v>
      </c>
      <c r="I941" s="108">
        <v>5.5264000000000006</v>
      </c>
      <c r="J941" s="108">
        <v>15.825600000000003</v>
      </c>
      <c r="K941" s="118"/>
      <c r="L941" s="118"/>
      <c r="M941" s="118"/>
      <c r="N941" s="118"/>
      <c r="O941" s="118"/>
      <c r="P941" s="118"/>
      <c r="Q941" s="118"/>
      <c r="R941" s="109">
        <v>55.264000000000003</v>
      </c>
      <c r="S941" s="119">
        <v>0.1</v>
      </c>
      <c r="T941" s="119">
        <v>0.3</v>
      </c>
      <c r="U941" s="119">
        <v>0.1</v>
      </c>
      <c r="V941" s="111">
        <v>90.51</v>
      </c>
      <c r="W941" s="111">
        <f t="shared" si="128"/>
        <v>98.655900000000017</v>
      </c>
      <c r="X941" s="112">
        <v>1.377</v>
      </c>
      <c r="Y941" s="111">
        <f t="shared" si="129"/>
        <v>234.50507430000002</v>
      </c>
      <c r="Z941" s="113">
        <v>0.5</v>
      </c>
      <c r="AA941" s="114">
        <f t="shared" si="127"/>
        <v>117.25253715000001</v>
      </c>
    </row>
    <row r="942" spans="1:27" ht="12.75" customHeight="1" x14ac:dyDescent="0.35">
      <c r="A942" s="103" t="s">
        <v>2676</v>
      </c>
      <c r="B942" s="222" t="s">
        <v>2024</v>
      </c>
      <c r="C942" s="123" t="s">
        <v>3858</v>
      </c>
      <c r="D942" s="124">
        <v>1</v>
      </c>
      <c r="E942" s="105">
        <v>0.6</v>
      </c>
      <c r="F942" s="106">
        <v>6.7824</v>
      </c>
      <c r="G942" s="117" t="s">
        <v>39</v>
      </c>
      <c r="H942" s="108">
        <v>5</v>
      </c>
      <c r="I942" s="108">
        <v>5.5264000000000006</v>
      </c>
      <c r="J942" s="108">
        <v>15.825600000000003</v>
      </c>
      <c r="K942" s="118"/>
      <c r="L942" s="118"/>
      <c r="M942" s="118"/>
      <c r="N942" s="118"/>
      <c r="O942" s="118"/>
      <c r="P942" s="118"/>
      <c r="Q942" s="118"/>
      <c r="R942" s="109">
        <v>55.264000000000003</v>
      </c>
      <c r="S942" s="119">
        <v>0.2</v>
      </c>
      <c r="T942" s="119">
        <v>0.3</v>
      </c>
      <c r="U942" s="119">
        <v>0.1</v>
      </c>
      <c r="V942" s="111">
        <f>V941</f>
        <v>90.51</v>
      </c>
      <c r="W942" s="111">
        <f t="shared" si="128"/>
        <v>98.655900000000017</v>
      </c>
      <c r="X942" s="112">
        <v>1.377</v>
      </c>
      <c r="Y942" s="111">
        <f t="shared" si="129"/>
        <v>234.50507430000002</v>
      </c>
      <c r="Z942" s="113">
        <v>0.5</v>
      </c>
      <c r="AA942" s="114">
        <f t="shared" ref="AA942:AA1005" si="134">Y942*(1-Z942)</f>
        <v>117.25253715000001</v>
      </c>
    </row>
    <row r="943" spans="1:27" ht="12.75" customHeight="1" x14ac:dyDescent="0.35">
      <c r="A943" s="103" t="s">
        <v>2676</v>
      </c>
      <c r="B943" s="222" t="s">
        <v>2025</v>
      </c>
      <c r="C943" s="123" t="s">
        <v>3638</v>
      </c>
      <c r="D943" s="124">
        <v>1</v>
      </c>
      <c r="E943" s="105">
        <v>0.6</v>
      </c>
      <c r="F943" s="106">
        <v>6.7824</v>
      </c>
      <c r="G943" s="117" t="s">
        <v>39</v>
      </c>
      <c r="H943" s="108">
        <v>5</v>
      </c>
      <c r="I943" s="108">
        <v>4.0388250000000001</v>
      </c>
      <c r="J943" s="108">
        <v>13.816000000000001</v>
      </c>
      <c r="K943" s="118"/>
      <c r="L943" s="118"/>
      <c r="M943" s="118"/>
      <c r="N943" s="118"/>
      <c r="O943" s="118"/>
      <c r="P943" s="118"/>
      <c r="Q943" s="118"/>
      <c r="R943" s="109">
        <v>51.766825000000004</v>
      </c>
      <c r="S943" s="119">
        <v>0.2</v>
      </c>
      <c r="T943" s="119">
        <v>0.3</v>
      </c>
      <c r="U943" s="119">
        <v>0.1</v>
      </c>
      <c r="V943" s="111">
        <f>V940</f>
        <v>87.11</v>
      </c>
      <c r="W943" s="111">
        <f t="shared" si="128"/>
        <v>94.9499</v>
      </c>
      <c r="X943" s="112">
        <v>1.377</v>
      </c>
      <c r="Y943" s="111">
        <f t="shared" si="129"/>
        <v>225.69591229999997</v>
      </c>
      <c r="Z943" s="113">
        <v>0.5</v>
      </c>
      <c r="AA943" s="114">
        <f t="shared" si="134"/>
        <v>112.84795614999999</v>
      </c>
    </row>
    <row r="944" spans="1:27" ht="12.75" customHeight="1" x14ac:dyDescent="0.35">
      <c r="A944" s="103" t="s">
        <v>2676</v>
      </c>
      <c r="B944" s="222" t="s">
        <v>2026</v>
      </c>
      <c r="C944" s="123" t="s">
        <v>456</v>
      </c>
      <c r="D944" s="124">
        <v>1</v>
      </c>
      <c r="E944" s="105">
        <v>0.6</v>
      </c>
      <c r="F944" s="106">
        <v>6.7824</v>
      </c>
      <c r="G944" s="117" t="s">
        <v>39</v>
      </c>
      <c r="H944" s="108">
        <v>5</v>
      </c>
      <c r="I944" s="108"/>
      <c r="J944" s="108"/>
      <c r="K944" s="118"/>
      <c r="L944" s="118"/>
      <c r="M944" s="118"/>
      <c r="N944" s="118"/>
      <c r="O944" s="118"/>
      <c r="P944" s="118"/>
      <c r="Q944" s="118"/>
      <c r="R944" s="109">
        <v>33.911999999999999</v>
      </c>
      <c r="S944" s="119">
        <v>0.2</v>
      </c>
      <c r="T944" s="119">
        <v>0.3</v>
      </c>
      <c r="U944" s="119">
        <v>0.1</v>
      </c>
      <c r="V944" s="111">
        <f>V939</f>
        <v>50.95</v>
      </c>
      <c r="W944" s="111">
        <f t="shared" si="128"/>
        <v>55.535500000000006</v>
      </c>
      <c r="X944" s="112">
        <v>1.377</v>
      </c>
      <c r="Y944" s="111">
        <f t="shared" si="129"/>
        <v>132.00788349999999</v>
      </c>
      <c r="Z944" s="113">
        <v>0.5</v>
      </c>
      <c r="AA944" s="114">
        <f t="shared" si="134"/>
        <v>66.003941749999996</v>
      </c>
    </row>
    <row r="945" spans="1:27" ht="12.75" customHeight="1" x14ac:dyDescent="0.35">
      <c r="A945" s="103" t="s">
        <v>2676</v>
      </c>
      <c r="B945" s="222" t="s">
        <v>2027</v>
      </c>
      <c r="C945" s="123" t="s">
        <v>3859</v>
      </c>
      <c r="D945" s="124">
        <v>1</v>
      </c>
      <c r="E945" s="105">
        <v>0.6</v>
      </c>
      <c r="F945" s="106">
        <v>6.7824</v>
      </c>
      <c r="G945" s="117" t="s">
        <v>39</v>
      </c>
      <c r="H945" s="108">
        <v>5</v>
      </c>
      <c r="I945" s="108">
        <v>5.5264000000000006</v>
      </c>
      <c r="J945" s="108">
        <v>15.825600000000003</v>
      </c>
      <c r="K945" s="118"/>
      <c r="L945" s="118"/>
      <c r="M945" s="118"/>
      <c r="N945" s="118"/>
      <c r="O945" s="118"/>
      <c r="P945" s="118"/>
      <c r="Q945" s="118"/>
      <c r="R945" s="109">
        <v>55.264000000000003</v>
      </c>
      <c r="S945" s="119">
        <v>0.2</v>
      </c>
      <c r="T945" s="119">
        <v>0.3</v>
      </c>
      <c r="U945" s="119">
        <v>0.1</v>
      </c>
      <c r="V945" s="111">
        <v>90.51</v>
      </c>
      <c r="W945" s="111">
        <f t="shared" si="128"/>
        <v>98.655900000000017</v>
      </c>
      <c r="X945" s="112">
        <v>1.377</v>
      </c>
      <c r="Y945" s="111">
        <f t="shared" si="129"/>
        <v>234.50507430000002</v>
      </c>
      <c r="Z945" s="113">
        <v>0.5</v>
      </c>
      <c r="AA945" s="114">
        <f t="shared" si="134"/>
        <v>117.25253715000001</v>
      </c>
    </row>
    <row r="946" spans="1:27" ht="12.75" customHeight="1" x14ac:dyDescent="0.35">
      <c r="A946" s="103" t="s">
        <v>2676</v>
      </c>
      <c r="B946" s="222" t="s">
        <v>2028</v>
      </c>
      <c r="C946" s="123" t="s">
        <v>3427</v>
      </c>
      <c r="D946" s="124">
        <v>1</v>
      </c>
      <c r="E946" s="105">
        <v>0.6</v>
      </c>
      <c r="F946" s="106">
        <v>6.7824</v>
      </c>
      <c r="G946" s="117" t="s">
        <v>39</v>
      </c>
      <c r="H946" s="108">
        <v>5</v>
      </c>
      <c r="I946" s="108">
        <v>4.0388250000000001</v>
      </c>
      <c r="J946" s="108">
        <v>13.816000000000001</v>
      </c>
      <c r="K946" s="118"/>
      <c r="L946" s="118"/>
      <c r="M946" s="118"/>
      <c r="N946" s="118"/>
      <c r="O946" s="118"/>
      <c r="P946" s="118"/>
      <c r="Q946" s="118"/>
      <c r="R946" s="109">
        <v>51.766825000000004</v>
      </c>
      <c r="S946" s="119">
        <v>0.2</v>
      </c>
      <c r="T946" s="119">
        <v>0.3</v>
      </c>
      <c r="U946" s="119">
        <v>0.1</v>
      </c>
      <c r="V946" s="111">
        <v>87.11</v>
      </c>
      <c r="W946" s="111">
        <f t="shared" si="128"/>
        <v>94.9499</v>
      </c>
      <c r="X946" s="112">
        <v>1.377</v>
      </c>
      <c r="Y946" s="111">
        <f t="shared" si="129"/>
        <v>225.69591229999997</v>
      </c>
      <c r="Z946" s="113">
        <v>0.5</v>
      </c>
      <c r="AA946" s="114">
        <f t="shared" si="134"/>
        <v>112.84795614999999</v>
      </c>
    </row>
    <row r="947" spans="1:27" ht="12.75" customHeight="1" x14ac:dyDescent="0.35">
      <c r="A947" s="103" t="s">
        <v>2676</v>
      </c>
      <c r="B947" s="222" t="s">
        <v>2029</v>
      </c>
      <c r="C947" s="123" t="s">
        <v>297</v>
      </c>
      <c r="D947" s="124">
        <v>1</v>
      </c>
      <c r="E947" s="105">
        <v>0.6</v>
      </c>
      <c r="F947" s="106">
        <v>6.7824</v>
      </c>
      <c r="G947" s="117" t="s">
        <v>39</v>
      </c>
      <c r="H947" s="108">
        <v>5</v>
      </c>
      <c r="I947" s="108"/>
      <c r="J947" s="108"/>
      <c r="K947" s="118"/>
      <c r="L947" s="118"/>
      <c r="M947" s="118"/>
      <c r="N947" s="118"/>
      <c r="O947" s="118"/>
      <c r="P947" s="118"/>
      <c r="Q947" s="118"/>
      <c r="R947" s="109">
        <v>33.911999999999999</v>
      </c>
      <c r="S947" s="119">
        <v>0.2</v>
      </c>
      <c r="T947" s="119">
        <v>0.3</v>
      </c>
      <c r="U947" s="119">
        <v>0.1</v>
      </c>
      <c r="V947" s="111">
        <v>50.95</v>
      </c>
      <c r="W947" s="111">
        <f t="shared" si="128"/>
        <v>55.535500000000006</v>
      </c>
      <c r="X947" s="112">
        <v>1.377</v>
      </c>
      <c r="Y947" s="111">
        <f t="shared" si="129"/>
        <v>132.00788349999999</v>
      </c>
      <c r="Z947" s="113">
        <v>0.5</v>
      </c>
      <c r="AA947" s="114">
        <f t="shared" si="134"/>
        <v>66.003941749999996</v>
      </c>
    </row>
    <row r="948" spans="1:27" ht="12.75" customHeight="1" x14ac:dyDescent="0.35">
      <c r="A948" s="103" t="s">
        <v>2676</v>
      </c>
      <c r="B948" s="222" t="s">
        <v>2030</v>
      </c>
      <c r="C948" s="123" t="s">
        <v>472</v>
      </c>
      <c r="D948" s="124">
        <v>0.25</v>
      </c>
      <c r="E948" s="105">
        <v>0.6</v>
      </c>
      <c r="F948" s="106">
        <v>6.7824</v>
      </c>
      <c r="G948" s="117" t="s">
        <v>39</v>
      </c>
      <c r="H948" s="108">
        <v>1.9625000000000001</v>
      </c>
      <c r="I948" s="108"/>
      <c r="J948" s="108"/>
      <c r="K948" s="118"/>
      <c r="L948" s="118">
        <v>1.39</v>
      </c>
      <c r="M948" s="118"/>
      <c r="N948" s="118"/>
      <c r="O948" s="118">
        <v>2.8800000000000003</v>
      </c>
      <c r="P948" s="118"/>
      <c r="Q948" s="118"/>
      <c r="R948" s="109">
        <v>16.956</v>
      </c>
      <c r="S948" s="119">
        <v>0.2</v>
      </c>
      <c r="T948" s="119">
        <v>0.3</v>
      </c>
      <c r="U948" s="119">
        <v>0.1</v>
      </c>
      <c r="V948" s="111">
        <v>26.865000000000002</v>
      </c>
      <c r="W948" s="111">
        <f t="shared" ref="W948:W1011" si="135">V948*$W$1</f>
        <v>29.282850000000003</v>
      </c>
      <c r="X948" s="112">
        <v>1.377</v>
      </c>
      <c r="Y948" s="111">
        <f t="shared" ref="Y948:Y1011" si="136">W948*(1+X948)</f>
        <v>69.605334450000001</v>
      </c>
      <c r="Z948" s="113">
        <v>0.5</v>
      </c>
      <c r="AA948" s="114">
        <f t="shared" si="134"/>
        <v>34.802667225</v>
      </c>
    </row>
    <row r="949" spans="1:27" ht="12.75" customHeight="1" x14ac:dyDescent="0.35">
      <c r="A949" s="103" t="s">
        <v>2676</v>
      </c>
      <c r="B949" s="222" t="s">
        <v>2031</v>
      </c>
      <c r="C949" s="123" t="s">
        <v>3455</v>
      </c>
      <c r="D949" s="124">
        <v>0.25</v>
      </c>
      <c r="E949" s="105">
        <v>0.6</v>
      </c>
      <c r="F949" s="106">
        <v>6.7824</v>
      </c>
      <c r="G949" s="117" t="s">
        <v>39</v>
      </c>
      <c r="H949" s="108">
        <v>1.9625000000000001</v>
      </c>
      <c r="I949" s="108">
        <v>1.00970625</v>
      </c>
      <c r="J949" s="108">
        <v>3.4540000000000002</v>
      </c>
      <c r="K949" s="118"/>
      <c r="L949" s="118">
        <v>1.39</v>
      </c>
      <c r="M949" s="118"/>
      <c r="N949" s="118"/>
      <c r="O949" s="118">
        <v>2.8800000000000003</v>
      </c>
      <c r="P949" s="118"/>
      <c r="Q949" s="118"/>
      <c r="R949" s="109">
        <v>25.883412500000002</v>
      </c>
      <c r="S949" s="119">
        <v>0.2</v>
      </c>
      <c r="T949" s="119">
        <v>0.3</v>
      </c>
      <c r="U949" s="119">
        <v>0.1</v>
      </c>
      <c r="V949" s="111">
        <v>44.945</v>
      </c>
      <c r="W949" s="111">
        <f t="shared" si="135"/>
        <v>48.990050000000004</v>
      </c>
      <c r="X949" s="112">
        <v>1.377</v>
      </c>
      <c r="Y949" s="111">
        <f t="shared" si="136"/>
        <v>116.44934884999999</v>
      </c>
      <c r="Z949" s="113">
        <v>0.5</v>
      </c>
      <c r="AA949" s="114">
        <f t="shared" si="134"/>
        <v>58.224674424999996</v>
      </c>
    </row>
    <row r="950" spans="1:27" ht="12.75" customHeight="1" x14ac:dyDescent="0.35">
      <c r="A950" s="103" t="s">
        <v>2676</v>
      </c>
      <c r="B950" s="222" t="s">
        <v>2032</v>
      </c>
      <c r="C950" s="123" t="s">
        <v>3860</v>
      </c>
      <c r="D950" s="124">
        <v>0.25</v>
      </c>
      <c r="E950" s="105">
        <v>0.6</v>
      </c>
      <c r="F950" s="106">
        <v>6.7824</v>
      </c>
      <c r="G950" s="117" t="s">
        <v>39</v>
      </c>
      <c r="H950" s="108">
        <v>1.9625000000000001</v>
      </c>
      <c r="I950" s="108">
        <v>1.3816000000000002</v>
      </c>
      <c r="J950" s="108">
        <v>3.9564000000000008</v>
      </c>
      <c r="K950" s="118"/>
      <c r="L950" s="118">
        <v>1.39</v>
      </c>
      <c r="M950" s="118"/>
      <c r="N950" s="118"/>
      <c r="O950" s="118">
        <v>2.8800000000000003</v>
      </c>
      <c r="P950" s="118"/>
      <c r="Q950" s="118"/>
      <c r="R950" s="109">
        <v>27.632000000000001</v>
      </c>
      <c r="S950" s="119">
        <v>0.2</v>
      </c>
      <c r="T950" s="119">
        <v>0.3</v>
      </c>
      <c r="U950" s="119">
        <v>0.1</v>
      </c>
      <c r="V950" s="111">
        <v>46.645000000000003</v>
      </c>
      <c r="W950" s="111">
        <f t="shared" si="135"/>
        <v>50.843050000000005</v>
      </c>
      <c r="X950" s="112">
        <v>1.377</v>
      </c>
      <c r="Y950" s="111">
        <f t="shared" si="136"/>
        <v>120.85392985</v>
      </c>
      <c r="Z950" s="113">
        <v>0.5</v>
      </c>
      <c r="AA950" s="114">
        <f t="shared" si="134"/>
        <v>60.426964925</v>
      </c>
    </row>
    <row r="951" spans="1:27" ht="12.75" customHeight="1" x14ac:dyDescent="0.35">
      <c r="A951" s="103" t="s">
        <v>2676</v>
      </c>
      <c r="B951" s="222" t="s">
        <v>2033</v>
      </c>
      <c r="C951" s="123" t="s">
        <v>298</v>
      </c>
      <c r="D951" s="124">
        <v>1</v>
      </c>
      <c r="E951" s="105">
        <v>0.6</v>
      </c>
      <c r="F951" s="106">
        <v>6.7824</v>
      </c>
      <c r="G951" s="117" t="s">
        <v>39</v>
      </c>
      <c r="H951" s="108">
        <v>5</v>
      </c>
      <c r="I951" s="108"/>
      <c r="J951" s="108"/>
      <c r="K951" s="118"/>
      <c r="L951" s="118"/>
      <c r="M951" s="118"/>
      <c r="N951" s="118"/>
      <c r="O951" s="118"/>
      <c r="P951" s="118"/>
      <c r="Q951" s="118"/>
      <c r="R951" s="109">
        <v>33.911999999999999</v>
      </c>
      <c r="S951" s="119">
        <v>0.1</v>
      </c>
      <c r="T951" s="119">
        <v>0.3</v>
      </c>
      <c r="U951" s="119">
        <v>0.1</v>
      </c>
      <c r="V951" s="111">
        <f>V939*1.5</f>
        <v>76.425000000000011</v>
      </c>
      <c r="W951" s="111">
        <f t="shared" si="135"/>
        <v>83.30325000000002</v>
      </c>
      <c r="X951" s="112">
        <v>1.377</v>
      </c>
      <c r="Y951" s="111">
        <f t="shared" si="136"/>
        <v>198.01182525000002</v>
      </c>
      <c r="Z951" s="113">
        <v>0.5</v>
      </c>
      <c r="AA951" s="114">
        <f t="shared" si="134"/>
        <v>99.005912625000008</v>
      </c>
    </row>
    <row r="952" spans="1:27" ht="12.75" customHeight="1" x14ac:dyDescent="0.35">
      <c r="A952" s="103" t="s">
        <v>2676</v>
      </c>
      <c r="B952" s="222" t="s">
        <v>2034</v>
      </c>
      <c r="C952" s="123" t="s">
        <v>3624</v>
      </c>
      <c r="D952" s="124">
        <v>1</v>
      </c>
      <c r="E952" s="105">
        <v>0.6</v>
      </c>
      <c r="F952" s="106">
        <v>6.7824</v>
      </c>
      <c r="G952" s="117" t="s">
        <v>39</v>
      </c>
      <c r="H952" s="108">
        <v>5</v>
      </c>
      <c r="I952" s="108">
        <v>4.0388250000000001</v>
      </c>
      <c r="J952" s="108">
        <v>13.816000000000001</v>
      </c>
      <c r="K952" s="118"/>
      <c r="L952" s="118"/>
      <c r="M952" s="118"/>
      <c r="N952" s="118"/>
      <c r="O952" s="118"/>
      <c r="P952" s="118"/>
      <c r="Q952" s="118"/>
      <c r="R952" s="109">
        <v>51.766825000000004</v>
      </c>
      <c r="S952" s="119">
        <v>0.1</v>
      </c>
      <c r="T952" s="119">
        <v>0.3</v>
      </c>
      <c r="U952" s="119">
        <v>0.1</v>
      </c>
      <c r="V952" s="111">
        <f t="shared" ref="V952:V953" si="137">V940*1.5</f>
        <v>130.66499999999999</v>
      </c>
      <c r="W952" s="111">
        <f t="shared" si="135"/>
        <v>142.42484999999999</v>
      </c>
      <c r="X952" s="112">
        <v>1.377</v>
      </c>
      <c r="Y952" s="111">
        <f t="shared" si="136"/>
        <v>338.54386844999993</v>
      </c>
      <c r="Z952" s="113">
        <v>0.5</v>
      </c>
      <c r="AA952" s="114">
        <f t="shared" si="134"/>
        <v>169.27193422499997</v>
      </c>
    </row>
    <row r="953" spans="1:27" ht="12.75" customHeight="1" x14ac:dyDescent="0.35">
      <c r="A953" s="103" t="s">
        <v>2676</v>
      </c>
      <c r="B953" s="222" t="s">
        <v>2035</v>
      </c>
      <c r="C953" s="123" t="s">
        <v>3861</v>
      </c>
      <c r="D953" s="124">
        <v>1</v>
      </c>
      <c r="E953" s="105">
        <v>0.6</v>
      </c>
      <c r="F953" s="106">
        <v>6.7824</v>
      </c>
      <c r="G953" s="117" t="s">
        <v>39</v>
      </c>
      <c r="H953" s="108">
        <v>5</v>
      </c>
      <c r="I953" s="108">
        <v>5.5264000000000006</v>
      </c>
      <c r="J953" s="108">
        <v>15.825600000000003</v>
      </c>
      <c r="K953" s="118"/>
      <c r="L953" s="118"/>
      <c r="M953" s="118"/>
      <c r="N953" s="118"/>
      <c r="O953" s="118"/>
      <c r="P953" s="118"/>
      <c r="Q953" s="118"/>
      <c r="R953" s="109">
        <v>55.264000000000003</v>
      </c>
      <c r="S953" s="119">
        <v>0.1</v>
      </c>
      <c r="T953" s="119">
        <v>0.3</v>
      </c>
      <c r="U953" s="119">
        <v>0.1</v>
      </c>
      <c r="V953" s="111">
        <f t="shared" si="137"/>
        <v>135.76500000000001</v>
      </c>
      <c r="W953" s="111">
        <f t="shared" si="135"/>
        <v>147.98385000000002</v>
      </c>
      <c r="X953" s="112">
        <v>1.377</v>
      </c>
      <c r="Y953" s="111">
        <f t="shared" si="136"/>
        <v>351.75761145000001</v>
      </c>
      <c r="Z953" s="113">
        <v>0.5</v>
      </c>
      <c r="AA953" s="114">
        <f t="shared" si="134"/>
        <v>175.87880572500001</v>
      </c>
    </row>
    <row r="954" spans="1:27" ht="12.75" customHeight="1" x14ac:dyDescent="0.35">
      <c r="A954" s="103" t="s">
        <v>2676</v>
      </c>
      <c r="B954" s="222" t="s">
        <v>2036</v>
      </c>
      <c r="C954" s="123" t="s">
        <v>1308</v>
      </c>
      <c r="D954" s="124">
        <v>1</v>
      </c>
      <c r="E954" s="105">
        <v>0.6</v>
      </c>
      <c r="F954" s="106">
        <v>6.7824</v>
      </c>
      <c r="G954" s="117" t="s">
        <v>39</v>
      </c>
      <c r="H954" s="108">
        <v>5</v>
      </c>
      <c r="I954" s="108"/>
      <c r="J954" s="108"/>
      <c r="K954" s="118"/>
      <c r="L954" s="118"/>
      <c r="M954" s="118"/>
      <c r="N954" s="118"/>
      <c r="O954" s="118"/>
      <c r="P954" s="118"/>
      <c r="Q954" s="118"/>
      <c r="R954" s="109">
        <v>33.911999999999999</v>
      </c>
      <c r="S954" s="119">
        <v>0.2</v>
      </c>
      <c r="T954" s="119">
        <v>0.3</v>
      </c>
      <c r="U954" s="119">
        <v>0.1</v>
      </c>
      <c r="V954" s="111">
        <v>50.95</v>
      </c>
      <c r="W954" s="111">
        <f t="shared" si="135"/>
        <v>55.535500000000006</v>
      </c>
      <c r="X954" s="112">
        <v>1.377</v>
      </c>
      <c r="Y954" s="111">
        <f t="shared" si="136"/>
        <v>132.00788349999999</v>
      </c>
      <c r="Z954" s="113">
        <v>0.5</v>
      </c>
      <c r="AA954" s="114">
        <f t="shared" si="134"/>
        <v>66.003941749999996</v>
      </c>
    </row>
    <row r="955" spans="1:27" ht="12.75" customHeight="1" x14ac:dyDescent="0.35">
      <c r="A955" s="103" t="s">
        <v>2676</v>
      </c>
      <c r="B955" s="222" t="s">
        <v>4300</v>
      </c>
      <c r="C955" s="123" t="s">
        <v>300</v>
      </c>
      <c r="D955" s="124">
        <v>1</v>
      </c>
      <c r="E955" s="105">
        <v>0.6</v>
      </c>
      <c r="F955" s="106">
        <v>6.7824</v>
      </c>
      <c r="G955" s="117" t="s">
        <v>39</v>
      </c>
      <c r="H955" s="108">
        <v>5</v>
      </c>
      <c r="I955" s="108"/>
      <c r="J955" s="108"/>
      <c r="K955" s="118"/>
      <c r="L955" s="118"/>
      <c r="M955" s="118"/>
      <c r="N955" s="118"/>
      <c r="O955" s="118"/>
      <c r="P955" s="118"/>
      <c r="Q955" s="118"/>
      <c r="R955" s="109">
        <v>33.911999999999999</v>
      </c>
      <c r="S955" s="119">
        <v>0.2</v>
      </c>
      <c r="T955" s="119">
        <v>0.3</v>
      </c>
      <c r="U955" s="119">
        <v>0.1</v>
      </c>
      <c r="V955" s="111">
        <v>50.95</v>
      </c>
      <c r="W955" s="111">
        <f t="shared" si="135"/>
        <v>55.535500000000006</v>
      </c>
      <c r="X955" s="112">
        <v>1.377</v>
      </c>
      <c r="Y955" s="111">
        <f t="shared" si="136"/>
        <v>132.00788349999999</v>
      </c>
      <c r="Z955" s="113">
        <v>0.5</v>
      </c>
      <c r="AA955" s="114">
        <f t="shared" si="134"/>
        <v>66.003941749999996</v>
      </c>
    </row>
    <row r="956" spans="1:27" ht="12.75" customHeight="1" x14ac:dyDescent="0.35">
      <c r="A956" s="103" t="s">
        <v>2676</v>
      </c>
      <c r="B956" s="222" t="s">
        <v>4301</v>
      </c>
      <c r="C956" s="123" t="s">
        <v>1309</v>
      </c>
      <c r="D956" s="124">
        <v>1</v>
      </c>
      <c r="E956" s="105"/>
      <c r="F956" s="106">
        <v>5.6</v>
      </c>
      <c r="G956" s="117" t="s">
        <v>39</v>
      </c>
      <c r="H956" s="108">
        <v>1.62</v>
      </c>
      <c r="I956" s="108"/>
      <c r="J956" s="108"/>
      <c r="K956" s="118"/>
      <c r="L956" s="118"/>
      <c r="M956" s="118"/>
      <c r="N956" s="118"/>
      <c r="O956" s="118"/>
      <c r="P956" s="118"/>
      <c r="Q956" s="118"/>
      <c r="R956" s="109">
        <v>9.0719999999999992</v>
      </c>
      <c r="S956" s="119">
        <v>1.5</v>
      </c>
      <c r="T956" s="119">
        <v>0</v>
      </c>
      <c r="U956" s="119">
        <v>0</v>
      </c>
      <c r="V956" s="111">
        <v>50.95</v>
      </c>
      <c r="W956" s="111">
        <f t="shared" si="135"/>
        <v>55.535500000000006</v>
      </c>
      <c r="X956" s="112">
        <v>1.377</v>
      </c>
      <c r="Y956" s="111">
        <f t="shared" si="136"/>
        <v>132.00788349999999</v>
      </c>
      <c r="Z956" s="113">
        <v>0.5</v>
      </c>
      <c r="AA956" s="114">
        <f t="shared" si="134"/>
        <v>66.003941749999996</v>
      </c>
    </row>
    <row r="957" spans="1:27" ht="12.75" customHeight="1" x14ac:dyDescent="0.35">
      <c r="A957" s="103" t="s">
        <v>2676</v>
      </c>
      <c r="B957" s="222" t="s">
        <v>4302</v>
      </c>
      <c r="C957" s="123" t="s">
        <v>1310</v>
      </c>
      <c r="D957" s="124"/>
      <c r="E957" s="105"/>
      <c r="F957" s="106">
        <v>5.6</v>
      </c>
      <c r="G957" s="117" t="s">
        <v>39</v>
      </c>
      <c r="H957" s="108"/>
      <c r="I957" s="108"/>
      <c r="J957" s="108"/>
      <c r="K957" s="118"/>
      <c r="L957" s="118"/>
      <c r="M957" s="118"/>
      <c r="N957" s="118"/>
      <c r="O957" s="118"/>
      <c r="P957" s="118"/>
      <c r="Q957" s="118"/>
      <c r="R957" s="109">
        <v>9.0719999999999992</v>
      </c>
      <c r="S957" s="119">
        <v>1</v>
      </c>
      <c r="T957" s="119">
        <v>0</v>
      </c>
      <c r="U957" s="119">
        <v>0</v>
      </c>
      <c r="V957" s="111">
        <v>50.95</v>
      </c>
      <c r="W957" s="111">
        <f t="shared" si="135"/>
        <v>55.535500000000006</v>
      </c>
      <c r="X957" s="112">
        <v>1.377</v>
      </c>
      <c r="Y957" s="111">
        <f t="shared" si="136"/>
        <v>132.00788349999999</v>
      </c>
      <c r="Z957" s="113">
        <v>0.5</v>
      </c>
      <c r="AA957" s="114">
        <f t="shared" si="134"/>
        <v>66.003941749999996</v>
      </c>
    </row>
    <row r="958" spans="1:27" ht="12.75" customHeight="1" x14ac:dyDescent="0.35">
      <c r="A958" s="103" t="s">
        <v>2676</v>
      </c>
      <c r="B958" s="222" t="s">
        <v>4303</v>
      </c>
      <c r="C958" s="123" t="s">
        <v>301</v>
      </c>
      <c r="D958" s="124">
        <v>1</v>
      </c>
      <c r="E958" s="105"/>
      <c r="F958" s="106">
        <v>5.6</v>
      </c>
      <c r="G958" s="117" t="s">
        <v>39</v>
      </c>
      <c r="H958" s="108">
        <v>1.62</v>
      </c>
      <c r="I958" s="108"/>
      <c r="J958" s="108"/>
      <c r="K958" s="118"/>
      <c r="L958" s="118"/>
      <c r="M958" s="118"/>
      <c r="N958" s="118"/>
      <c r="O958" s="118"/>
      <c r="P958" s="118"/>
      <c r="Q958" s="118"/>
      <c r="R958" s="109">
        <v>9.0719999999999992</v>
      </c>
      <c r="S958" s="119">
        <v>1</v>
      </c>
      <c r="T958" s="119">
        <v>0</v>
      </c>
      <c r="U958" s="119">
        <v>0</v>
      </c>
      <c r="V958" s="111">
        <v>50.95</v>
      </c>
      <c r="W958" s="111">
        <f t="shared" si="135"/>
        <v>55.535500000000006</v>
      </c>
      <c r="X958" s="112">
        <v>1.377</v>
      </c>
      <c r="Y958" s="111">
        <f t="shared" si="136"/>
        <v>132.00788349999999</v>
      </c>
      <c r="Z958" s="113">
        <v>0.5</v>
      </c>
      <c r="AA958" s="114">
        <f t="shared" si="134"/>
        <v>66.003941749999996</v>
      </c>
    </row>
    <row r="959" spans="1:27" ht="12.75" customHeight="1" x14ac:dyDescent="0.35">
      <c r="A959" s="103" t="s">
        <v>2676</v>
      </c>
      <c r="B959" s="222" t="s">
        <v>4304</v>
      </c>
      <c r="C959" s="123" t="s">
        <v>302</v>
      </c>
      <c r="D959" s="124">
        <v>1</v>
      </c>
      <c r="E959" s="105"/>
      <c r="F959" s="106">
        <v>1</v>
      </c>
      <c r="G959" s="117" t="s">
        <v>39</v>
      </c>
      <c r="H959" s="108"/>
      <c r="I959" s="108"/>
      <c r="J959" s="108"/>
      <c r="K959" s="118"/>
      <c r="L959" s="118"/>
      <c r="M959" s="118">
        <v>1.3608753246753247</v>
      </c>
      <c r="N959" s="118"/>
      <c r="O959" s="118"/>
      <c r="P959" s="118"/>
      <c r="Q959" s="118"/>
      <c r="R959" s="109">
        <v>1.3608753246753247</v>
      </c>
      <c r="S959" s="119">
        <v>1</v>
      </c>
      <c r="T959" s="119">
        <v>0</v>
      </c>
      <c r="U959" s="119">
        <v>0</v>
      </c>
      <c r="V959" s="111">
        <v>2.87</v>
      </c>
      <c r="W959" s="111">
        <f t="shared" si="135"/>
        <v>3.1283000000000003</v>
      </c>
      <c r="X959" s="112">
        <v>1.377</v>
      </c>
      <c r="Y959" s="111">
        <f t="shared" si="136"/>
        <v>7.4359691000000003</v>
      </c>
      <c r="Z959" s="113">
        <v>0.5</v>
      </c>
      <c r="AA959" s="114">
        <f t="shared" si="134"/>
        <v>3.7179845500000002</v>
      </c>
    </row>
    <row r="960" spans="1:27" ht="12.75" customHeight="1" x14ac:dyDescent="0.35">
      <c r="A960" s="103" t="s">
        <v>2676</v>
      </c>
      <c r="B960" s="222" t="s">
        <v>4305</v>
      </c>
      <c r="C960" s="123" t="s">
        <v>1311</v>
      </c>
      <c r="D960" s="124"/>
      <c r="E960" s="105"/>
      <c r="F960" s="106">
        <v>1</v>
      </c>
      <c r="G960" s="117" t="s">
        <v>39</v>
      </c>
      <c r="H960" s="108"/>
      <c r="I960" s="108"/>
      <c r="J960" s="108"/>
      <c r="K960" s="118"/>
      <c r="L960" s="118"/>
      <c r="M960" s="118"/>
      <c r="N960" s="118"/>
      <c r="O960" s="118"/>
      <c r="P960" s="118"/>
      <c r="Q960" s="118"/>
      <c r="R960" s="109">
        <v>2.8209999999999997</v>
      </c>
      <c r="S960" s="119">
        <v>1</v>
      </c>
      <c r="T960" s="119">
        <v>0</v>
      </c>
      <c r="U960" s="119">
        <v>0</v>
      </c>
      <c r="V960" s="111">
        <v>2.87</v>
      </c>
      <c r="W960" s="111">
        <f t="shared" si="135"/>
        <v>3.1283000000000003</v>
      </c>
      <c r="X960" s="112">
        <v>1.377</v>
      </c>
      <c r="Y960" s="111">
        <f t="shared" si="136"/>
        <v>7.4359691000000003</v>
      </c>
      <c r="Z960" s="113">
        <v>0.5</v>
      </c>
      <c r="AA960" s="114">
        <f t="shared" si="134"/>
        <v>3.7179845500000002</v>
      </c>
    </row>
    <row r="961" spans="1:27" ht="12.75" customHeight="1" x14ac:dyDescent="0.35">
      <c r="A961" s="103" t="s">
        <v>2676</v>
      </c>
      <c r="B961" s="222" t="s">
        <v>4306</v>
      </c>
      <c r="C961" s="123" t="s">
        <v>3862</v>
      </c>
      <c r="D961" s="124"/>
      <c r="E961" s="105"/>
      <c r="F961" s="106">
        <v>1</v>
      </c>
      <c r="G961" s="117" t="s">
        <v>39</v>
      </c>
      <c r="H961" s="108"/>
      <c r="I961" s="108"/>
      <c r="J961" s="108"/>
      <c r="K961" s="118"/>
      <c r="L961" s="118"/>
      <c r="M961" s="118"/>
      <c r="N961" s="118"/>
      <c r="O961" s="118"/>
      <c r="P961" s="118">
        <v>3.2292000000000005</v>
      </c>
      <c r="Q961" s="118"/>
      <c r="R961" s="109">
        <v>3.2292000000000005</v>
      </c>
      <c r="S961" s="119">
        <v>1</v>
      </c>
      <c r="T961" s="119">
        <v>0</v>
      </c>
      <c r="U961" s="119">
        <v>0</v>
      </c>
      <c r="V961" s="111">
        <v>6.458400000000001</v>
      </c>
      <c r="W961" s="111">
        <f t="shared" si="135"/>
        <v>7.0396560000000017</v>
      </c>
      <c r="X961" s="112">
        <v>1.377</v>
      </c>
      <c r="Y961" s="111">
        <f t="shared" si="136"/>
        <v>16.733262312000001</v>
      </c>
      <c r="Z961" s="113">
        <v>0.5</v>
      </c>
      <c r="AA961" s="114">
        <f t="shared" si="134"/>
        <v>8.3666311560000004</v>
      </c>
    </row>
    <row r="962" spans="1:27" ht="12.75" customHeight="1" x14ac:dyDescent="0.35">
      <c r="A962" s="103" t="s">
        <v>2676</v>
      </c>
      <c r="B962" s="222" t="s">
        <v>4307</v>
      </c>
      <c r="C962" s="123" t="s">
        <v>3484</v>
      </c>
      <c r="D962" s="124"/>
      <c r="E962" s="105"/>
      <c r="F962" s="106">
        <v>1</v>
      </c>
      <c r="G962" s="117" t="s">
        <v>39</v>
      </c>
      <c r="H962" s="108"/>
      <c r="I962" s="108"/>
      <c r="J962" s="108"/>
      <c r="K962" s="118"/>
      <c r="L962" s="118"/>
      <c r="M962" s="118"/>
      <c r="N962" s="118"/>
      <c r="O962" s="118"/>
      <c r="P962" s="118">
        <v>3.0251000000000001</v>
      </c>
      <c r="Q962" s="118"/>
      <c r="R962" s="109">
        <v>3.0251000000000001</v>
      </c>
      <c r="S962" s="119">
        <v>1</v>
      </c>
      <c r="T962" s="119">
        <v>0</v>
      </c>
      <c r="U962" s="119">
        <v>0</v>
      </c>
      <c r="V962" s="111">
        <v>6.0502000000000002</v>
      </c>
      <c r="W962" s="111">
        <f t="shared" si="135"/>
        <v>6.5947180000000012</v>
      </c>
      <c r="X962" s="112">
        <v>1.377</v>
      </c>
      <c r="Y962" s="111">
        <f t="shared" si="136"/>
        <v>15.675644686000002</v>
      </c>
      <c r="Z962" s="113">
        <v>0.5</v>
      </c>
      <c r="AA962" s="114">
        <f t="shared" si="134"/>
        <v>7.8378223430000009</v>
      </c>
    </row>
    <row r="963" spans="1:27" ht="12.75" customHeight="1" x14ac:dyDescent="0.35">
      <c r="A963" s="103" t="s">
        <v>2676</v>
      </c>
      <c r="B963" s="222" t="s">
        <v>4308</v>
      </c>
      <c r="C963" s="123" t="s">
        <v>304</v>
      </c>
      <c r="D963" s="124"/>
      <c r="E963" s="105"/>
      <c r="F963" s="106">
        <v>1</v>
      </c>
      <c r="G963" s="117" t="s">
        <v>39</v>
      </c>
      <c r="H963" s="108"/>
      <c r="I963" s="108"/>
      <c r="J963" s="108"/>
      <c r="K963" s="118"/>
      <c r="L963" s="118"/>
      <c r="M963" s="118"/>
      <c r="N963" s="118"/>
      <c r="O963" s="118"/>
      <c r="P963" s="118"/>
      <c r="Q963" s="118">
        <v>2.8209999999999997</v>
      </c>
      <c r="R963" s="109">
        <v>2.8209999999999997</v>
      </c>
      <c r="S963" s="119">
        <v>1</v>
      </c>
      <c r="T963" s="119">
        <v>0</v>
      </c>
      <c r="U963" s="119">
        <v>0</v>
      </c>
      <c r="V963" s="111">
        <v>5.6419999999999995</v>
      </c>
      <c r="W963" s="111">
        <f t="shared" si="135"/>
        <v>6.1497799999999998</v>
      </c>
      <c r="X963" s="112">
        <v>1.377</v>
      </c>
      <c r="Y963" s="111">
        <f t="shared" si="136"/>
        <v>14.618027059999998</v>
      </c>
      <c r="Z963" s="113">
        <v>0.5</v>
      </c>
      <c r="AA963" s="114">
        <f t="shared" si="134"/>
        <v>7.3090135299999988</v>
      </c>
    </row>
    <row r="964" spans="1:27" ht="12.75" customHeight="1" x14ac:dyDescent="0.35">
      <c r="A964" s="103" t="s">
        <v>2676</v>
      </c>
      <c r="B964" s="222" t="s">
        <v>4309</v>
      </c>
      <c r="C964" s="123" t="s">
        <v>305</v>
      </c>
      <c r="D964" s="124"/>
      <c r="E964" s="105"/>
      <c r="F964" s="106">
        <v>1</v>
      </c>
      <c r="G964" s="117" t="s">
        <v>39</v>
      </c>
      <c r="H964" s="108"/>
      <c r="I964" s="108"/>
      <c r="J964" s="108"/>
      <c r="K964" s="118"/>
      <c r="L964" s="118"/>
      <c r="M964" s="118"/>
      <c r="N964" s="118">
        <v>1.2904109589041097</v>
      </c>
      <c r="O964" s="118"/>
      <c r="P964" s="118"/>
      <c r="Q964" s="118"/>
      <c r="R964" s="109">
        <v>1.2904109589041097</v>
      </c>
      <c r="S964" s="119">
        <v>1</v>
      </c>
      <c r="T964" s="119">
        <v>0</v>
      </c>
      <c r="U964" s="119">
        <v>0</v>
      </c>
      <c r="V964" s="111">
        <v>2.5808219178082195</v>
      </c>
      <c r="W964" s="111">
        <f t="shared" si="135"/>
        <v>2.8130958904109593</v>
      </c>
      <c r="X964" s="112">
        <v>1.377</v>
      </c>
      <c r="Y964" s="111">
        <f t="shared" si="136"/>
        <v>6.6867289315068499</v>
      </c>
      <c r="Z964" s="113">
        <v>0.5</v>
      </c>
      <c r="AA964" s="114">
        <f t="shared" si="134"/>
        <v>3.3433644657534249</v>
      </c>
    </row>
    <row r="965" spans="1:27" ht="12.75" customHeight="1" x14ac:dyDescent="0.35">
      <c r="A965" s="103" t="s">
        <v>2676</v>
      </c>
      <c r="B965" s="222" t="s">
        <v>4310</v>
      </c>
      <c r="C965" s="123" t="s">
        <v>3563</v>
      </c>
      <c r="D965" s="124">
        <v>0.2</v>
      </c>
      <c r="E965" s="105">
        <v>0.6</v>
      </c>
      <c r="F965" s="106">
        <v>6.7824</v>
      </c>
      <c r="G965" s="117" t="s">
        <v>39</v>
      </c>
      <c r="H965" s="108">
        <v>5</v>
      </c>
      <c r="I965" s="108"/>
      <c r="J965" s="108"/>
      <c r="K965" s="118">
        <v>0.5</v>
      </c>
      <c r="L965" s="118"/>
      <c r="M965" s="118"/>
      <c r="N965" s="118"/>
      <c r="O965" s="118">
        <v>2.8800000000000003</v>
      </c>
      <c r="P965" s="118"/>
      <c r="Q965" s="118"/>
      <c r="R965" s="109">
        <v>37.292000000000002</v>
      </c>
      <c r="S965" s="119">
        <v>0.2</v>
      </c>
      <c r="T965" s="119">
        <v>0.3</v>
      </c>
      <c r="U965" s="119">
        <v>0.1</v>
      </c>
      <c r="V965" s="111">
        <v>63.993072000000005</v>
      </c>
      <c r="W965" s="111">
        <f t="shared" si="135"/>
        <v>69.752448480000012</v>
      </c>
      <c r="X965" s="112">
        <v>1.377</v>
      </c>
      <c r="Y965" s="111">
        <f t="shared" si="136"/>
        <v>165.80157003696002</v>
      </c>
      <c r="Z965" s="113">
        <v>0.5</v>
      </c>
      <c r="AA965" s="114">
        <f t="shared" si="134"/>
        <v>82.900785018480008</v>
      </c>
    </row>
    <row r="966" spans="1:27" ht="12.75" customHeight="1" x14ac:dyDescent="0.35">
      <c r="A966" s="103" t="s">
        <v>2676</v>
      </c>
      <c r="B966" s="222" t="s">
        <v>4311</v>
      </c>
      <c r="C966" s="123" t="s">
        <v>3506</v>
      </c>
      <c r="D966" s="124">
        <v>0.2</v>
      </c>
      <c r="E966" s="105">
        <v>0.6</v>
      </c>
      <c r="F966" s="106">
        <v>6.7824</v>
      </c>
      <c r="G966" s="117" t="s">
        <v>39</v>
      </c>
      <c r="H966" s="108">
        <v>5</v>
      </c>
      <c r="I966" s="108">
        <v>0.73083500000000012</v>
      </c>
      <c r="J966" s="108">
        <v>2.1301760000000005</v>
      </c>
      <c r="K966" s="118">
        <v>0.5</v>
      </c>
      <c r="L966" s="118"/>
      <c r="M966" s="118"/>
      <c r="N966" s="118"/>
      <c r="O966" s="118">
        <v>2.8800000000000003</v>
      </c>
      <c r="P966" s="118"/>
      <c r="Q966" s="118"/>
      <c r="R966" s="109">
        <v>64.790236000000007</v>
      </c>
      <c r="S966" s="119">
        <v>0.2</v>
      </c>
      <c r="T966" s="119">
        <v>0.3</v>
      </c>
      <c r="U966" s="119">
        <v>0.1</v>
      </c>
      <c r="V966" s="111">
        <v>111.18004497600002</v>
      </c>
      <c r="W966" s="111">
        <f t="shared" si="135"/>
        <v>121.18624902384003</v>
      </c>
      <c r="X966" s="112">
        <v>1.377</v>
      </c>
      <c r="Y966" s="111">
        <f t="shared" si="136"/>
        <v>288.05971392966774</v>
      </c>
      <c r="Z966" s="113">
        <v>0.5</v>
      </c>
      <c r="AA966" s="114">
        <f t="shared" si="134"/>
        <v>144.02985696483387</v>
      </c>
    </row>
    <row r="967" spans="1:27" ht="12.75" customHeight="1" x14ac:dyDescent="0.35">
      <c r="A967" s="103" t="s">
        <v>2676</v>
      </c>
      <c r="B967" s="222" t="s">
        <v>4312</v>
      </c>
      <c r="C967" s="123" t="s">
        <v>3863</v>
      </c>
      <c r="D967" s="124">
        <v>0.2</v>
      </c>
      <c r="E967" s="105">
        <v>0.6</v>
      </c>
      <c r="F967" s="106">
        <v>6.7824</v>
      </c>
      <c r="G967" s="117" t="s">
        <v>39</v>
      </c>
      <c r="H967" s="108">
        <v>5</v>
      </c>
      <c r="I967" s="108">
        <v>1.1052800000000003</v>
      </c>
      <c r="J967" s="108">
        <v>3.1651200000000008</v>
      </c>
      <c r="K967" s="118">
        <v>0.5</v>
      </c>
      <c r="L967" s="118"/>
      <c r="M967" s="118"/>
      <c r="N967" s="118"/>
      <c r="O967" s="118">
        <v>2.8800000000000003</v>
      </c>
      <c r="P967" s="118"/>
      <c r="Q967" s="118"/>
      <c r="R967" s="109">
        <v>69.69680000000001</v>
      </c>
      <c r="S967" s="119">
        <v>0.2</v>
      </c>
      <c r="T967" s="119">
        <v>0.3</v>
      </c>
      <c r="U967" s="119">
        <v>0.1</v>
      </c>
      <c r="V967" s="111">
        <v>119.59970880000002</v>
      </c>
      <c r="W967" s="111">
        <f t="shared" si="135"/>
        <v>130.36368259200003</v>
      </c>
      <c r="X967" s="112">
        <v>1.377</v>
      </c>
      <c r="Y967" s="111">
        <f t="shared" si="136"/>
        <v>309.87447352118403</v>
      </c>
      <c r="Z967" s="113">
        <v>0.5</v>
      </c>
      <c r="AA967" s="114">
        <f t="shared" si="134"/>
        <v>154.93723676059201</v>
      </c>
    </row>
    <row r="968" spans="1:27" ht="12.75" customHeight="1" x14ac:dyDescent="0.35">
      <c r="A968" s="103" t="s">
        <v>2676</v>
      </c>
      <c r="B968" s="222" t="s">
        <v>4313</v>
      </c>
      <c r="C968" s="123" t="s">
        <v>2650</v>
      </c>
      <c r="D968" s="124">
        <v>1</v>
      </c>
      <c r="E968" s="105">
        <v>0.6</v>
      </c>
      <c r="F968" s="106">
        <v>6.7824</v>
      </c>
      <c r="G968" s="117" t="s">
        <v>39</v>
      </c>
      <c r="H968" s="108">
        <v>5</v>
      </c>
      <c r="I968" s="108"/>
      <c r="J968" s="108"/>
      <c r="K968" s="118"/>
      <c r="L968" s="118"/>
      <c r="M968" s="118"/>
      <c r="N968" s="118"/>
      <c r="O968" s="118"/>
      <c r="P968" s="118"/>
      <c r="Q968" s="118"/>
      <c r="R968" s="109">
        <v>50.867999999999995</v>
      </c>
      <c r="S968" s="119">
        <v>0.1</v>
      </c>
      <c r="T968" s="119">
        <v>0.3</v>
      </c>
      <c r="U968" s="119">
        <v>0.1</v>
      </c>
      <c r="V968" s="111">
        <v>76.425000000000011</v>
      </c>
      <c r="W968" s="111">
        <f t="shared" si="135"/>
        <v>83.30325000000002</v>
      </c>
      <c r="X968" s="112">
        <v>1.377</v>
      </c>
      <c r="Y968" s="111">
        <f t="shared" si="136"/>
        <v>198.01182525000002</v>
      </c>
      <c r="Z968" s="113">
        <v>0.5</v>
      </c>
      <c r="AA968" s="114">
        <f t="shared" si="134"/>
        <v>99.005912625000008</v>
      </c>
    </row>
    <row r="969" spans="1:27" ht="12.75" customHeight="1" x14ac:dyDescent="0.35">
      <c r="A969" s="103" t="s">
        <v>2676</v>
      </c>
      <c r="B969" s="222" t="s">
        <v>4314</v>
      </c>
      <c r="C969" s="123" t="s">
        <v>3541</v>
      </c>
      <c r="D969" s="124">
        <v>1</v>
      </c>
      <c r="E969" s="105">
        <v>0.6</v>
      </c>
      <c r="F969" s="106">
        <v>6.7824</v>
      </c>
      <c r="G969" s="117" t="s">
        <v>39</v>
      </c>
      <c r="H969" s="108">
        <v>5</v>
      </c>
      <c r="I969" s="108">
        <v>4.0388250000000001</v>
      </c>
      <c r="J969" s="108">
        <v>13.816000000000001</v>
      </c>
      <c r="K969" s="118"/>
      <c r="L969" s="118"/>
      <c r="M969" s="118"/>
      <c r="N969" s="118">
        <v>0</v>
      </c>
      <c r="O969" s="118"/>
      <c r="P969" s="118"/>
      <c r="Q969" s="118"/>
      <c r="R969" s="109">
        <v>77.650237500000003</v>
      </c>
      <c r="S969" s="119">
        <v>0.2</v>
      </c>
      <c r="T969" s="119">
        <v>0.3</v>
      </c>
      <c r="U969" s="119">
        <v>0.1</v>
      </c>
      <c r="V969" s="111">
        <v>130.66499999999999</v>
      </c>
      <c r="W969" s="111">
        <f t="shared" si="135"/>
        <v>142.42484999999999</v>
      </c>
      <c r="X969" s="112">
        <v>1.377</v>
      </c>
      <c r="Y969" s="111">
        <f t="shared" si="136"/>
        <v>338.54386844999993</v>
      </c>
      <c r="Z969" s="113">
        <v>0.5</v>
      </c>
      <c r="AA969" s="114">
        <f t="shared" si="134"/>
        <v>169.27193422499997</v>
      </c>
    </row>
    <row r="970" spans="1:27" ht="12.75" customHeight="1" x14ac:dyDescent="0.35">
      <c r="A970" s="103" t="s">
        <v>2676</v>
      </c>
      <c r="B970" s="222" t="s">
        <v>4315</v>
      </c>
      <c r="C970" s="123" t="s">
        <v>3864</v>
      </c>
      <c r="D970" s="124">
        <v>1</v>
      </c>
      <c r="E970" s="105">
        <v>0.6</v>
      </c>
      <c r="F970" s="106">
        <v>6.7824</v>
      </c>
      <c r="G970" s="117" t="s">
        <v>39</v>
      </c>
      <c r="H970" s="108">
        <v>5</v>
      </c>
      <c r="I970" s="108">
        <v>5.5264000000000006</v>
      </c>
      <c r="J970" s="108">
        <v>15.825600000000003</v>
      </c>
      <c r="K970" s="118"/>
      <c r="L970" s="118"/>
      <c r="M970" s="118"/>
      <c r="N970" s="118">
        <v>1.0323287671232877</v>
      </c>
      <c r="O970" s="118"/>
      <c r="P970" s="118"/>
      <c r="Q970" s="118"/>
      <c r="R970" s="109">
        <v>82.896000000000001</v>
      </c>
      <c r="S970" s="119">
        <v>0.2</v>
      </c>
      <c r="T970" s="119">
        <v>0.3</v>
      </c>
      <c r="U970" s="119">
        <v>0.1</v>
      </c>
      <c r="V970" s="111">
        <v>135.76500000000001</v>
      </c>
      <c r="W970" s="111">
        <f t="shared" si="135"/>
        <v>147.98385000000002</v>
      </c>
      <c r="X970" s="112">
        <v>1.377</v>
      </c>
      <c r="Y970" s="111">
        <f t="shared" si="136"/>
        <v>351.75761145000001</v>
      </c>
      <c r="Z970" s="113">
        <v>0.5</v>
      </c>
      <c r="AA970" s="114">
        <f t="shared" si="134"/>
        <v>175.87880572500001</v>
      </c>
    </row>
    <row r="971" spans="1:27" ht="12.75" customHeight="1" x14ac:dyDescent="0.35">
      <c r="A971" s="103" t="s">
        <v>2677</v>
      </c>
      <c r="B971" s="222" t="s">
        <v>2037</v>
      </c>
      <c r="C971" s="123" t="s">
        <v>306</v>
      </c>
      <c r="D971" s="124">
        <v>1</v>
      </c>
      <c r="E971" s="105">
        <v>0.5</v>
      </c>
      <c r="F971" s="106">
        <v>7.5360000000000005</v>
      </c>
      <c r="G971" s="117" t="s">
        <v>39</v>
      </c>
      <c r="H971" s="108">
        <v>5</v>
      </c>
      <c r="I971" s="108"/>
      <c r="J971" s="108"/>
      <c r="K971" s="118"/>
      <c r="L971" s="118"/>
      <c r="M971" s="118"/>
      <c r="N971" s="118"/>
      <c r="O971" s="118"/>
      <c r="P971" s="118"/>
      <c r="Q971" s="118"/>
      <c r="R971" s="109">
        <v>37.68</v>
      </c>
      <c r="S971" s="119">
        <v>0.1</v>
      </c>
      <c r="T971" s="119">
        <v>0.3</v>
      </c>
      <c r="U971" s="119">
        <v>0.1</v>
      </c>
      <c r="V971" s="111">
        <v>46.7</v>
      </c>
      <c r="W971" s="111">
        <f t="shared" si="135"/>
        <v>50.903000000000006</v>
      </c>
      <c r="X971" s="112">
        <v>1.377</v>
      </c>
      <c r="Y971" s="111">
        <f t="shared" si="136"/>
        <v>120.996431</v>
      </c>
      <c r="Z971" s="113">
        <v>0.5</v>
      </c>
      <c r="AA971" s="114">
        <f t="shared" si="134"/>
        <v>60.498215500000001</v>
      </c>
    </row>
    <row r="972" spans="1:27" ht="12.75" customHeight="1" x14ac:dyDescent="0.35">
      <c r="A972" s="103" t="s">
        <v>2677</v>
      </c>
      <c r="B972" s="222" t="s">
        <v>2038</v>
      </c>
      <c r="C972" s="123" t="s">
        <v>3192</v>
      </c>
      <c r="D972" s="124">
        <v>1</v>
      </c>
      <c r="E972" s="105">
        <v>0.5</v>
      </c>
      <c r="F972" s="106">
        <v>7.5360000000000005</v>
      </c>
      <c r="G972" s="117" t="s">
        <v>39</v>
      </c>
      <c r="H972" s="108">
        <v>5</v>
      </c>
      <c r="I972" s="108">
        <v>4.4234750000000007</v>
      </c>
      <c r="J972" s="108">
        <v>15.825600000000001</v>
      </c>
      <c r="K972" s="118"/>
      <c r="L972" s="118"/>
      <c r="M972" s="118"/>
      <c r="N972" s="118"/>
      <c r="O972" s="118"/>
      <c r="P972" s="118"/>
      <c r="Q972" s="118"/>
      <c r="R972" s="109">
        <v>57.929075000000005</v>
      </c>
      <c r="S972" s="119">
        <v>0.1</v>
      </c>
      <c r="T972" s="119">
        <v>0.3</v>
      </c>
      <c r="U972" s="119">
        <v>0.1</v>
      </c>
      <c r="V972" s="111">
        <v>86.03</v>
      </c>
      <c r="W972" s="111">
        <f t="shared" si="135"/>
        <v>93.772700000000015</v>
      </c>
      <c r="X972" s="112">
        <v>1.377</v>
      </c>
      <c r="Y972" s="111">
        <f t="shared" si="136"/>
        <v>222.8977079</v>
      </c>
      <c r="Z972" s="113">
        <v>0.5</v>
      </c>
      <c r="AA972" s="114">
        <f t="shared" si="134"/>
        <v>111.44885395</v>
      </c>
    </row>
    <row r="973" spans="1:27" ht="12.75" customHeight="1" x14ac:dyDescent="0.35">
      <c r="A973" s="103" t="s">
        <v>2677</v>
      </c>
      <c r="B973" s="222" t="s">
        <v>2039</v>
      </c>
      <c r="C973" s="123" t="s">
        <v>3865</v>
      </c>
      <c r="D973" s="124">
        <v>1</v>
      </c>
      <c r="E973" s="105">
        <v>0.5</v>
      </c>
      <c r="F973" s="106">
        <v>7.5360000000000005</v>
      </c>
      <c r="G973" s="117" t="s">
        <v>39</v>
      </c>
      <c r="H973" s="108">
        <v>5</v>
      </c>
      <c r="I973" s="108">
        <v>6.0288000000000004</v>
      </c>
      <c r="J973" s="108">
        <v>17.081600000000002</v>
      </c>
      <c r="K973" s="118"/>
      <c r="L973" s="118"/>
      <c r="M973" s="118"/>
      <c r="N973" s="118"/>
      <c r="O973" s="118"/>
      <c r="P973" s="118"/>
      <c r="Q973" s="118"/>
      <c r="R973" s="109">
        <v>60.790399999999998</v>
      </c>
      <c r="S973" s="119">
        <v>0.1</v>
      </c>
      <c r="T973" s="119">
        <v>0.3</v>
      </c>
      <c r="U973" s="119">
        <v>0.1</v>
      </c>
      <c r="V973" s="111">
        <v>89.6</v>
      </c>
      <c r="W973" s="111">
        <f t="shared" si="135"/>
        <v>97.664000000000001</v>
      </c>
      <c r="X973" s="112">
        <v>1.377</v>
      </c>
      <c r="Y973" s="111">
        <f t="shared" si="136"/>
        <v>232.14732799999999</v>
      </c>
      <c r="Z973" s="113">
        <v>0.5</v>
      </c>
      <c r="AA973" s="114">
        <f t="shared" si="134"/>
        <v>116.07366399999999</v>
      </c>
    </row>
    <row r="974" spans="1:27" ht="12.75" customHeight="1" x14ac:dyDescent="0.35">
      <c r="A974" s="103" t="s">
        <v>2677</v>
      </c>
      <c r="B974" s="222" t="s">
        <v>2040</v>
      </c>
      <c r="C974" s="123" t="s">
        <v>308</v>
      </c>
      <c r="D974" s="124">
        <v>0.5</v>
      </c>
      <c r="E974" s="105">
        <v>0.5</v>
      </c>
      <c r="F974" s="106">
        <v>7.5360000000000005</v>
      </c>
      <c r="G974" s="117" t="s">
        <v>39</v>
      </c>
      <c r="H974" s="108">
        <v>5</v>
      </c>
      <c r="I974" s="108"/>
      <c r="J974" s="108"/>
      <c r="K974" s="118"/>
      <c r="L974" s="118"/>
      <c r="M974" s="118"/>
      <c r="N974" s="118"/>
      <c r="O974" s="118"/>
      <c r="P974" s="118"/>
      <c r="Q974" s="118"/>
      <c r="R974" s="109">
        <v>18.84</v>
      </c>
      <c r="S974" s="119">
        <v>0.2</v>
      </c>
      <c r="T974" s="119">
        <v>0.3</v>
      </c>
      <c r="U974" s="119">
        <v>0.1</v>
      </c>
      <c r="V974" s="111">
        <f>V971*0.5</f>
        <v>23.35</v>
      </c>
      <c r="W974" s="111">
        <f t="shared" si="135"/>
        <v>25.451500000000003</v>
      </c>
      <c r="X974" s="112">
        <v>1.377</v>
      </c>
      <c r="Y974" s="111">
        <f t="shared" si="136"/>
        <v>60.498215500000001</v>
      </c>
      <c r="Z974" s="113">
        <v>0.5</v>
      </c>
      <c r="AA974" s="114">
        <f t="shared" si="134"/>
        <v>30.24910775</v>
      </c>
    </row>
    <row r="975" spans="1:27" ht="12.75" customHeight="1" x14ac:dyDescent="0.35">
      <c r="A975" s="103" t="s">
        <v>2677</v>
      </c>
      <c r="B975" s="222" t="s">
        <v>2041</v>
      </c>
      <c r="C975" s="123" t="s">
        <v>3134</v>
      </c>
      <c r="D975" s="124">
        <v>0.5</v>
      </c>
      <c r="E975" s="105">
        <v>0.5</v>
      </c>
      <c r="F975" s="106">
        <v>7.5360000000000005</v>
      </c>
      <c r="G975" s="117" t="s">
        <v>39</v>
      </c>
      <c r="H975" s="108">
        <v>5</v>
      </c>
      <c r="I975" s="108">
        <v>2.2117375000000004</v>
      </c>
      <c r="J975" s="108">
        <v>7.9128000000000007</v>
      </c>
      <c r="K975" s="118"/>
      <c r="L975" s="118"/>
      <c r="M975" s="118"/>
      <c r="N975" s="118"/>
      <c r="O975" s="118"/>
      <c r="P975" s="118"/>
      <c r="Q975" s="118"/>
      <c r="R975" s="109">
        <v>28.964537500000002</v>
      </c>
      <c r="S975" s="119">
        <v>0.2</v>
      </c>
      <c r="T975" s="119">
        <v>0.3</v>
      </c>
      <c r="U975" s="119">
        <v>0.1</v>
      </c>
      <c r="V975" s="111">
        <f t="shared" ref="V975:V979" si="138">V972*0.5</f>
        <v>43.015000000000001</v>
      </c>
      <c r="W975" s="111">
        <f t="shared" si="135"/>
        <v>46.886350000000007</v>
      </c>
      <c r="X975" s="112">
        <v>1.377</v>
      </c>
      <c r="Y975" s="111">
        <f t="shared" si="136"/>
        <v>111.44885395</v>
      </c>
      <c r="Z975" s="113">
        <v>0.5</v>
      </c>
      <c r="AA975" s="114">
        <f t="shared" si="134"/>
        <v>55.724426975</v>
      </c>
    </row>
    <row r="976" spans="1:27" ht="12.75" customHeight="1" x14ac:dyDescent="0.35">
      <c r="A976" s="103" t="s">
        <v>2677</v>
      </c>
      <c r="B976" s="222" t="s">
        <v>2042</v>
      </c>
      <c r="C976" s="123" t="s">
        <v>3866</v>
      </c>
      <c r="D976" s="124">
        <v>0.5</v>
      </c>
      <c r="E976" s="105">
        <v>0.5</v>
      </c>
      <c r="F976" s="106">
        <v>7.5360000000000005</v>
      </c>
      <c r="G976" s="117" t="s">
        <v>39</v>
      </c>
      <c r="H976" s="108">
        <v>5</v>
      </c>
      <c r="I976" s="108">
        <v>3.0144000000000002</v>
      </c>
      <c r="J976" s="108">
        <v>8.5408000000000008</v>
      </c>
      <c r="K976" s="118"/>
      <c r="L976" s="118"/>
      <c r="M976" s="118"/>
      <c r="N976" s="118"/>
      <c r="O976" s="118"/>
      <c r="P976" s="118"/>
      <c r="Q976" s="118"/>
      <c r="R976" s="109">
        <v>30.395199999999999</v>
      </c>
      <c r="S976" s="119">
        <v>0.2</v>
      </c>
      <c r="T976" s="119">
        <v>0.3</v>
      </c>
      <c r="U976" s="119">
        <v>0.1</v>
      </c>
      <c r="V976" s="111">
        <f t="shared" si="138"/>
        <v>44.8</v>
      </c>
      <c r="W976" s="111">
        <f t="shared" si="135"/>
        <v>48.832000000000001</v>
      </c>
      <c r="X976" s="112">
        <v>1.377</v>
      </c>
      <c r="Y976" s="111">
        <f t="shared" si="136"/>
        <v>116.07366399999999</v>
      </c>
      <c r="Z976" s="113">
        <v>0.5</v>
      </c>
      <c r="AA976" s="114">
        <f t="shared" si="134"/>
        <v>58.036831999999997</v>
      </c>
    </row>
    <row r="977" spans="1:27" ht="12.75" customHeight="1" x14ac:dyDescent="0.35">
      <c r="A977" s="103" t="s">
        <v>2677</v>
      </c>
      <c r="B977" s="222" t="s">
        <v>2043</v>
      </c>
      <c r="C977" s="123" t="s">
        <v>310</v>
      </c>
      <c r="D977" s="124">
        <v>0.25</v>
      </c>
      <c r="E977" s="105">
        <v>0.5</v>
      </c>
      <c r="F977" s="106">
        <v>7.5360000000000005</v>
      </c>
      <c r="G977" s="117" t="s">
        <v>39</v>
      </c>
      <c r="H977" s="108">
        <v>5</v>
      </c>
      <c r="I977" s="108"/>
      <c r="J977" s="108"/>
      <c r="K977" s="118"/>
      <c r="L977" s="118"/>
      <c r="M977" s="118"/>
      <c r="N977" s="118"/>
      <c r="O977" s="118"/>
      <c r="P977" s="118"/>
      <c r="Q977" s="118"/>
      <c r="R977" s="109">
        <v>9.42</v>
      </c>
      <c r="S977" s="119">
        <v>0.2</v>
      </c>
      <c r="T977" s="119">
        <v>0.3</v>
      </c>
      <c r="U977" s="119">
        <v>0.1</v>
      </c>
      <c r="V977" s="111">
        <f t="shared" si="138"/>
        <v>11.675000000000001</v>
      </c>
      <c r="W977" s="111">
        <f t="shared" si="135"/>
        <v>12.725750000000001</v>
      </c>
      <c r="X977" s="112">
        <v>1.377</v>
      </c>
      <c r="Y977" s="111">
        <f t="shared" si="136"/>
        <v>30.24910775</v>
      </c>
      <c r="Z977" s="113">
        <v>0.5</v>
      </c>
      <c r="AA977" s="114">
        <f t="shared" si="134"/>
        <v>15.124553875</v>
      </c>
    </row>
    <row r="978" spans="1:27" ht="12.75" customHeight="1" x14ac:dyDescent="0.35">
      <c r="A978" s="103" t="s">
        <v>2677</v>
      </c>
      <c r="B978" s="222" t="s">
        <v>2044</v>
      </c>
      <c r="C978" s="123" t="s">
        <v>3163</v>
      </c>
      <c r="D978" s="124">
        <v>0.25</v>
      </c>
      <c r="E978" s="105">
        <v>0.5</v>
      </c>
      <c r="F978" s="106">
        <v>7.5360000000000005</v>
      </c>
      <c r="G978" s="117" t="s">
        <v>39</v>
      </c>
      <c r="H978" s="108">
        <v>5</v>
      </c>
      <c r="I978" s="108">
        <v>1.1058687500000002</v>
      </c>
      <c r="J978" s="108">
        <v>3.9564000000000004</v>
      </c>
      <c r="K978" s="118"/>
      <c r="L978" s="118"/>
      <c r="M978" s="118"/>
      <c r="N978" s="118"/>
      <c r="O978" s="118"/>
      <c r="P978" s="118"/>
      <c r="Q978" s="118"/>
      <c r="R978" s="109">
        <v>14.482268750000001</v>
      </c>
      <c r="S978" s="119">
        <v>0.2</v>
      </c>
      <c r="T978" s="119">
        <v>0.3</v>
      </c>
      <c r="U978" s="119">
        <v>0.1</v>
      </c>
      <c r="V978" s="111">
        <f t="shared" si="138"/>
        <v>21.5075</v>
      </c>
      <c r="W978" s="111">
        <f t="shared" si="135"/>
        <v>23.443175000000004</v>
      </c>
      <c r="X978" s="112">
        <v>1.377</v>
      </c>
      <c r="Y978" s="111">
        <f t="shared" si="136"/>
        <v>55.724426975</v>
      </c>
      <c r="Z978" s="113">
        <v>0.5</v>
      </c>
      <c r="AA978" s="114">
        <f t="shared" si="134"/>
        <v>27.8622134875</v>
      </c>
    </row>
    <row r="979" spans="1:27" ht="12.75" customHeight="1" x14ac:dyDescent="0.35">
      <c r="A979" s="103" t="s">
        <v>2677</v>
      </c>
      <c r="B979" s="222" t="s">
        <v>2045</v>
      </c>
      <c r="C979" s="123" t="s">
        <v>3867</v>
      </c>
      <c r="D979" s="124">
        <v>0.25</v>
      </c>
      <c r="E979" s="105">
        <v>0.5</v>
      </c>
      <c r="F979" s="106">
        <v>7.5360000000000005</v>
      </c>
      <c r="G979" s="117" t="s">
        <v>39</v>
      </c>
      <c r="H979" s="108">
        <v>5</v>
      </c>
      <c r="I979" s="108">
        <v>1.5072000000000001</v>
      </c>
      <c r="J979" s="108">
        <v>4.2704000000000004</v>
      </c>
      <c r="K979" s="118"/>
      <c r="L979" s="118"/>
      <c r="M979" s="118"/>
      <c r="N979" s="118"/>
      <c r="O979" s="118"/>
      <c r="P979" s="118"/>
      <c r="Q979" s="118"/>
      <c r="R979" s="109">
        <v>15.1976</v>
      </c>
      <c r="S979" s="119">
        <v>0.2</v>
      </c>
      <c r="T979" s="119">
        <v>0.3</v>
      </c>
      <c r="U979" s="119">
        <v>0.1</v>
      </c>
      <c r="V979" s="111">
        <f t="shared" si="138"/>
        <v>22.4</v>
      </c>
      <c r="W979" s="111">
        <f t="shared" si="135"/>
        <v>24.416</v>
      </c>
      <c r="X979" s="112">
        <v>1.377</v>
      </c>
      <c r="Y979" s="111">
        <f t="shared" si="136"/>
        <v>58.036831999999997</v>
      </c>
      <c r="Z979" s="113">
        <v>0.5</v>
      </c>
      <c r="AA979" s="114">
        <f t="shared" si="134"/>
        <v>29.018415999999998</v>
      </c>
    </row>
    <row r="980" spans="1:27" ht="12.75" customHeight="1" x14ac:dyDescent="0.35">
      <c r="A980" s="103" t="s">
        <v>2677</v>
      </c>
      <c r="B980" s="222" t="s">
        <v>2046</v>
      </c>
      <c r="C980" s="123" t="s">
        <v>4599</v>
      </c>
      <c r="D980" s="124">
        <v>0.5</v>
      </c>
      <c r="E980" s="105">
        <v>0.5</v>
      </c>
      <c r="F980" s="106">
        <v>7.5360000000000005</v>
      </c>
      <c r="G980" s="117" t="s">
        <v>39</v>
      </c>
      <c r="H980" s="108">
        <v>5</v>
      </c>
      <c r="I980" s="108"/>
      <c r="J980" s="108"/>
      <c r="K980" s="118"/>
      <c r="L980" s="118">
        <v>1.39</v>
      </c>
      <c r="M980" s="118"/>
      <c r="N980" s="118"/>
      <c r="O980" s="118"/>
      <c r="P980" s="118"/>
      <c r="Q980" s="118"/>
      <c r="R980" s="109">
        <v>20.23</v>
      </c>
      <c r="S980" s="119">
        <v>0.2</v>
      </c>
      <c r="T980" s="119">
        <v>0.3</v>
      </c>
      <c r="U980" s="119">
        <v>0.1</v>
      </c>
      <c r="V980" s="111">
        <f>V974+L980</f>
        <v>24.740000000000002</v>
      </c>
      <c r="W980" s="111">
        <f t="shared" si="135"/>
        <v>26.966600000000003</v>
      </c>
      <c r="X980" s="112">
        <v>1.377</v>
      </c>
      <c r="Y980" s="111">
        <f t="shared" si="136"/>
        <v>64.099608200000006</v>
      </c>
      <c r="Z980" s="113">
        <v>0.5</v>
      </c>
      <c r="AA980" s="114">
        <f t="shared" si="134"/>
        <v>32.049804100000003</v>
      </c>
    </row>
    <row r="981" spans="1:27" ht="12.75" customHeight="1" x14ac:dyDescent="0.35">
      <c r="A981" s="103" t="s">
        <v>2677</v>
      </c>
      <c r="B981" s="222" t="s">
        <v>2047</v>
      </c>
      <c r="C981" s="123" t="s">
        <v>4628</v>
      </c>
      <c r="D981" s="124">
        <v>0.5</v>
      </c>
      <c r="E981" s="105">
        <v>0.5</v>
      </c>
      <c r="F981" s="106">
        <v>7.5360000000000005</v>
      </c>
      <c r="G981" s="117" t="s">
        <v>39</v>
      </c>
      <c r="H981" s="108">
        <v>5</v>
      </c>
      <c r="I981" s="108">
        <v>2.2117375000000004</v>
      </c>
      <c r="J981" s="108">
        <v>7.9128000000000007</v>
      </c>
      <c r="K981" s="118"/>
      <c r="L981" s="118">
        <v>1.39</v>
      </c>
      <c r="M981" s="118"/>
      <c r="N981" s="118"/>
      <c r="O981" s="118"/>
      <c r="P981" s="118"/>
      <c r="Q981" s="118"/>
      <c r="R981" s="109">
        <v>30.354537500000003</v>
      </c>
      <c r="S981" s="119">
        <v>0.2</v>
      </c>
      <c r="T981" s="119">
        <v>0.3</v>
      </c>
      <c r="U981" s="119">
        <v>0.1</v>
      </c>
      <c r="V981" s="111">
        <f t="shared" ref="V981:V982" si="139">V975+L981</f>
        <v>44.405000000000001</v>
      </c>
      <c r="W981" s="111">
        <f t="shared" si="135"/>
        <v>48.401450000000004</v>
      </c>
      <c r="X981" s="112">
        <v>1.377</v>
      </c>
      <c r="Y981" s="111">
        <f t="shared" si="136"/>
        <v>115.05024665000001</v>
      </c>
      <c r="Z981" s="113">
        <v>0.5</v>
      </c>
      <c r="AA981" s="114">
        <f t="shared" si="134"/>
        <v>57.525123325000003</v>
      </c>
    </row>
    <row r="982" spans="1:27" ht="12.75" customHeight="1" x14ac:dyDescent="0.35">
      <c r="A982" s="103" t="s">
        <v>2677</v>
      </c>
      <c r="B982" s="222" t="s">
        <v>2048</v>
      </c>
      <c r="C982" s="123" t="s">
        <v>4657</v>
      </c>
      <c r="D982" s="124">
        <v>0.5</v>
      </c>
      <c r="E982" s="105">
        <v>0.5</v>
      </c>
      <c r="F982" s="106">
        <v>7.5360000000000005</v>
      </c>
      <c r="G982" s="117" t="s">
        <v>39</v>
      </c>
      <c r="H982" s="108">
        <v>5</v>
      </c>
      <c r="I982" s="108">
        <v>3.0144000000000002</v>
      </c>
      <c r="J982" s="108">
        <v>8.5408000000000008</v>
      </c>
      <c r="K982" s="118"/>
      <c r="L982" s="118">
        <v>1.39</v>
      </c>
      <c r="M982" s="118"/>
      <c r="N982" s="118"/>
      <c r="O982" s="118"/>
      <c r="P982" s="118"/>
      <c r="Q982" s="118"/>
      <c r="R982" s="109">
        <v>31.7852</v>
      </c>
      <c r="S982" s="119">
        <v>0.2</v>
      </c>
      <c r="T982" s="119">
        <v>0.3</v>
      </c>
      <c r="U982" s="119">
        <v>0.1</v>
      </c>
      <c r="V982" s="111">
        <f t="shared" si="139"/>
        <v>46.19</v>
      </c>
      <c r="W982" s="111">
        <f t="shared" si="135"/>
        <v>50.347100000000005</v>
      </c>
      <c r="X982" s="112">
        <v>1.377</v>
      </c>
      <c r="Y982" s="111">
        <f t="shared" si="136"/>
        <v>119.6750567</v>
      </c>
      <c r="Z982" s="113">
        <v>0.5</v>
      </c>
      <c r="AA982" s="114">
        <f t="shared" si="134"/>
        <v>59.837528349999999</v>
      </c>
    </row>
    <row r="983" spans="1:27" ht="12.75" customHeight="1" x14ac:dyDescent="0.35">
      <c r="A983" s="103" t="s">
        <v>2677</v>
      </c>
      <c r="B983" s="222" t="s">
        <v>2049</v>
      </c>
      <c r="C983" s="123" t="s">
        <v>1312</v>
      </c>
      <c r="D983" s="124"/>
      <c r="E983" s="105">
        <v>0.5</v>
      </c>
      <c r="F983" s="106">
        <v>7.5360000000000005</v>
      </c>
      <c r="G983" s="117" t="s">
        <v>39</v>
      </c>
      <c r="H983" s="108"/>
      <c r="I983" s="108"/>
      <c r="J983" s="108"/>
      <c r="K983" s="118"/>
      <c r="L983" s="118"/>
      <c r="M983" s="118"/>
      <c r="N983" s="118"/>
      <c r="O983" s="118"/>
      <c r="P983" s="118"/>
      <c r="Q983" s="118"/>
      <c r="R983" s="109">
        <v>20.23</v>
      </c>
      <c r="S983" s="119">
        <v>0.2</v>
      </c>
      <c r="T983" s="119">
        <v>0.3</v>
      </c>
      <c r="U983" s="119">
        <v>0.1</v>
      </c>
      <c r="V983" s="111">
        <v>24.740000000000002</v>
      </c>
      <c r="W983" s="111">
        <f t="shared" si="135"/>
        <v>26.966600000000003</v>
      </c>
      <c r="X983" s="112">
        <v>1.377</v>
      </c>
      <c r="Y983" s="111">
        <f t="shared" si="136"/>
        <v>64.099608200000006</v>
      </c>
      <c r="Z983" s="113">
        <v>0.5</v>
      </c>
      <c r="AA983" s="114">
        <f t="shared" si="134"/>
        <v>32.049804100000003</v>
      </c>
    </row>
    <row r="984" spans="1:27" ht="12.75" customHeight="1" x14ac:dyDescent="0.35">
      <c r="A984" s="103" t="s">
        <v>2677</v>
      </c>
      <c r="B984" s="222" t="s">
        <v>2050</v>
      </c>
      <c r="C984" s="123" t="s">
        <v>312</v>
      </c>
      <c r="D984" s="124">
        <v>1</v>
      </c>
      <c r="E984" s="105">
        <v>0.5</v>
      </c>
      <c r="F984" s="106">
        <v>7.5360000000000005</v>
      </c>
      <c r="G984" s="117" t="s">
        <v>39</v>
      </c>
      <c r="H984" s="108">
        <v>5</v>
      </c>
      <c r="I984" s="108"/>
      <c r="J984" s="108"/>
      <c r="K984" s="118"/>
      <c r="L984" s="118"/>
      <c r="M984" s="118"/>
      <c r="N984" s="118"/>
      <c r="O984" s="118"/>
      <c r="P984" s="118"/>
      <c r="Q984" s="118"/>
      <c r="R984" s="109">
        <v>37.68</v>
      </c>
      <c r="S984" s="119">
        <v>0.1</v>
      </c>
      <c r="T984" s="119">
        <v>0.3</v>
      </c>
      <c r="U984" s="119">
        <v>0.1</v>
      </c>
      <c r="V984" s="111">
        <v>46.7</v>
      </c>
      <c r="W984" s="111">
        <f t="shared" si="135"/>
        <v>50.903000000000006</v>
      </c>
      <c r="X984" s="112">
        <v>1.377</v>
      </c>
      <c r="Y984" s="111">
        <f t="shared" si="136"/>
        <v>120.996431</v>
      </c>
      <c r="Z984" s="113">
        <v>0.5</v>
      </c>
      <c r="AA984" s="114">
        <f t="shared" si="134"/>
        <v>60.498215500000001</v>
      </c>
    </row>
    <row r="985" spans="1:27" ht="12.75" customHeight="1" x14ac:dyDescent="0.35">
      <c r="A985" s="103" t="s">
        <v>2677</v>
      </c>
      <c r="B985" s="222" t="s">
        <v>2051</v>
      </c>
      <c r="C985" s="123" t="s">
        <v>3260</v>
      </c>
      <c r="D985" s="124">
        <v>1</v>
      </c>
      <c r="E985" s="105">
        <v>0.5</v>
      </c>
      <c r="F985" s="106">
        <v>7.5360000000000005</v>
      </c>
      <c r="G985" s="117" t="s">
        <v>39</v>
      </c>
      <c r="H985" s="108">
        <v>5</v>
      </c>
      <c r="I985" s="108">
        <v>4.4234750000000007</v>
      </c>
      <c r="J985" s="108">
        <v>15.825600000000001</v>
      </c>
      <c r="K985" s="118"/>
      <c r="L985" s="118"/>
      <c r="M985" s="118"/>
      <c r="N985" s="118"/>
      <c r="O985" s="118"/>
      <c r="P985" s="118"/>
      <c r="Q985" s="118"/>
      <c r="R985" s="109">
        <v>57.929075000000005</v>
      </c>
      <c r="S985" s="119">
        <v>0.1</v>
      </c>
      <c r="T985" s="119">
        <v>0.3</v>
      </c>
      <c r="U985" s="119">
        <v>0.1</v>
      </c>
      <c r="V985" s="111">
        <v>86.03</v>
      </c>
      <c r="W985" s="111">
        <f t="shared" si="135"/>
        <v>93.772700000000015</v>
      </c>
      <c r="X985" s="112">
        <v>1.377</v>
      </c>
      <c r="Y985" s="111">
        <f t="shared" si="136"/>
        <v>222.8977079</v>
      </c>
      <c r="Z985" s="113">
        <v>0.5</v>
      </c>
      <c r="AA985" s="114">
        <f t="shared" si="134"/>
        <v>111.44885395</v>
      </c>
    </row>
    <row r="986" spans="1:27" ht="12.75" customHeight="1" x14ac:dyDescent="0.35">
      <c r="A986" s="103" t="s">
        <v>2677</v>
      </c>
      <c r="B986" s="222" t="s">
        <v>2052</v>
      </c>
      <c r="C986" s="123" t="s">
        <v>3869</v>
      </c>
      <c r="D986" s="124">
        <v>1</v>
      </c>
      <c r="E986" s="105">
        <v>0.5</v>
      </c>
      <c r="F986" s="106">
        <v>7.5360000000000005</v>
      </c>
      <c r="G986" s="117" t="s">
        <v>39</v>
      </c>
      <c r="H986" s="108">
        <v>5</v>
      </c>
      <c r="I986" s="108">
        <v>6.0288000000000004</v>
      </c>
      <c r="J986" s="108">
        <v>17.081600000000002</v>
      </c>
      <c r="K986" s="118"/>
      <c r="L986" s="118"/>
      <c r="M986" s="118"/>
      <c r="N986" s="118"/>
      <c r="O986" s="118"/>
      <c r="P986" s="118"/>
      <c r="Q986" s="118"/>
      <c r="R986" s="109">
        <v>60.790399999999998</v>
      </c>
      <c r="S986" s="119">
        <v>0.1</v>
      </c>
      <c r="T986" s="119">
        <v>0.3</v>
      </c>
      <c r="U986" s="119">
        <v>0.1</v>
      </c>
      <c r="V986" s="111">
        <v>89.6</v>
      </c>
      <c r="W986" s="111">
        <f t="shared" si="135"/>
        <v>97.664000000000001</v>
      </c>
      <c r="X986" s="112">
        <v>1.377</v>
      </c>
      <c r="Y986" s="111">
        <f t="shared" si="136"/>
        <v>232.14732799999999</v>
      </c>
      <c r="Z986" s="113">
        <v>0.5</v>
      </c>
      <c r="AA986" s="114">
        <f t="shared" si="134"/>
        <v>116.07366399999999</v>
      </c>
    </row>
    <row r="987" spans="1:27" ht="12.75" customHeight="1" x14ac:dyDescent="0.35">
      <c r="A987" s="103" t="s">
        <v>2677</v>
      </c>
      <c r="B987" s="222" t="s">
        <v>2053</v>
      </c>
      <c r="C987" s="123" t="s">
        <v>314</v>
      </c>
      <c r="D987" s="124">
        <v>1</v>
      </c>
      <c r="E987" s="105">
        <v>0.5</v>
      </c>
      <c r="F987" s="106">
        <v>7.5360000000000005</v>
      </c>
      <c r="G987" s="117" t="s">
        <v>39</v>
      </c>
      <c r="H987" s="108">
        <v>5</v>
      </c>
      <c r="I987" s="108"/>
      <c r="J987" s="108"/>
      <c r="K987" s="118"/>
      <c r="L987" s="118"/>
      <c r="M987" s="118"/>
      <c r="N987" s="118"/>
      <c r="O987" s="118"/>
      <c r="P987" s="118"/>
      <c r="Q987" s="118"/>
      <c r="R987" s="109">
        <v>37.68</v>
      </c>
      <c r="S987" s="119">
        <v>0.1</v>
      </c>
      <c r="T987" s="119">
        <v>0.3</v>
      </c>
      <c r="U987" s="119">
        <v>0.1</v>
      </c>
      <c r="V987" s="111">
        <v>46.7</v>
      </c>
      <c r="W987" s="111">
        <f t="shared" si="135"/>
        <v>50.903000000000006</v>
      </c>
      <c r="X987" s="112">
        <v>1.377</v>
      </c>
      <c r="Y987" s="111">
        <f t="shared" si="136"/>
        <v>120.996431</v>
      </c>
      <c r="Z987" s="113">
        <v>0.5</v>
      </c>
      <c r="AA987" s="114">
        <f t="shared" si="134"/>
        <v>60.498215500000001</v>
      </c>
    </row>
    <row r="988" spans="1:27" ht="12.75" customHeight="1" x14ac:dyDescent="0.35">
      <c r="A988" s="103" t="s">
        <v>2677</v>
      </c>
      <c r="B988" s="222" t="s">
        <v>2054</v>
      </c>
      <c r="C988" s="123" t="s">
        <v>3289</v>
      </c>
      <c r="D988" s="124">
        <v>1</v>
      </c>
      <c r="E988" s="105">
        <v>0.5</v>
      </c>
      <c r="F988" s="106">
        <v>7.5360000000000005</v>
      </c>
      <c r="G988" s="117" t="s">
        <v>39</v>
      </c>
      <c r="H988" s="108">
        <v>5</v>
      </c>
      <c r="I988" s="108">
        <v>4.4234750000000007</v>
      </c>
      <c r="J988" s="108">
        <v>15.825600000000001</v>
      </c>
      <c r="K988" s="118"/>
      <c r="L988" s="118"/>
      <c r="M988" s="118"/>
      <c r="N988" s="118"/>
      <c r="O988" s="118"/>
      <c r="P988" s="118"/>
      <c r="Q988" s="118"/>
      <c r="R988" s="109">
        <v>57.929075000000005</v>
      </c>
      <c r="S988" s="119">
        <v>0.1</v>
      </c>
      <c r="T988" s="119">
        <v>0.3</v>
      </c>
      <c r="U988" s="119">
        <v>0.1</v>
      </c>
      <c r="V988" s="111">
        <v>86.03</v>
      </c>
      <c r="W988" s="111">
        <f t="shared" si="135"/>
        <v>93.772700000000015</v>
      </c>
      <c r="X988" s="112">
        <v>1.377</v>
      </c>
      <c r="Y988" s="111">
        <f t="shared" si="136"/>
        <v>222.8977079</v>
      </c>
      <c r="Z988" s="113">
        <v>0.5</v>
      </c>
      <c r="AA988" s="114">
        <f t="shared" si="134"/>
        <v>111.44885395</v>
      </c>
    </row>
    <row r="989" spans="1:27" ht="12.75" customHeight="1" x14ac:dyDescent="0.35">
      <c r="A989" s="103" t="s">
        <v>2677</v>
      </c>
      <c r="B989" s="222" t="s">
        <v>2055</v>
      </c>
      <c r="C989" s="123" t="s">
        <v>3870</v>
      </c>
      <c r="D989" s="124">
        <v>1</v>
      </c>
      <c r="E989" s="105">
        <v>0.5</v>
      </c>
      <c r="F989" s="106">
        <v>7.5360000000000005</v>
      </c>
      <c r="G989" s="117" t="s">
        <v>39</v>
      </c>
      <c r="H989" s="108">
        <v>5</v>
      </c>
      <c r="I989" s="108">
        <v>6.0288000000000004</v>
      </c>
      <c r="J989" s="108">
        <v>17.081600000000002</v>
      </c>
      <c r="K989" s="118"/>
      <c r="L989" s="118"/>
      <c r="M989" s="118"/>
      <c r="N989" s="118"/>
      <c r="O989" s="118"/>
      <c r="P989" s="118"/>
      <c r="Q989" s="118"/>
      <c r="R989" s="109">
        <v>60.790399999999998</v>
      </c>
      <c r="S989" s="119">
        <v>0.1</v>
      </c>
      <c r="T989" s="119">
        <v>0.3</v>
      </c>
      <c r="U989" s="119">
        <v>0.1</v>
      </c>
      <c r="V989" s="111">
        <v>89.6</v>
      </c>
      <c r="W989" s="111">
        <f t="shared" si="135"/>
        <v>97.664000000000001</v>
      </c>
      <c r="X989" s="112">
        <v>1.377</v>
      </c>
      <c r="Y989" s="111">
        <f t="shared" si="136"/>
        <v>232.14732799999999</v>
      </c>
      <c r="Z989" s="113">
        <v>0.5</v>
      </c>
      <c r="AA989" s="114">
        <f t="shared" si="134"/>
        <v>116.07366399999999</v>
      </c>
    </row>
    <row r="990" spans="1:27" ht="12.75" customHeight="1" x14ac:dyDescent="0.35">
      <c r="A990" s="103" t="s">
        <v>2677</v>
      </c>
      <c r="B990" s="222" t="s">
        <v>2056</v>
      </c>
      <c r="C990" s="123" t="s">
        <v>316</v>
      </c>
      <c r="D990" s="124">
        <v>1</v>
      </c>
      <c r="E990" s="105">
        <v>0.5</v>
      </c>
      <c r="F990" s="106">
        <v>7.5360000000000005</v>
      </c>
      <c r="G990" s="117" t="s">
        <v>39</v>
      </c>
      <c r="H990" s="108">
        <v>5</v>
      </c>
      <c r="I990" s="108"/>
      <c r="J990" s="108"/>
      <c r="K990" s="118"/>
      <c r="L990" s="118"/>
      <c r="M990" s="118"/>
      <c r="N990" s="118"/>
      <c r="O990" s="118"/>
      <c r="P990" s="118"/>
      <c r="Q990" s="118"/>
      <c r="R990" s="109">
        <v>37.68</v>
      </c>
      <c r="S990" s="119">
        <v>0.1</v>
      </c>
      <c r="T990" s="119">
        <v>0.3</v>
      </c>
      <c r="U990" s="119">
        <v>0.1</v>
      </c>
      <c r="V990" s="111">
        <v>46.7</v>
      </c>
      <c r="W990" s="111">
        <f t="shared" si="135"/>
        <v>50.903000000000006</v>
      </c>
      <c r="X990" s="112">
        <v>1.377</v>
      </c>
      <c r="Y990" s="111">
        <f t="shared" si="136"/>
        <v>120.996431</v>
      </c>
      <c r="Z990" s="113">
        <v>0.5</v>
      </c>
      <c r="AA990" s="114">
        <f t="shared" si="134"/>
        <v>60.498215500000001</v>
      </c>
    </row>
    <row r="991" spans="1:27" ht="12.75" customHeight="1" x14ac:dyDescent="0.35">
      <c r="A991" s="103" t="s">
        <v>2677</v>
      </c>
      <c r="B991" s="222" t="s">
        <v>2057</v>
      </c>
      <c r="C991" s="123" t="s">
        <v>3318</v>
      </c>
      <c r="D991" s="124">
        <v>1</v>
      </c>
      <c r="E991" s="105">
        <v>0.5</v>
      </c>
      <c r="F991" s="106">
        <v>7.5360000000000005</v>
      </c>
      <c r="G991" s="117" t="s">
        <v>39</v>
      </c>
      <c r="H991" s="108">
        <v>5</v>
      </c>
      <c r="I991" s="108">
        <v>4.4234750000000007</v>
      </c>
      <c r="J991" s="108">
        <v>15.825600000000001</v>
      </c>
      <c r="K991" s="118"/>
      <c r="L991" s="118"/>
      <c r="M991" s="118"/>
      <c r="N991" s="118"/>
      <c r="O991" s="118"/>
      <c r="P991" s="118"/>
      <c r="Q991" s="118"/>
      <c r="R991" s="109">
        <v>57.929075000000005</v>
      </c>
      <c r="S991" s="119">
        <v>0.1</v>
      </c>
      <c r="T991" s="119">
        <v>0.3</v>
      </c>
      <c r="U991" s="119">
        <v>0.1</v>
      </c>
      <c r="V991" s="111">
        <v>86.03</v>
      </c>
      <c r="W991" s="111">
        <f t="shared" si="135"/>
        <v>93.772700000000015</v>
      </c>
      <c r="X991" s="112">
        <v>1.377</v>
      </c>
      <c r="Y991" s="111">
        <f t="shared" si="136"/>
        <v>222.8977079</v>
      </c>
      <c r="Z991" s="113">
        <v>0.5</v>
      </c>
      <c r="AA991" s="114">
        <f t="shared" si="134"/>
        <v>111.44885395</v>
      </c>
    </row>
    <row r="992" spans="1:27" ht="12.75" customHeight="1" x14ac:dyDescent="0.35">
      <c r="A992" s="103" t="s">
        <v>2677</v>
      </c>
      <c r="B992" s="222" t="s">
        <v>2058</v>
      </c>
      <c r="C992" s="123" t="s">
        <v>3871</v>
      </c>
      <c r="D992" s="124">
        <v>1</v>
      </c>
      <c r="E992" s="105">
        <v>0.5</v>
      </c>
      <c r="F992" s="106">
        <v>7.5360000000000005</v>
      </c>
      <c r="G992" s="117" t="s">
        <v>39</v>
      </c>
      <c r="H992" s="108">
        <v>5</v>
      </c>
      <c r="I992" s="108">
        <v>6.0288000000000004</v>
      </c>
      <c r="J992" s="108">
        <v>17.081600000000002</v>
      </c>
      <c r="K992" s="118"/>
      <c r="L992" s="118"/>
      <c r="M992" s="118"/>
      <c r="N992" s="118"/>
      <c r="O992" s="118"/>
      <c r="P992" s="118"/>
      <c r="Q992" s="118"/>
      <c r="R992" s="109">
        <v>60.790399999999998</v>
      </c>
      <c r="S992" s="119">
        <v>0.1</v>
      </c>
      <c r="T992" s="119">
        <v>0.3</v>
      </c>
      <c r="U992" s="119">
        <v>0.1</v>
      </c>
      <c r="V992" s="111">
        <v>89.6</v>
      </c>
      <c r="W992" s="111">
        <f t="shared" si="135"/>
        <v>97.664000000000001</v>
      </c>
      <c r="X992" s="112">
        <v>1.377</v>
      </c>
      <c r="Y992" s="111">
        <f t="shared" si="136"/>
        <v>232.14732799999999</v>
      </c>
      <c r="Z992" s="113">
        <v>0.5</v>
      </c>
      <c r="AA992" s="114">
        <f t="shared" si="134"/>
        <v>116.07366399999999</v>
      </c>
    </row>
    <row r="993" spans="1:27" ht="12.75" customHeight="1" x14ac:dyDescent="0.35">
      <c r="A993" s="103" t="s">
        <v>2677</v>
      </c>
      <c r="B993" s="222" t="s">
        <v>2059</v>
      </c>
      <c r="C993" s="123" t="s">
        <v>318</v>
      </c>
      <c r="D993" s="124">
        <v>1</v>
      </c>
      <c r="E993" s="105">
        <v>0.5</v>
      </c>
      <c r="F993" s="106">
        <v>7.5360000000000005</v>
      </c>
      <c r="G993" s="117" t="s">
        <v>39</v>
      </c>
      <c r="H993" s="108">
        <v>5</v>
      </c>
      <c r="I993" s="108"/>
      <c r="J993" s="108"/>
      <c r="K993" s="118"/>
      <c r="L993" s="118"/>
      <c r="M993" s="118"/>
      <c r="N993" s="118"/>
      <c r="O993" s="118"/>
      <c r="P993" s="118"/>
      <c r="Q993" s="118"/>
      <c r="R993" s="109">
        <v>37.68</v>
      </c>
      <c r="S993" s="119">
        <v>0.1</v>
      </c>
      <c r="T993" s="119">
        <v>0.3</v>
      </c>
      <c r="U993" s="119">
        <v>0.1</v>
      </c>
      <c r="V993" s="111">
        <v>46.7</v>
      </c>
      <c r="W993" s="111">
        <f t="shared" si="135"/>
        <v>50.903000000000006</v>
      </c>
      <c r="X993" s="112">
        <v>1.377</v>
      </c>
      <c r="Y993" s="111">
        <f t="shared" si="136"/>
        <v>120.996431</v>
      </c>
      <c r="Z993" s="113">
        <v>0.5</v>
      </c>
      <c r="AA993" s="114">
        <f t="shared" si="134"/>
        <v>60.498215500000001</v>
      </c>
    </row>
    <row r="994" spans="1:27" ht="12.75" customHeight="1" x14ac:dyDescent="0.35">
      <c r="A994" s="103" t="s">
        <v>2677</v>
      </c>
      <c r="B994" s="222" t="s">
        <v>2060</v>
      </c>
      <c r="C994" s="123" t="s">
        <v>3347</v>
      </c>
      <c r="D994" s="124">
        <v>1</v>
      </c>
      <c r="E994" s="105">
        <v>0.5</v>
      </c>
      <c r="F994" s="106">
        <v>7.5360000000000005</v>
      </c>
      <c r="G994" s="117" t="s">
        <v>39</v>
      </c>
      <c r="H994" s="108">
        <v>5</v>
      </c>
      <c r="I994" s="108">
        <v>4.4234750000000007</v>
      </c>
      <c r="J994" s="108">
        <v>15.825600000000001</v>
      </c>
      <c r="K994" s="118"/>
      <c r="L994" s="118"/>
      <c r="M994" s="118"/>
      <c r="N994" s="118"/>
      <c r="O994" s="118"/>
      <c r="P994" s="118"/>
      <c r="Q994" s="118"/>
      <c r="R994" s="109">
        <v>57.929075000000005</v>
      </c>
      <c r="S994" s="119">
        <v>0.1</v>
      </c>
      <c r="T994" s="119">
        <v>0.3</v>
      </c>
      <c r="U994" s="119">
        <v>0.1</v>
      </c>
      <c r="V994" s="111">
        <v>86.03</v>
      </c>
      <c r="W994" s="111">
        <f t="shared" si="135"/>
        <v>93.772700000000015</v>
      </c>
      <c r="X994" s="112">
        <v>1.377</v>
      </c>
      <c r="Y994" s="111">
        <f t="shared" si="136"/>
        <v>222.8977079</v>
      </c>
      <c r="Z994" s="113">
        <v>0.5</v>
      </c>
      <c r="AA994" s="114">
        <f t="shared" si="134"/>
        <v>111.44885395</v>
      </c>
    </row>
    <row r="995" spans="1:27" ht="12.75" customHeight="1" x14ac:dyDescent="0.35">
      <c r="A995" s="103" t="s">
        <v>2677</v>
      </c>
      <c r="B995" s="222" t="s">
        <v>2061</v>
      </c>
      <c r="C995" s="123" t="s">
        <v>3872</v>
      </c>
      <c r="D995" s="124">
        <v>1</v>
      </c>
      <c r="E995" s="105">
        <v>0.5</v>
      </c>
      <c r="F995" s="106">
        <v>7.5360000000000005</v>
      </c>
      <c r="G995" s="117" t="s">
        <v>39</v>
      </c>
      <c r="H995" s="108">
        <v>5</v>
      </c>
      <c r="I995" s="108">
        <v>6.0288000000000004</v>
      </c>
      <c r="J995" s="108">
        <v>17.081600000000002</v>
      </c>
      <c r="K995" s="118"/>
      <c r="L995" s="118"/>
      <c r="M995" s="118"/>
      <c r="N995" s="118"/>
      <c r="O995" s="118"/>
      <c r="P995" s="118"/>
      <c r="Q995" s="118"/>
      <c r="R995" s="109">
        <v>60.790399999999998</v>
      </c>
      <c r="S995" s="119">
        <v>0.1</v>
      </c>
      <c r="T995" s="119">
        <v>0.3</v>
      </c>
      <c r="U995" s="119">
        <v>0.1</v>
      </c>
      <c r="V995" s="111">
        <v>89.6</v>
      </c>
      <c r="W995" s="111">
        <f t="shared" si="135"/>
        <v>97.664000000000001</v>
      </c>
      <c r="X995" s="112">
        <v>1.377</v>
      </c>
      <c r="Y995" s="111">
        <f t="shared" si="136"/>
        <v>232.14732799999999</v>
      </c>
      <c r="Z995" s="113">
        <v>0.5</v>
      </c>
      <c r="AA995" s="114">
        <f t="shared" si="134"/>
        <v>116.07366399999999</v>
      </c>
    </row>
    <row r="996" spans="1:27" ht="12.75" customHeight="1" x14ac:dyDescent="0.35">
      <c r="A996" s="103" t="s">
        <v>2677</v>
      </c>
      <c r="B996" s="222" t="s">
        <v>2062</v>
      </c>
      <c r="C996" s="123" t="s">
        <v>320</v>
      </c>
      <c r="D996" s="124">
        <v>1</v>
      </c>
      <c r="E996" s="105">
        <v>0.5</v>
      </c>
      <c r="F996" s="106">
        <v>7.5360000000000005</v>
      </c>
      <c r="G996" s="117" t="s">
        <v>39</v>
      </c>
      <c r="H996" s="108">
        <v>5</v>
      </c>
      <c r="I996" s="108"/>
      <c r="J996" s="108"/>
      <c r="K996" s="118"/>
      <c r="L996" s="118"/>
      <c r="M996" s="118"/>
      <c r="N996" s="118"/>
      <c r="O996" s="118"/>
      <c r="P996" s="118"/>
      <c r="Q996" s="118"/>
      <c r="R996" s="109">
        <v>37.68</v>
      </c>
      <c r="S996" s="119">
        <v>0.1</v>
      </c>
      <c r="T996" s="119">
        <v>0.3</v>
      </c>
      <c r="U996" s="119">
        <v>0.1</v>
      </c>
      <c r="V996" s="111">
        <v>46.7</v>
      </c>
      <c r="W996" s="111">
        <f t="shared" si="135"/>
        <v>50.903000000000006</v>
      </c>
      <c r="X996" s="112">
        <v>1.377</v>
      </c>
      <c r="Y996" s="111">
        <f t="shared" si="136"/>
        <v>120.996431</v>
      </c>
      <c r="Z996" s="113">
        <v>0.5</v>
      </c>
      <c r="AA996" s="114">
        <f t="shared" si="134"/>
        <v>60.498215500000001</v>
      </c>
    </row>
    <row r="997" spans="1:27" ht="12.75" customHeight="1" x14ac:dyDescent="0.35">
      <c r="A997" s="103" t="s">
        <v>2677</v>
      </c>
      <c r="B997" s="222" t="s">
        <v>2063</v>
      </c>
      <c r="C997" s="123" t="s">
        <v>3376</v>
      </c>
      <c r="D997" s="124">
        <v>1</v>
      </c>
      <c r="E997" s="105">
        <v>0.5</v>
      </c>
      <c r="F997" s="106">
        <v>7.5360000000000005</v>
      </c>
      <c r="G997" s="117" t="s">
        <v>39</v>
      </c>
      <c r="H997" s="108">
        <v>5</v>
      </c>
      <c r="I997" s="108">
        <v>4.4234750000000007</v>
      </c>
      <c r="J997" s="108">
        <v>15.825600000000001</v>
      </c>
      <c r="K997" s="118"/>
      <c r="L997" s="118"/>
      <c r="M997" s="118"/>
      <c r="N997" s="118"/>
      <c r="O997" s="118"/>
      <c r="P997" s="118"/>
      <c r="Q997" s="118"/>
      <c r="R997" s="109">
        <v>57.929075000000005</v>
      </c>
      <c r="S997" s="119">
        <v>0.1</v>
      </c>
      <c r="T997" s="119">
        <v>0.3</v>
      </c>
      <c r="U997" s="119">
        <v>0.1</v>
      </c>
      <c r="V997" s="111">
        <v>86.03</v>
      </c>
      <c r="W997" s="111">
        <f t="shared" si="135"/>
        <v>93.772700000000015</v>
      </c>
      <c r="X997" s="112">
        <v>1.377</v>
      </c>
      <c r="Y997" s="111">
        <f t="shared" si="136"/>
        <v>222.8977079</v>
      </c>
      <c r="Z997" s="113">
        <v>0.5</v>
      </c>
      <c r="AA997" s="114">
        <f t="shared" si="134"/>
        <v>111.44885395</v>
      </c>
    </row>
    <row r="998" spans="1:27" ht="12.75" customHeight="1" x14ac:dyDescent="0.35">
      <c r="A998" s="103" t="s">
        <v>2677</v>
      </c>
      <c r="B998" s="222" t="s">
        <v>2064</v>
      </c>
      <c r="C998" s="123" t="s">
        <v>3873</v>
      </c>
      <c r="D998" s="124">
        <v>1</v>
      </c>
      <c r="E998" s="105">
        <v>0.5</v>
      </c>
      <c r="F998" s="106">
        <v>7.5360000000000005</v>
      </c>
      <c r="G998" s="117" t="s">
        <v>39</v>
      </c>
      <c r="H998" s="108">
        <v>5</v>
      </c>
      <c r="I998" s="108">
        <v>6.0288000000000004</v>
      </c>
      <c r="J998" s="108">
        <v>17.081600000000002</v>
      </c>
      <c r="K998" s="118"/>
      <c r="L998" s="118"/>
      <c r="M998" s="118"/>
      <c r="N998" s="118"/>
      <c r="O998" s="118"/>
      <c r="P998" s="118"/>
      <c r="Q998" s="118"/>
      <c r="R998" s="109">
        <v>60.790399999999998</v>
      </c>
      <c r="S998" s="119">
        <v>0.1</v>
      </c>
      <c r="T998" s="119">
        <v>0.3</v>
      </c>
      <c r="U998" s="119">
        <v>0.1</v>
      </c>
      <c r="V998" s="111">
        <v>89.6</v>
      </c>
      <c r="W998" s="111">
        <f t="shared" si="135"/>
        <v>97.664000000000001</v>
      </c>
      <c r="X998" s="112">
        <v>1.377</v>
      </c>
      <c r="Y998" s="111">
        <f t="shared" si="136"/>
        <v>232.14732799999999</v>
      </c>
      <c r="Z998" s="113">
        <v>0.5</v>
      </c>
      <c r="AA998" s="114">
        <f t="shared" si="134"/>
        <v>116.07366399999999</v>
      </c>
    </row>
    <row r="999" spans="1:27" ht="12.75" customHeight="1" x14ac:dyDescent="0.35">
      <c r="A999" s="103" t="s">
        <v>2677</v>
      </c>
      <c r="B999" s="222" t="s">
        <v>2065</v>
      </c>
      <c r="C999" s="123" t="s">
        <v>3874</v>
      </c>
      <c r="D999" s="124">
        <v>1</v>
      </c>
      <c r="E999" s="105">
        <v>0.5</v>
      </c>
      <c r="F999" s="106">
        <v>7.5360000000000005</v>
      </c>
      <c r="G999" s="117" t="s">
        <v>39</v>
      </c>
      <c r="H999" s="108">
        <v>5</v>
      </c>
      <c r="I999" s="108">
        <v>6.0288000000000004</v>
      </c>
      <c r="J999" s="108">
        <v>17.081600000000002</v>
      </c>
      <c r="K999" s="118"/>
      <c r="L999" s="118"/>
      <c r="M999" s="118"/>
      <c r="N999" s="118"/>
      <c r="O999" s="118"/>
      <c r="P999" s="118"/>
      <c r="Q999" s="118"/>
      <c r="R999" s="109">
        <v>60.790399999999998</v>
      </c>
      <c r="S999" s="119">
        <v>0.2</v>
      </c>
      <c r="T999" s="119">
        <v>0.3</v>
      </c>
      <c r="U999" s="119">
        <v>0.1</v>
      </c>
      <c r="V999" s="111">
        <v>89.6</v>
      </c>
      <c r="W999" s="111">
        <f t="shared" si="135"/>
        <v>97.664000000000001</v>
      </c>
      <c r="X999" s="112">
        <v>1.377</v>
      </c>
      <c r="Y999" s="111">
        <f t="shared" si="136"/>
        <v>232.14732799999999</v>
      </c>
      <c r="Z999" s="113">
        <v>0.5</v>
      </c>
      <c r="AA999" s="114">
        <f t="shared" si="134"/>
        <v>116.07366399999999</v>
      </c>
    </row>
    <row r="1000" spans="1:27" ht="12.75" customHeight="1" x14ac:dyDescent="0.35">
      <c r="A1000" s="103" t="s">
        <v>2677</v>
      </c>
      <c r="B1000" s="222" t="s">
        <v>2066</v>
      </c>
      <c r="C1000" s="123" t="s">
        <v>3400</v>
      </c>
      <c r="D1000" s="124">
        <v>1</v>
      </c>
      <c r="E1000" s="105">
        <v>0.5</v>
      </c>
      <c r="F1000" s="106">
        <v>7.5360000000000005</v>
      </c>
      <c r="G1000" s="117" t="s">
        <v>39</v>
      </c>
      <c r="H1000" s="108">
        <v>5</v>
      </c>
      <c r="I1000" s="108">
        <v>4.4234750000000007</v>
      </c>
      <c r="J1000" s="108">
        <v>15.825600000000001</v>
      </c>
      <c r="K1000" s="118"/>
      <c r="L1000" s="118"/>
      <c r="M1000" s="118"/>
      <c r="N1000" s="118"/>
      <c r="O1000" s="118"/>
      <c r="P1000" s="118"/>
      <c r="Q1000" s="118"/>
      <c r="R1000" s="109">
        <v>57.929075000000005</v>
      </c>
      <c r="S1000" s="119">
        <v>0.2</v>
      </c>
      <c r="T1000" s="119">
        <v>0.3</v>
      </c>
      <c r="U1000" s="119">
        <v>0.1</v>
      </c>
      <c r="V1000" s="111">
        <v>86.03</v>
      </c>
      <c r="W1000" s="111">
        <f t="shared" si="135"/>
        <v>93.772700000000015</v>
      </c>
      <c r="X1000" s="112">
        <v>1.377</v>
      </c>
      <c r="Y1000" s="111">
        <f t="shared" si="136"/>
        <v>222.8977079</v>
      </c>
      <c r="Z1000" s="113">
        <v>0.5</v>
      </c>
      <c r="AA1000" s="114">
        <f t="shared" si="134"/>
        <v>111.44885395</v>
      </c>
    </row>
    <row r="1001" spans="1:27" ht="12.75" customHeight="1" x14ac:dyDescent="0.35">
      <c r="A1001" s="103" t="s">
        <v>2677</v>
      </c>
      <c r="B1001" s="222" t="s">
        <v>2067</v>
      </c>
      <c r="C1001" s="123" t="s">
        <v>458</v>
      </c>
      <c r="D1001" s="124">
        <v>1</v>
      </c>
      <c r="E1001" s="105">
        <v>0.5</v>
      </c>
      <c r="F1001" s="106">
        <v>7.5360000000000005</v>
      </c>
      <c r="G1001" s="117" t="s">
        <v>39</v>
      </c>
      <c r="H1001" s="108">
        <v>5</v>
      </c>
      <c r="I1001" s="108"/>
      <c r="J1001" s="108"/>
      <c r="K1001" s="118"/>
      <c r="L1001" s="118"/>
      <c r="M1001" s="118"/>
      <c r="N1001" s="118"/>
      <c r="O1001" s="118"/>
      <c r="P1001" s="118"/>
      <c r="Q1001" s="118"/>
      <c r="R1001" s="109">
        <v>37.68</v>
      </c>
      <c r="S1001" s="119">
        <v>0.2</v>
      </c>
      <c r="T1001" s="119">
        <v>0.3</v>
      </c>
      <c r="U1001" s="119">
        <v>0.1</v>
      </c>
      <c r="V1001" s="111">
        <v>46.7</v>
      </c>
      <c r="W1001" s="111">
        <f t="shared" si="135"/>
        <v>50.903000000000006</v>
      </c>
      <c r="X1001" s="112">
        <v>1.377</v>
      </c>
      <c r="Y1001" s="111">
        <f t="shared" si="136"/>
        <v>120.996431</v>
      </c>
      <c r="Z1001" s="113">
        <v>0.5</v>
      </c>
      <c r="AA1001" s="114">
        <f t="shared" si="134"/>
        <v>60.498215500000001</v>
      </c>
    </row>
    <row r="1002" spans="1:27" ht="12.75" customHeight="1" x14ac:dyDescent="0.35">
      <c r="A1002" s="103" t="s">
        <v>2677</v>
      </c>
      <c r="B1002" s="222" t="s">
        <v>2068</v>
      </c>
      <c r="C1002" s="123" t="s">
        <v>3875</v>
      </c>
      <c r="D1002" s="124">
        <v>1</v>
      </c>
      <c r="E1002" s="105">
        <v>0.5</v>
      </c>
      <c r="F1002" s="106">
        <v>7.5360000000000005</v>
      </c>
      <c r="G1002" s="117" t="s">
        <v>39</v>
      </c>
      <c r="H1002" s="108">
        <v>5</v>
      </c>
      <c r="I1002" s="108">
        <v>6.0288000000000004</v>
      </c>
      <c r="J1002" s="108">
        <v>17.081600000000002</v>
      </c>
      <c r="K1002" s="118"/>
      <c r="L1002" s="118"/>
      <c r="M1002" s="118"/>
      <c r="N1002" s="118"/>
      <c r="O1002" s="118"/>
      <c r="P1002" s="118"/>
      <c r="Q1002" s="118"/>
      <c r="R1002" s="109">
        <v>60.790399999999998</v>
      </c>
      <c r="S1002" s="119">
        <v>0.2</v>
      </c>
      <c r="T1002" s="119">
        <v>0.3</v>
      </c>
      <c r="U1002" s="119">
        <v>0.1</v>
      </c>
      <c r="V1002" s="111">
        <v>89.6</v>
      </c>
      <c r="W1002" s="111">
        <f t="shared" si="135"/>
        <v>97.664000000000001</v>
      </c>
      <c r="X1002" s="112">
        <v>1.377</v>
      </c>
      <c r="Y1002" s="111">
        <f t="shared" si="136"/>
        <v>232.14732799999999</v>
      </c>
      <c r="Z1002" s="113">
        <v>0.5</v>
      </c>
      <c r="AA1002" s="114">
        <f t="shared" si="134"/>
        <v>116.07366399999999</v>
      </c>
    </row>
    <row r="1003" spans="1:27" ht="12.75" customHeight="1" x14ac:dyDescent="0.35">
      <c r="A1003" s="103" t="s">
        <v>2677</v>
      </c>
      <c r="B1003" s="222" t="s">
        <v>2069</v>
      </c>
      <c r="C1003" s="123" t="s">
        <v>3428</v>
      </c>
      <c r="D1003" s="124">
        <v>1</v>
      </c>
      <c r="E1003" s="105">
        <v>0.5</v>
      </c>
      <c r="F1003" s="106">
        <v>7.5360000000000005</v>
      </c>
      <c r="G1003" s="117" t="s">
        <v>39</v>
      </c>
      <c r="H1003" s="108">
        <v>5</v>
      </c>
      <c r="I1003" s="108">
        <v>4.4234750000000007</v>
      </c>
      <c r="J1003" s="108">
        <v>15.825600000000001</v>
      </c>
      <c r="K1003" s="118"/>
      <c r="L1003" s="118"/>
      <c r="M1003" s="118"/>
      <c r="N1003" s="118"/>
      <c r="O1003" s="118"/>
      <c r="P1003" s="118"/>
      <c r="Q1003" s="118"/>
      <c r="R1003" s="109">
        <v>57.929075000000005</v>
      </c>
      <c r="S1003" s="119">
        <v>0.2</v>
      </c>
      <c r="T1003" s="119">
        <v>0.3</v>
      </c>
      <c r="U1003" s="119">
        <v>0.1</v>
      </c>
      <c r="V1003" s="111">
        <v>86.03</v>
      </c>
      <c r="W1003" s="111">
        <f t="shared" si="135"/>
        <v>93.772700000000015</v>
      </c>
      <c r="X1003" s="112">
        <v>1.377</v>
      </c>
      <c r="Y1003" s="111">
        <f t="shared" si="136"/>
        <v>222.8977079</v>
      </c>
      <c r="Z1003" s="113">
        <v>0.5</v>
      </c>
      <c r="AA1003" s="114">
        <f t="shared" si="134"/>
        <v>111.44885395</v>
      </c>
    </row>
    <row r="1004" spans="1:27" ht="12.75" customHeight="1" x14ac:dyDescent="0.35">
      <c r="A1004" s="103" t="s">
        <v>2677</v>
      </c>
      <c r="B1004" s="222" t="s">
        <v>2070</v>
      </c>
      <c r="C1004" s="123" t="s">
        <v>323</v>
      </c>
      <c r="D1004" s="124">
        <v>1</v>
      </c>
      <c r="E1004" s="105">
        <v>0.5</v>
      </c>
      <c r="F1004" s="106">
        <v>7.5360000000000005</v>
      </c>
      <c r="G1004" s="117" t="s">
        <v>39</v>
      </c>
      <c r="H1004" s="108">
        <v>5</v>
      </c>
      <c r="I1004" s="108"/>
      <c r="J1004" s="108"/>
      <c r="K1004" s="118"/>
      <c r="L1004" s="118"/>
      <c r="M1004" s="118"/>
      <c r="N1004" s="118"/>
      <c r="O1004" s="118"/>
      <c r="P1004" s="118"/>
      <c r="Q1004" s="118"/>
      <c r="R1004" s="109">
        <v>37.68</v>
      </c>
      <c r="S1004" s="119">
        <v>0.2</v>
      </c>
      <c r="T1004" s="119">
        <v>0.3</v>
      </c>
      <c r="U1004" s="119">
        <v>0.1</v>
      </c>
      <c r="V1004" s="111">
        <v>46.7</v>
      </c>
      <c r="W1004" s="111">
        <f t="shared" si="135"/>
        <v>50.903000000000006</v>
      </c>
      <c r="X1004" s="112">
        <v>1.377</v>
      </c>
      <c r="Y1004" s="111">
        <f t="shared" si="136"/>
        <v>120.996431</v>
      </c>
      <c r="Z1004" s="113">
        <v>0.5</v>
      </c>
      <c r="AA1004" s="114">
        <f t="shared" si="134"/>
        <v>60.498215500000001</v>
      </c>
    </row>
    <row r="1005" spans="1:27" ht="12.75" customHeight="1" x14ac:dyDescent="0.35">
      <c r="A1005" s="103" t="s">
        <v>2677</v>
      </c>
      <c r="B1005" s="222" t="s">
        <v>2071</v>
      </c>
      <c r="C1005" s="123" t="s">
        <v>470</v>
      </c>
      <c r="D1005" s="124">
        <v>0.25</v>
      </c>
      <c r="E1005" s="105">
        <v>0.5</v>
      </c>
      <c r="F1005" s="106">
        <v>7.5360000000000005</v>
      </c>
      <c r="G1005" s="117" t="s">
        <v>39</v>
      </c>
      <c r="H1005" s="108">
        <v>2.1587499999999999</v>
      </c>
      <c r="I1005" s="108"/>
      <c r="J1005" s="108"/>
      <c r="K1005" s="118"/>
      <c r="L1005" s="118">
        <v>1.39</v>
      </c>
      <c r="M1005" s="118"/>
      <c r="N1005" s="118"/>
      <c r="O1005" s="118">
        <v>3.18</v>
      </c>
      <c r="P1005" s="118"/>
      <c r="Q1005" s="118"/>
      <c r="R1005" s="109">
        <v>18.84</v>
      </c>
      <c r="S1005" s="119">
        <v>0.2</v>
      </c>
      <c r="T1005" s="119">
        <v>0.3</v>
      </c>
      <c r="U1005" s="119">
        <v>0.1</v>
      </c>
      <c r="V1005" s="111">
        <v>24.740000000000002</v>
      </c>
      <c r="W1005" s="111">
        <f t="shared" si="135"/>
        <v>26.966600000000003</v>
      </c>
      <c r="X1005" s="112">
        <v>1.377</v>
      </c>
      <c r="Y1005" s="111">
        <f t="shared" si="136"/>
        <v>64.099608200000006</v>
      </c>
      <c r="Z1005" s="113">
        <v>0.5</v>
      </c>
      <c r="AA1005" s="114">
        <f t="shared" si="134"/>
        <v>32.049804100000003</v>
      </c>
    </row>
    <row r="1006" spans="1:27" ht="12.75" customHeight="1" x14ac:dyDescent="0.35">
      <c r="A1006" s="103" t="s">
        <v>2677</v>
      </c>
      <c r="B1006" s="222" t="s">
        <v>2072</v>
      </c>
      <c r="C1006" s="123" t="s">
        <v>3456</v>
      </c>
      <c r="D1006" s="124">
        <v>0.25</v>
      </c>
      <c r="E1006" s="105">
        <v>0.5</v>
      </c>
      <c r="F1006" s="106">
        <v>7.5360000000000005</v>
      </c>
      <c r="G1006" s="117" t="s">
        <v>39</v>
      </c>
      <c r="H1006" s="108">
        <v>2.1587499999999999</v>
      </c>
      <c r="I1006" s="108">
        <v>1.1058687500000002</v>
      </c>
      <c r="J1006" s="108">
        <v>3.9564000000000004</v>
      </c>
      <c r="K1006" s="118"/>
      <c r="L1006" s="118">
        <v>1.39</v>
      </c>
      <c r="M1006" s="118"/>
      <c r="N1006" s="118"/>
      <c r="O1006" s="118">
        <v>3.18</v>
      </c>
      <c r="P1006" s="118"/>
      <c r="Q1006" s="118"/>
      <c r="R1006" s="109">
        <v>28.964537500000002</v>
      </c>
      <c r="S1006" s="119">
        <v>0.2</v>
      </c>
      <c r="T1006" s="119">
        <v>0.3</v>
      </c>
      <c r="U1006" s="119">
        <v>0.1</v>
      </c>
      <c r="V1006" s="111">
        <v>44.405000000000001</v>
      </c>
      <c r="W1006" s="111">
        <f t="shared" si="135"/>
        <v>48.401450000000004</v>
      </c>
      <c r="X1006" s="112">
        <v>1.377</v>
      </c>
      <c r="Y1006" s="111">
        <f t="shared" si="136"/>
        <v>115.05024665000001</v>
      </c>
      <c r="Z1006" s="113">
        <v>0.5</v>
      </c>
      <c r="AA1006" s="114">
        <f t="shared" ref="AA1006:AA1069" si="140">Y1006*(1-Z1006)</f>
        <v>57.525123325000003</v>
      </c>
    </row>
    <row r="1007" spans="1:27" ht="12.75" customHeight="1" x14ac:dyDescent="0.35">
      <c r="A1007" s="103" t="s">
        <v>2677</v>
      </c>
      <c r="B1007" s="222" t="s">
        <v>2073</v>
      </c>
      <c r="C1007" s="123" t="s">
        <v>3876</v>
      </c>
      <c r="D1007" s="124">
        <v>0.25</v>
      </c>
      <c r="E1007" s="105">
        <v>0.5</v>
      </c>
      <c r="F1007" s="106">
        <v>7.5360000000000005</v>
      </c>
      <c r="G1007" s="117" t="s">
        <v>39</v>
      </c>
      <c r="H1007" s="108">
        <v>2.1587499999999999</v>
      </c>
      <c r="I1007" s="108">
        <v>1.5072000000000001</v>
      </c>
      <c r="J1007" s="108">
        <v>4.2704000000000004</v>
      </c>
      <c r="K1007" s="118"/>
      <c r="L1007" s="118">
        <v>1.39</v>
      </c>
      <c r="M1007" s="118"/>
      <c r="N1007" s="118"/>
      <c r="O1007" s="118">
        <v>3.18</v>
      </c>
      <c r="P1007" s="118"/>
      <c r="Q1007" s="118"/>
      <c r="R1007" s="109">
        <v>30.395199999999999</v>
      </c>
      <c r="S1007" s="119">
        <v>0.2</v>
      </c>
      <c r="T1007" s="119">
        <v>0.3</v>
      </c>
      <c r="U1007" s="119">
        <v>0.1</v>
      </c>
      <c r="V1007" s="111">
        <v>46.19</v>
      </c>
      <c r="W1007" s="111">
        <f t="shared" si="135"/>
        <v>50.347100000000005</v>
      </c>
      <c r="X1007" s="112">
        <v>1.377</v>
      </c>
      <c r="Y1007" s="111">
        <f t="shared" si="136"/>
        <v>119.6750567</v>
      </c>
      <c r="Z1007" s="113">
        <v>0.5</v>
      </c>
      <c r="AA1007" s="114">
        <f t="shared" si="140"/>
        <v>59.837528349999999</v>
      </c>
    </row>
    <row r="1008" spans="1:27" ht="12.75" customHeight="1" x14ac:dyDescent="0.35">
      <c r="A1008" s="103" t="s">
        <v>2677</v>
      </c>
      <c r="B1008" s="222" t="s">
        <v>2074</v>
      </c>
      <c r="C1008" s="123" t="s">
        <v>324</v>
      </c>
      <c r="D1008" s="124">
        <v>1</v>
      </c>
      <c r="E1008" s="105">
        <v>0.5</v>
      </c>
      <c r="F1008" s="106">
        <v>7.5360000000000005</v>
      </c>
      <c r="G1008" s="117" t="s">
        <v>39</v>
      </c>
      <c r="H1008" s="108">
        <v>5</v>
      </c>
      <c r="I1008" s="108"/>
      <c r="J1008" s="108"/>
      <c r="K1008" s="118"/>
      <c r="L1008" s="118"/>
      <c r="M1008" s="118"/>
      <c r="N1008" s="118"/>
      <c r="O1008" s="118"/>
      <c r="P1008" s="118"/>
      <c r="Q1008" s="118"/>
      <c r="R1008" s="109">
        <v>37.68</v>
      </c>
      <c r="S1008" s="119">
        <v>0.1</v>
      </c>
      <c r="T1008" s="119">
        <v>0.3</v>
      </c>
      <c r="U1008" s="119">
        <v>0.1</v>
      </c>
      <c r="V1008" s="111">
        <f>V1001*1.5</f>
        <v>70.050000000000011</v>
      </c>
      <c r="W1008" s="111">
        <f t="shared" si="135"/>
        <v>76.354500000000016</v>
      </c>
      <c r="X1008" s="112">
        <v>1.377</v>
      </c>
      <c r="Y1008" s="111">
        <f t="shared" si="136"/>
        <v>181.49464650000002</v>
      </c>
      <c r="Z1008" s="113">
        <v>0.5</v>
      </c>
      <c r="AA1008" s="114">
        <f t="shared" si="140"/>
        <v>90.747323250000008</v>
      </c>
    </row>
    <row r="1009" spans="1:27" ht="12.75" customHeight="1" x14ac:dyDescent="0.35">
      <c r="A1009" s="103" t="s">
        <v>2677</v>
      </c>
      <c r="B1009" s="222" t="s">
        <v>2075</v>
      </c>
      <c r="C1009" s="123" t="s">
        <v>3609</v>
      </c>
      <c r="D1009" s="124">
        <v>1</v>
      </c>
      <c r="E1009" s="105">
        <v>0.5</v>
      </c>
      <c r="F1009" s="106">
        <v>7.5360000000000005</v>
      </c>
      <c r="G1009" s="117" t="s">
        <v>39</v>
      </c>
      <c r="H1009" s="108">
        <v>5</v>
      </c>
      <c r="I1009" s="108">
        <v>4.4234750000000007</v>
      </c>
      <c r="J1009" s="108">
        <v>15.825600000000001</v>
      </c>
      <c r="K1009" s="118"/>
      <c r="L1009" s="118"/>
      <c r="M1009" s="118"/>
      <c r="N1009" s="118"/>
      <c r="O1009" s="118"/>
      <c r="P1009" s="118"/>
      <c r="Q1009" s="118"/>
      <c r="R1009" s="109">
        <v>57.929075000000005</v>
      </c>
      <c r="S1009" s="119">
        <v>0.1</v>
      </c>
      <c r="T1009" s="119">
        <v>0.3</v>
      </c>
      <c r="U1009" s="119">
        <v>0.1</v>
      </c>
      <c r="V1009" s="111">
        <f>V1003*1.5</f>
        <v>129.04500000000002</v>
      </c>
      <c r="W1009" s="111">
        <f t="shared" si="135"/>
        <v>140.65905000000004</v>
      </c>
      <c r="X1009" s="112">
        <v>1.377</v>
      </c>
      <c r="Y1009" s="111">
        <f t="shared" si="136"/>
        <v>334.34656185000006</v>
      </c>
      <c r="Z1009" s="113">
        <v>0.5</v>
      </c>
      <c r="AA1009" s="114">
        <f t="shared" si="140"/>
        <v>167.17328092500003</v>
      </c>
    </row>
    <row r="1010" spans="1:27" ht="12.75" customHeight="1" x14ac:dyDescent="0.35">
      <c r="A1010" s="103" t="s">
        <v>2677</v>
      </c>
      <c r="B1010" s="222" t="s">
        <v>2076</v>
      </c>
      <c r="C1010" s="123" t="s">
        <v>3877</v>
      </c>
      <c r="D1010" s="124">
        <v>1</v>
      </c>
      <c r="E1010" s="105">
        <v>0.5</v>
      </c>
      <c r="F1010" s="106">
        <v>7.5360000000000005</v>
      </c>
      <c r="G1010" s="117" t="s">
        <v>39</v>
      </c>
      <c r="H1010" s="108">
        <v>5</v>
      </c>
      <c r="I1010" s="108">
        <v>6.0288000000000004</v>
      </c>
      <c r="J1010" s="108">
        <v>17.081600000000002</v>
      </c>
      <c r="K1010" s="118"/>
      <c r="L1010" s="118"/>
      <c r="M1010" s="118"/>
      <c r="N1010" s="118"/>
      <c r="O1010" s="118"/>
      <c r="P1010" s="118"/>
      <c r="Q1010" s="118"/>
      <c r="R1010" s="109">
        <v>60.790399999999998</v>
      </c>
      <c r="S1010" s="119">
        <v>0.1</v>
      </c>
      <c r="T1010" s="119">
        <v>0.3</v>
      </c>
      <c r="U1010" s="119">
        <v>0.1</v>
      </c>
      <c r="V1010" s="111">
        <f>V1002*1.5</f>
        <v>134.39999999999998</v>
      </c>
      <c r="W1010" s="111">
        <f t="shared" si="135"/>
        <v>146.49599999999998</v>
      </c>
      <c r="X1010" s="112">
        <v>1.377</v>
      </c>
      <c r="Y1010" s="111">
        <f t="shared" si="136"/>
        <v>348.22099199999991</v>
      </c>
      <c r="Z1010" s="113">
        <v>0.5</v>
      </c>
      <c r="AA1010" s="114">
        <f t="shared" si="140"/>
        <v>174.11049599999996</v>
      </c>
    </row>
    <row r="1011" spans="1:27" ht="12.75" customHeight="1" x14ac:dyDescent="0.35">
      <c r="A1011" s="103" t="s">
        <v>2677</v>
      </c>
      <c r="B1011" s="222" t="s">
        <v>2077</v>
      </c>
      <c r="C1011" s="123" t="s">
        <v>1313</v>
      </c>
      <c r="D1011" s="124">
        <v>1</v>
      </c>
      <c r="E1011" s="105">
        <v>0.5</v>
      </c>
      <c r="F1011" s="106">
        <v>7.5360000000000005</v>
      </c>
      <c r="G1011" s="117" t="s">
        <v>39</v>
      </c>
      <c r="H1011" s="108">
        <v>5</v>
      </c>
      <c r="I1011" s="108"/>
      <c r="J1011" s="108"/>
      <c r="K1011" s="118"/>
      <c r="L1011" s="118"/>
      <c r="M1011" s="118"/>
      <c r="N1011" s="118"/>
      <c r="O1011" s="118"/>
      <c r="P1011" s="118"/>
      <c r="Q1011" s="118"/>
      <c r="R1011" s="109">
        <v>37.68</v>
      </c>
      <c r="S1011" s="119">
        <v>0.2</v>
      </c>
      <c r="T1011" s="119">
        <v>0.3</v>
      </c>
      <c r="U1011" s="119">
        <v>0.1</v>
      </c>
      <c r="V1011" s="111">
        <v>46.7</v>
      </c>
      <c r="W1011" s="111">
        <f t="shared" si="135"/>
        <v>50.903000000000006</v>
      </c>
      <c r="X1011" s="112">
        <v>1.377</v>
      </c>
      <c r="Y1011" s="111">
        <f t="shared" si="136"/>
        <v>120.996431</v>
      </c>
      <c r="Z1011" s="113">
        <v>0.5</v>
      </c>
      <c r="AA1011" s="114">
        <f t="shared" si="140"/>
        <v>60.498215500000001</v>
      </c>
    </row>
    <row r="1012" spans="1:27" ht="12.75" customHeight="1" x14ac:dyDescent="0.35">
      <c r="A1012" s="103" t="s">
        <v>2677</v>
      </c>
      <c r="B1012" s="222" t="s">
        <v>4316</v>
      </c>
      <c r="C1012" s="123" t="s">
        <v>326</v>
      </c>
      <c r="D1012" s="124">
        <v>1</v>
      </c>
      <c r="E1012" s="105">
        <v>0.5</v>
      </c>
      <c r="F1012" s="106">
        <v>7.5360000000000005</v>
      </c>
      <c r="G1012" s="117" t="s">
        <v>39</v>
      </c>
      <c r="H1012" s="108">
        <v>5</v>
      </c>
      <c r="I1012" s="108"/>
      <c r="J1012" s="108"/>
      <c r="K1012" s="118"/>
      <c r="L1012" s="118"/>
      <c r="M1012" s="118"/>
      <c r="N1012" s="118"/>
      <c r="O1012" s="118"/>
      <c r="P1012" s="118"/>
      <c r="Q1012" s="118"/>
      <c r="R1012" s="109">
        <v>37.68</v>
      </c>
      <c r="S1012" s="119">
        <v>0.2</v>
      </c>
      <c r="T1012" s="119">
        <v>0.3</v>
      </c>
      <c r="U1012" s="119">
        <v>0.1</v>
      </c>
      <c r="V1012" s="111">
        <v>46.7</v>
      </c>
      <c r="W1012" s="111">
        <f t="shared" ref="W1012:W1075" si="141">V1012*$W$1</f>
        <v>50.903000000000006</v>
      </c>
      <c r="X1012" s="112">
        <v>1.377</v>
      </c>
      <c r="Y1012" s="111">
        <f t="shared" ref="Y1012:Y1075" si="142">W1012*(1+X1012)</f>
        <v>120.996431</v>
      </c>
      <c r="Z1012" s="113">
        <v>0.5</v>
      </c>
      <c r="AA1012" s="114">
        <f t="shared" si="140"/>
        <v>60.498215500000001</v>
      </c>
    </row>
    <row r="1013" spans="1:27" ht="12.75" customHeight="1" x14ac:dyDescent="0.35">
      <c r="A1013" s="103" t="s">
        <v>2677</v>
      </c>
      <c r="B1013" s="222" t="s">
        <v>4317</v>
      </c>
      <c r="C1013" s="123" t="s">
        <v>1314</v>
      </c>
      <c r="D1013" s="124">
        <v>1</v>
      </c>
      <c r="E1013" s="105"/>
      <c r="F1013" s="106">
        <v>6</v>
      </c>
      <c r="G1013" s="117" t="s">
        <v>39</v>
      </c>
      <c r="H1013" s="108">
        <v>1.62</v>
      </c>
      <c r="I1013" s="108"/>
      <c r="J1013" s="108"/>
      <c r="K1013" s="118"/>
      <c r="L1013" s="118"/>
      <c r="M1013" s="118"/>
      <c r="N1013" s="118"/>
      <c r="O1013" s="118"/>
      <c r="P1013" s="118"/>
      <c r="Q1013" s="118"/>
      <c r="R1013" s="109">
        <v>9.7200000000000006</v>
      </c>
      <c r="S1013" s="119">
        <v>1.5</v>
      </c>
      <c r="T1013" s="119">
        <v>0</v>
      </c>
      <c r="U1013" s="119">
        <v>0</v>
      </c>
      <c r="V1013" s="111">
        <v>46.7</v>
      </c>
      <c r="W1013" s="111">
        <f t="shared" si="141"/>
        <v>50.903000000000006</v>
      </c>
      <c r="X1013" s="112">
        <v>1.377</v>
      </c>
      <c r="Y1013" s="111">
        <f t="shared" si="142"/>
        <v>120.996431</v>
      </c>
      <c r="Z1013" s="113">
        <v>0.5</v>
      </c>
      <c r="AA1013" s="114">
        <f t="shared" si="140"/>
        <v>60.498215500000001</v>
      </c>
    </row>
    <row r="1014" spans="1:27" ht="12.75" customHeight="1" x14ac:dyDescent="0.35">
      <c r="A1014" s="103" t="s">
        <v>2677</v>
      </c>
      <c r="B1014" s="222" t="s">
        <v>4318</v>
      </c>
      <c r="C1014" s="123" t="s">
        <v>1315</v>
      </c>
      <c r="D1014" s="124"/>
      <c r="E1014" s="105"/>
      <c r="F1014" s="106">
        <v>6</v>
      </c>
      <c r="G1014" s="117" t="s">
        <v>39</v>
      </c>
      <c r="H1014" s="108"/>
      <c r="I1014" s="108"/>
      <c r="J1014" s="108"/>
      <c r="K1014" s="118"/>
      <c r="L1014" s="118"/>
      <c r="M1014" s="118"/>
      <c r="N1014" s="118"/>
      <c r="O1014" s="118"/>
      <c r="P1014" s="118"/>
      <c r="Q1014" s="118"/>
      <c r="R1014" s="109">
        <v>9.7200000000000006</v>
      </c>
      <c r="S1014" s="119">
        <v>1</v>
      </c>
      <c r="T1014" s="119">
        <v>0</v>
      </c>
      <c r="U1014" s="119">
        <v>0</v>
      </c>
      <c r="V1014" s="111">
        <v>46.7</v>
      </c>
      <c r="W1014" s="111">
        <f t="shared" si="141"/>
        <v>50.903000000000006</v>
      </c>
      <c r="X1014" s="112">
        <v>1.377</v>
      </c>
      <c r="Y1014" s="111">
        <f t="shared" si="142"/>
        <v>120.996431</v>
      </c>
      <c r="Z1014" s="113">
        <v>0.5</v>
      </c>
      <c r="AA1014" s="114">
        <f t="shared" si="140"/>
        <v>60.498215500000001</v>
      </c>
    </row>
    <row r="1015" spans="1:27" ht="12.75" customHeight="1" x14ac:dyDescent="0.35">
      <c r="A1015" s="103" t="s">
        <v>2677</v>
      </c>
      <c r="B1015" s="222" t="s">
        <v>4319</v>
      </c>
      <c r="C1015" s="123" t="s">
        <v>327</v>
      </c>
      <c r="D1015" s="124">
        <v>1</v>
      </c>
      <c r="E1015" s="105"/>
      <c r="F1015" s="106">
        <v>6</v>
      </c>
      <c r="G1015" s="117" t="s">
        <v>39</v>
      </c>
      <c r="H1015" s="108">
        <v>1.62</v>
      </c>
      <c r="I1015" s="108"/>
      <c r="J1015" s="108"/>
      <c r="K1015" s="118"/>
      <c r="L1015" s="118"/>
      <c r="M1015" s="118"/>
      <c r="N1015" s="118"/>
      <c r="O1015" s="118"/>
      <c r="P1015" s="118"/>
      <c r="Q1015" s="118"/>
      <c r="R1015" s="109">
        <v>9.7200000000000006</v>
      </c>
      <c r="S1015" s="119">
        <v>1</v>
      </c>
      <c r="T1015" s="119">
        <v>0</v>
      </c>
      <c r="U1015" s="119">
        <v>0</v>
      </c>
      <c r="V1015" s="111">
        <v>46.7</v>
      </c>
      <c r="W1015" s="111">
        <f t="shared" si="141"/>
        <v>50.903000000000006</v>
      </c>
      <c r="X1015" s="112">
        <v>1.377</v>
      </c>
      <c r="Y1015" s="111">
        <f t="shared" si="142"/>
        <v>120.996431</v>
      </c>
      <c r="Z1015" s="113">
        <v>0.5</v>
      </c>
      <c r="AA1015" s="114">
        <f t="shared" si="140"/>
        <v>60.498215500000001</v>
      </c>
    </row>
    <row r="1016" spans="1:27" ht="12.75" customHeight="1" x14ac:dyDescent="0.35">
      <c r="A1016" s="103" t="s">
        <v>2677</v>
      </c>
      <c r="B1016" s="222" t="s">
        <v>4320</v>
      </c>
      <c r="C1016" s="123" t="s">
        <v>328</v>
      </c>
      <c r="D1016" s="124">
        <v>1</v>
      </c>
      <c r="E1016" s="105"/>
      <c r="F1016" s="106">
        <v>1</v>
      </c>
      <c r="G1016" s="117" t="s">
        <v>39</v>
      </c>
      <c r="H1016" s="108"/>
      <c r="I1016" s="108"/>
      <c r="J1016" s="108"/>
      <c r="K1016" s="118"/>
      <c r="L1016" s="118"/>
      <c r="M1016" s="118">
        <v>1.4644953246753247</v>
      </c>
      <c r="N1016" s="118"/>
      <c r="O1016" s="118"/>
      <c r="P1016" s="118"/>
      <c r="Q1016" s="118"/>
      <c r="R1016" s="109">
        <v>1.4644953246753247</v>
      </c>
      <c r="S1016" s="119">
        <v>1</v>
      </c>
      <c r="T1016" s="119">
        <v>0</v>
      </c>
      <c r="U1016" s="119">
        <v>0</v>
      </c>
      <c r="V1016" s="111">
        <v>2.87</v>
      </c>
      <c r="W1016" s="111">
        <f t="shared" si="141"/>
        <v>3.1283000000000003</v>
      </c>
      <c r="X1016" s="112">
        <v>1.377</v>
      </c>
      <c r="Y1016" s="111">
        <f t="shared" si="142"/>
        <v>7.4359691000000003</v>
      </c>
      <c r="Z1016" s="113">
        <v>0.5</v>
      </c>
      <c r="AA1016" s="114">
        <f t="shared" si="140"/>
        <v>3.7179845500000002</v>
      </c>
    </row>
    <row r="1017" spans="1:27" ht="12.75" customHeight="1" x14ac:dyDescent="0.35">
      <c r="A1017" s="103" t="s">
        <v>2677</v>
      </c>
      <c r="B1017" s="222" t="s">
        <v>4321</v>
      </c>
      <c r="C1017" s="123" t="s">
        <v>1316</v>
      </c>
      <c r="D1017" s="124"/>
      <c r="E1017" s="105"/>
      <c r="F1017" s="106">
        <v>1</v>
      </c>
      <c r="G1017" s="117" t="s">
        <v>39</v>
      </c>
      <c r="H1017" s="108"/>
      <c r="I1017" s="108"/>
      <c r="J1017" s="108"/>
      <c r="K1017" s="118"/>
      <c r="L1017" s="118"/>
      <c r="M1017" s="118"/>
      <c r="N1017" s="118"/>
      <c r="O1017" s="118"/>
      <c r="P1017" s="118"/>
      <c r="Q1017" s="118"/>
      <c r="R1017" s="109">
        <v>3.0251000000000001</v>
      </c>
      <c r="S1017" s="119">
        <v>1</v>
      </c>
      <c r="T1017" s="119">
        <v>0</v>
      </c>
      <c r="U1017" s="119">
        <v>0</v>
      </c>
      <c r="V1017" s="111">
        <v>2.87</v>
      </c>
      <c r="W1017" s="111">
        <f t="shared" si="141"/>
        <v>3.1283000000000003</v>
      </c>
      <c r="X1017" s="112">
        <v>1.377</v>
      </c>
      <c r="Y1017" s="111">
        <f t="shared" si="142"/>
        <v>7.4359691000000003</v>
      </c>
      <c r="Z1017" s="113">
        <v>0.5</v>
      </c>
      <c r="AA1017" s="114">
        <f t="shared" si="140"/>
        <v>3.7179845500000002</v>
      </c>
    </row>
    <row r="1018" spans="1:27" ht="12.75" customHeight="1" x14ac:dyDescent="0.35">
      <c r="A1018" s="103" t="s">
        <v>2677</v>
      </c>
      <c r="B1018" s="222" t="s">
        <v>4322</v>
      </c>
      <c r="C1018" s="123" t="s">
        <v>3878</v>
      </c>
      <c r="D1018" s="124"/>
      <c r="E1018" s="105"/>
      <c r="F1018" s="106">
        <v>1</v>
      </c>
      <c r="G1018" s="117" t="s">
        <v>39</v>
      </c>
      <c r="H1018" s="108"/>
      <c r="I1018" s="108"/>
      <c r="J1018" s="108"/>
      <c r="K1018" s="118"/>
      <c r="L1018" s="118"/>
      <c r="M1018" s="118"/>
      <c r="N1018" s="118"/>
      <c r="O1018" s="118"/>
      <c r="P1018" s="118">
        <v>3.4333</v>
      </c>
      <c r="Q1018" s="118"/>
      <c r="R1018" s="109">
        <v>3.4333</v>
      </c>
      <c r="S1018" s="119">
        <v>1</v>
      </c>
      <c r="T1018" s="119">
        <v>0</v>
      </c>
      <c r="U1018" s="119">
        <v>0</v>
      </c>
      <c r="V1018" s="111">
        <v>6.8666</v>
      </c>
      <c r="W1018" s="111">
        <f t="shared" si="141"/>
        <v>7.4845940000000004</v>
      </c>
      <c r="X1018" s="112">
        <v>1.377</v>
      </c>
      <c r="Y1018" s="111">
        <f t="shared" si="142"/>
        <v>17.790879938</v>
      </c>
      <c r="Z1018" s="113">
        <v>0.5</v>
      </c>
      <c r="AA1018" s="114">
        <f t="shared" si="140"/>
        <v>8.8954399689999999</v>
      </c>
    </row>
    <row r="1019" spans="1:27" ht="12.75" customHeight="1" x14ac:dyDescent="0.35">
      <c r="A1019" s="103" t="s">
        <v>2677</v>
      </c>
      <c r="B1019" s="222" t="s">
        <v>4323</v>
      </c>
      <c r="C1019" s="123" t="s">
        <v>3485</v>
      </c>
      <c r="D1019" s="124"/>
      <c r="E1019" s="105"/>
      <c r="F1019" s="106">
        <v>1</v>
      </c>
      <c r="G1019" s="117" t="s">
        <v>39</v>
      </c>
      <c r="H1019" s="108"/>
      <c r="I1019" s="108"/>
      <c r="J1019" s="108"/>
      <c r="K1019" s="118"/>
      <c r="L1019" s="118"/>
      <c r="M1019" s="118"/>
      <c r="N1019" s="118"/>
      <c r="O1019" s="118"/>
      <c r="P1019" s="118">
        <v>3.2292000000000005</v>
      </c>
      <c r="Q1019" s="118"/>
      <c r="R1019" s="109">
        <v>3.2292000000000005</v>
      </c>
      <c r="S1019" s="119">
        <v>1</v>
      </c>
      <c r="T1019" s="119">
        <v>0</v>
      </c>
      <c r="U1019" s="119">
        <v>0</v>
      </c>
      <c r="V1019" s="111">
        <v>6.458400000000001</v>
      </c>
      <c r="W1019" s="111">
        <f t="shared" si="141"/>
        <v>7.0396560000000017</v>
      </c>
      <c r="X1019" s="112">
        <v>1.377</v>
      </c>
      <c r="Y1019" s="111">
        <f t="shared" si="142"/>
        <v>16.733262312000001</v>
      </c>
      <c r="Z1019" s="113">
        <v>0.5</v>
      </c>
      <c r="AA1019" s="114">
        <f t="shared" si="140"/>
        <v>8.3666311560000004</v>
      </c>
    </row>
    <row r="1020" spans="1:27" ht="12.75" customHeight="1" x14ac:dyDescent="0.35">
      <c r="A1020" s="103" t="s">
        <v>2677</v>
      </c>
      <c r="B1020" s="222" t="s">
        <v>4324</v>
      </c>
      <c r="C1020" s="123" t="s">
        <v>330</v>
      </c>
      <c r="D1020" s="124"/>
      <c r="E1020" s="105"/>
      <c r="F1020" s="106">
        <v>1</v>
      </c>
      <c r="G1020" s="117" t="s">
        <v>39</v>
      </c>
      <c r="H1020" s="108"/>
      <c r="I1020" s="108"/>
      <c r="J1020" s="108"/>
      <c r="K1020" s="118"/>
      <c r="L1020" s="118"/>
      <c r="M1020" s="118"/>
      <c r="N1020" s="118"/>
      <c r="O1020" s="118"/>
      <c r="P1020" s="118"/>
      <c r="Q1020" s="118">
        <v>3.0251000000000001</v>
      </c>
      <c r="R1020" s="109">
        <v>3.0251000000000001</v>
      </c>
      <c r="S1020" s="119">
        <v>1</v>
      </c>
      <c r="T1020" s="119">
        <v>0</v>
      </c>
      <c r="U1020" s="119">
        <v>0</v>
      </c>
      <c r="V1020" s="111">
        <v>6.0502000000000002</v>
      </c>
      <c r="W1020" s="111">
        <f t="shared" si="141"/>
        <v>6.5947180000000012</v>
      </c>
      <c r="X1020" s="112">
        <v>1.377</v>
      </c>
      <c r="Y1020" s="111">
        <f t="shared" si="142"/>
        <v>15.675644686000002</v>
      </c>
      <c r="Z1020" s="113">
        <v>0.5</v>
      </c>
      <c r="AA1020" s="114">
        <f t="shared" si="140"/>
        <v>7.8378223430000009</v>
      </c>
    </row>
    <row r="1021" spans="1:27" ht="12.75" customHeight="1" x14ac:dyDescent="0.35">
      <c r="A1021" s="103" t="s">
        <v>2677</v>
      </c>
      <c r="B1021" s="222" t="s">
        <v>4325</v>
      </c>
      <c r="C1021" s="123" t="s">
        <v>331</v>
      </c>
      <c r="D1021" s="124"/>
      <c r="E1021" s="105"/>
      <c r="F1021" s="106">
        <v>1</v>
      </c>
      <c r="G1021" s="117" t="s">
        <v>39</v>
      </c>
      <c r="H1021" s="108"/>
      <c r="I1021" s="108"/>
      <c r="J1021" s="108"/>
      <c r="K1021" s="118"/>
      <c r="L1021" s="118"/>
      <c r="M1021" s="118"/>
      <c r="N1021" s="118">
        <v>1.4194520547945206</v>
      </c>
      <c r="O1021" s="118"/>
      <c r="P1021" s="118"/>
      <c r="Q1021" s="118"/>
      <c r="R1021" s="109">
        <v>1.4194520547945206</v>
      </c>
      <c r="S1021" s="119">
        <v>1</v>
      </c>
      <c r="T1021" s="119">
        <v>0</v>
      </c>
      <c r="U1021" s="119">
        <v>0</v>
      </c>
      <c r="V1021" s="111">
        <v>2.8389041095890413</v>
      </c>
      <c r="W1021" s="111">
        <f t="shared" si="141"/>
        <v>3.094405479452055</v>
      </c>
      <c r="X1021" s="112">
        <v>1.377</v>
      </c>
      <c r="Y1021" s="111">
        <f t="shared" si="142"/>
        <v>7.3554018246575339</v>
      </c>
      <c r="Z1021" s="113">
        <v>0.5</v>
      </c>
      <c r="AA1021" s="114">
        <f t="shared" si="140"/>
        <v>3.6777009123287669</v>
      </c>
    </row>
    <row r="1022" spans="1:27" ht="12.75" customHeight="1" x14ac:dyDescent="0.35">
      <c r="A1022" s="103" t="s">
        <v>2677</v>
      </c>
      <c r="B1022" s="222" t="s">
        <v>4326</v>
      </c>
      <c r="C1022" s="123" t="s">
        <v>3564</v>
      </c>
      <c r="D1022" s="124">
        <v>0.2</v>
      </c>
      <c r="E1022" s="105">
        <v>0.5</v>
      </c>
      <c r="F1022" s="106">
        <v>7.5360000000000005</v>
      </c>
      <c r="G1022" s="117" t="s">
        <v>39</v>
      </c>
      <c r="H1022" s="108">
        <v>5</v>
      </c>
      <c r="I1022" s="108"/>
      <c r="J1022" s="108"/>
      <c r="K1022" s="118">
        <v>0.5</v>
      </c>
      <c r="L1022" s="118"/>
      <c r="M1022" s="118"/>
      <c r="N1022" s="118"/>
      <c r="O1022" s="118">
        <v>3.18</v>
      </c>
      <c r="P1022" s="118"/>
      <c r="Q1022" s="118"/>
      <c r="R1022" s="109">
        <v>41.36</v>
      </c>
      <c r="S1022" s="119">
        <v>0.2</v>
      </c>
      <c r="T1022" s="119">
        <v>0.3</v>
      </c>
      <c r="U1022" s="119">
        <v>0.1</v>
      </c>
      <c r="V1022" s="111">
        <v>70.973760000000013</v>
      </c>
      <c r="W1022" s="111">
        <f t="shared" si="141"/>
        <v>77.361398400000013</v>
      </c>
      <c r="X1022" s="112">
        <v>1.377</v>
      </c>
      <c r="Y1022" s="111">
        <f t="shared" si="142"/>
        <v>183.88804399680001</v>
      </c>
      <c r="Z1022" s="113">
        <v>0.5</v>
      </c>
      <c r="AA1022" s="114">
        <f t="shared" si="140"/>
        <v>91.944021998400004</v>
      </c>
    </row>
    <row r="1023" spans="1:27" ht="12.75" customHeight="1" x14ac:dyDescent="0.35">
      <c r="A1023" s="103" t="s">
        <v>2677</v>
      </c>
      <c r="B1023" s="222" t="s">
        <v>4327</v>
      </c>
      <c r="C1023" s="123" t="s">
        <v>3517</v>
      </c>
      <c r="D1023" s="124">
        <v>0.2</v>
      </c>
      <c r="E1023" s="105">
        <v>0.5</v>
      </c>
      <c r="F1023" s="106">
        <v>7.5360000000000005</v>
      </c>
      <c r="G1023" s="117" t="s">
        <v>39</v>
      </c>
      <c r="H1023" s="108">
        <v>5</v>
      </c>
      <c r="I1023" s="108">
        <v>0.80776500000000007</v>
      </c>
      <c r="J1023" s="108">
        <v>2.9139200000000005</v>
      </c>
      <c r="K1023" s="118">
        <v>0.5</v>
      </c>
      <c r="L1023" s="118"/>
      <c r="M1023" s="118"/>
      <c r="N1023" s="118"/>
      <c r="O1023" s="118">
        <v>3.18</v>
      </c>
      <c r="P1023" s="118"/>
      <c r="Q1023" s="118"/>
      <c r="R1023" s="109">
        <v>72.866759999999999</v>
      </c>
      <c r="S1023" s="119">
        <v>0.2</v>
      </c>
      <c r="T1023" s="119">
        <v>0.3</v>
      </c>
      <c r="U1023" s="119">
        <v>0.1</v>
      </c>
      <c r="V1023" s="111">
        <v>125.03936016000002</v>
      </c>
      <c r="W1023" s="111">
        <f t="shared" si="141"/>
        <v>136.29290257440002</v>
      </c>
      <c r="X1023" s="112">
        <v>1.377</v>
      </c>
      <c r="Y1023" s="111">
        <f t="shared" si="142"/>
        <v>323.9682294193488</v>
      </c>
      <c r="Z1023" s="113">
        <v>0.5</v>
      </c>
      <c r="AA1023" s="114">
        <f t="shared" si="140"/>
        <v>161.9841147096744</v>
      </c>
    </row>
    <row r="1024" spans="1:27" ht="12.75" customHeight="1" x14ac:dyDescent="0.35">
      <c r="A1024" s="103" t="s">
        <v>2677</v>
      </c>
      <c r="B1024" s="222" t="s">
        <v>4328</v>
      </c>
      <c r="C1024" s="123" t="s">
        <v>3879</v>
      </c>
      <c r="D1024" s="124">
        <v>0.2</v>
      </c>
      <c r="E1024" s="105">
        <v>0.5</v>
      </c>
      <c r="F1024" s="106">
        <v>7.5360000000000005</v>
      </c>
      <c r="G1024" s="117" t="s">
        <v>39</v>
      </c>
      <c r="H1024" s="108">
        <v>5</v>
      </c>
      <c r="I1024" s="108">
        <v>1.2057600000000002</v>
      </c>
      <c r="J1024" s="108">
        <v>3.4163200000000007</v>
      </c>
      <c r="K1024" s="118">
        <v>0.5</v>
      </c>
      <c r="L1024" s="118"/>
      <c r="M1024" s="118"/>
      <c r="N1024" s="118"/>
      <c r="O1024" s="118">
        <v>3.18</v>
      </c>
      <c r="P1024" s="118"/>
      <c r="Q1024" s="118"/>
      <c r="R1024" s="109">
        <v>76.628479999999996</v>
      </c>
      <c r="S1024" s="119">
        <v>0.2</v>
      </c>
      <c r="T1024" s="119">
        <v>0.3</v>
      </c>
      <c r="U1024" s="119">
        <v>0.1</v>
      </c>
      <c r="V1024" s="111">
        <v>131.49447168</v>
      </c>
      <c r="W1024" s="111">
        <f t="shared" si="141"/>
        <v>143.32897413120003</v>
      </c>
      <c r="X1024" s="112">
        <v>1.377</v>
      </c>
      <c r="Y1024" s="111">
        <f t="shared" si="142"/>
        <v>340.69297150986245</v>
      </c>
      <c r="Z1024" s="113">
        <v>0.5</v>
      </c>
      <c r="AA1024" s="114">
        <f t="shared" si="140"/>
        <v>170.34648575493122</v>
      </c>
    </row>
    <row r="1025" spans="1:27" ht="12.75" customHeight="1" x14ac:dyDescent="0.35">
      <c r="A1025" s="103" t="s">
        <v>2677</v>
      </c>
      <c r="B1025" s="222" t="s">
        <v>4329</v>
      </c>
      <c r="C1025" s="123" t="s">
        <v>2651</v>
      </c>
      <c r="D1025" s="124">
        <v>1</v>
      </c>
      <c r="E1025" s="105">
        <v>0.5</v>
      </c>
      <c r="F1025" s="106">
        <v>7.5360000000000005</v>
      </c>
      <c r="G1025" s="117" t="s">
        <v>39</v>
      </c>
      <c r="H1025" s="108">
        <v>5</v>
      </c>
      <c r="I1025" s="108"/>
      <c r="J1025" s="108"/>
      <c r="K1025" s="118"/>
      <c r="L1025" s="118"/>
      <c r="M1025" s="118"/>
      <c r="N1025" s="118"/>
      <c r="O1025" s="118"/>
      <c r="P1025" s="118"/>
      <c r="Q1025" s="118"/>
      <c r="R1025" s="109">
        <v>56.519999999999996</v>
      </c>
      <c r="S1025" s="119">
        <v>0.1</v>
      </c>
      <c r="T1025" s="119">
        <v>0.3</v>
      </c>
      <c r="U1025" s="119">
        <v>0.1</v>
      </c>
      <c r="V1025" s="111">
        <v>70.050000000000011</v>
      </c>
      <c r="W1025" s="111">
        <f t="shared" si="141"/>
        <v>76.354500000000016</v>
      </c>
      <c r="X1025" s="112">
        <v>1.377</v>
      </c>
      <c r="Y1025" s="111">
        <f t="shared" si="142"/>
        <v>181.49464650000002</v>
      </c>
      <c r="Z1025" s="113">
        <v>0.5</v>
      </c>
      <c r="AA1025" s="114">
        <f t="shared" si="140"/>
        <v>90.747323250000008</v>
      </c>
    </row>
    <row r="1026" spans="1:27" ht="12.75" customHeight="1" x14ac:dyDescent="0.35">
      <c r="A1026" s="103" t="s">
        <v>2677</v>
      </c>
      <c r="B1026" s="222" t="s">
        <v>4330</v>
      </c>
      <c r="C1026" s="123" t="s">
        <v>3542</v>
      </c>
      <c r="D1026" s="124">
        <v>1</v>
      </c>
      <c r="E1026" s="105">
        <v>0.5</v>
      </c>
      <c r="F1026" s="106">
        <v>7.5360000000000005</v>
      </c>
      <c r="G1026" s="117" t="s">
        <v>39</v>
      </c>
      <c r="H1026" s="108">
        <v>5</v>
      </c>
      <c r="I1026" s="108">
        <v>4.4234750000000007</v>
      </c>
      <c r="J1026" s="108">
        <v>15.825600000000001</v>
      </c>
      <c r="K1026" s="118"/>
      <c r="L1026" s="118"/>
      <c r="M1026" s="118"/>
      <c r="N1026" s="118">
        <v>0</v>
      </c>
      <c r="O1026" s="118"/>
      <c r="P1026" s="118"/>
      <c r="Q1026" s="118"/>
      <c r="R1026" s="109">
        <v>86.893612500000003</v>
      </c>
      <c r="S1026" s="119">
        <v>0.2</v>
      </c>
      <c r="T1026" s="119">
        <v>0.3</v>
      </c>
      <c r="U1026" s="119">
        <v>0.1</v>
      </c>
      <c r="V1026" s="111">
        <v>129.04500000000002</v>
      </c>
      <c r="W1026" s="111">
        <f t="shared" si="141"/>
        <v>140.65905000000004</v>
      </c>
      <c r="X1026" s="112">
        <v>1.377</v>
      </c>
      <c r="Y1026" s="111">
        <f t="shared" si="142"/>
        <v>334.34656185000006</v>
      </c>
      <c r="Z1026" s="113">
        <v>0.5</v>
      </c>
      <c r="AA1026" s="114">
        <f t="shared" si="140"/>
        <v>167.17328092500003</v>
      </c>
    </row>
    <row r="1027" spans="1:27" ht="12.75" customHeight="1" x14ac:dyDescent="0.35">
      <c r="A1027" s="103" t="s">
        <v>2677</v>
      </c>
      <c r="B1027" s="222" t="s">
        <v>4331</v>
      </c>
      <c r="C1027" s="123" t="s">
        <v>3880</v>
      </c>
      <c r="D1027" s="124">
        <v>1</v>
      </c>
      <c r="E1027" s="105">
        <v>0.5</v>
      </c>
      <c r="F1027" s="106">
        <v>7.5360000000000005</v>
      </c>
      <c r="G1027" s="117" t="s">
        <v>39</v>
      </c>
      <c r="H1027" s="108">
        <v>5</v>
      </c>
      <c r="I1027" s="108">
        <v>6.0288000000000004</v>
      </c>
      <c r="J1027" s="108">
        <v>17.081600000000002</v>
      </c>
      <c r="K1027" s="118"/>
      <c r="L1027" s="118"/>
      <c r="M1027" s="118"/>
      <c r="N1027" s="118">
        <v>1.1613698630136986</v>
      </c>
      <c r="O1027" s="118"/>
      <c r="P1027" s="118"/>
      <c r="Q1027" s="118"/>
      <c r="R1027" s="109">
        <v>91.185599999999994</v>
      </c>
      <c r="S1027" s="119">
        <v>0.2</v>
      </c>
      <c r="T1027" s="119">
        <v>0.3</v>
      </c>
      <c r="U1027" s="119">
        <v>0.1</v>
      </c>
      <c r="V1027" s="111">
        <v>134.39999999999998</v>
      </c>
      <c r="W1027" s="111">
        <f t="shared" si="141"/>
        <v>146.49599999999998</v>
      </c>
      <c r="X1027" s="112">
        <v>1.377</v>
      </c>
      <c r="Y1027" s="111">
        <f t="shared" si="142"/>
        <v>348.22099199999991</v>
      </c>
      <c r="Z1027" s="113">
        <v>0.5</v>
      </c>
      <c r="AA1027" s="114">
        <f t="shared" si="140"/>
        <v>174.11049599999996</v>
      </c>
    </row>
    <row r="1028" spans="1:27" ht="12.75" customHeight="1" x14ac:dyDescent="0.35">
      <c r="A1028" s="103" t="s">
        <v>2677</v>
      </c>
      <c r="B1028" s="222" t="s">
        <v>2037</v>
      </c>
      <c r="C1028" s="78" t="s">
        <v>306</v>
      </c>
      <c r="D1028" s="124">
        <v>1</v>
      </c>
      <c r="E1028" s="105">
        <v>0.6</v>
      </c>
      <c r="F1028" s="132">
        <v>7.5360000000000005</v>
      </c>
      <c r="G1028" s="117" t="s">
        <v>39</v>
      </c>
      <c r="H1028" s="108">
        <v>5</v>
      </c>
      <c r="I1028" s="108"/>
      <c r="J1028" s="118"/>
      <c r="K1028" s="118"/>
      <c r="L1028" s="118"/>
      <c r="M1028" s="118"/>
      <c r="N1028" s="118"/>
      <c r="O1028" s="118"/>
      <c r="P1028" s="118"/>
      <c r="Q1028" s="118"/>
      <c r="R1028" s="109">
        <v>37.68</v>
      </c>
      <c r="S1028" s="119">
        <v>0.1</v>
      </c>
      <c r="T1028" s="119">
        <v>0.3</v>
      </c>
      <c r="U1028" s="119">
        <v>0.1</v>
      </c>
      <c r="V1028" s="111">
        <v>56.05</v>
      </c>
      <c r="W1028" s="111">
        <f t="shared" si="141"/>
        <v>61.094500000000004</v>
      </c>
      <c r="X1028" s="112">
        <v>1.377</v>
      </c>
      <c r="Y1028" s="111">
        <f t="shared" si="142"/>
        <v>145.22162649999999</v>
      </c>
      <c r="Z1028" s="113">
        <v>0.5</v>
      </c>
      <c r="AA1028" s="114">
        <f t="shared" si="140"/>
        <v>72.610813249999993</v>
      </c>
    </row>
    <row r="1029" spans="1:27" ht="12.75" customHeight="1" x14ac:dyDescent="0.35">
      <c r="A1029" s="103" t="s">
        <v>2677</v>
      </c>
      <c r="B1029" s="222" t="s">
        <v>2038</v>
      </c>
      <c r="C1029" s="123" t="s">
        <v>3192</v>
      </c>
      <c r="D1029" s="124">
        <v>1</v>
      </c>
      <c r="E1029" s="105">
        <v>0.6</v>
      </c>
      <c r="F1029" s="132">
        <v>7.5360000000000005</v>
      </c>
      <c r="G1029" s="117" t="s">
        <v>39</v>
      </c>
      <c r="H1029" s="108">
        <v>5</v>
      </c>
      <c r="I1029" s="108">
        <v>4.4234750000000007</v>
      </c>
      <c r="J1029" s="118">
        <v>15.825600000000001</v>
      </c>
      <c r="K1029" s="118"/>
      <c r="L1029" s="118"/>
      <c r="M1029" s="118"/>
      <c r="N1029" s="118"/>
      <c r="O1029" s="118"/>
      <c r="P1029" s="118"/>
      <c r="Q1029" s="118"/>
      <c r="R1029" s="109">
        <v>57.929075000000005</v>
      </c>
      <c r="S1029" s="119">
        <v>0.1</v>
      </c>
      <c r="T1029" s="119">
        <v>0.3</v>
      </c>
      <c r="U1029" s="119">
        <v>0.1</v>
      </c>
      <c r="V1029" s="111">
        <v>95.37</v>
      </c>
      <c r="W1029" s="111">
        <f t="shared" si="141"/>
        <v>103.95330000000001</v>
      </c>
      <c r="X1029" s="112">
        <v>1.377</v>
      </c>
      <c r="Y1029" s="111">
        <f t="shared" si="142"/>
        <v>247.09699410000002</v>
      </c>
      <c r="Z1029" s="113">
        <v>0.5</v>
      </c>
      <c r="AA1029" s="114">
        <f t="shared" si="140"/>
        <v>123.54849705000001</v>
      </c>
    </row>
    <row r="1030" spans="1:27" ht="12.75" customHeight="1" x14ac:dyDescent="0.35">
      <c r="A1030" s="103" t="s">
        <v>2677</v>
      </c>
      <c r="B1030" s="222" t="s">
        <v>2039</v>
      </c>
      <c r="C1030" s="123" t="s">
        <v>3865</v>
      </c>
      <c r="D1030" s="124">
        <v>1</v>
      </c>
      <c r="E1030" s="105">
        <v>0.6</v>
      </c>
      <c r="F1030" s="106">
        <v>7.5360000000000005</v>
      </c>
      <c r="G1030" s="117" t="s">
        <v>39</v>
      </c>
      <c r="H1030" s="108">
        <v>5</v>
      </c>
      <c r="I1030" s="108">
        <v>6.0288000000000004</v>
      </c>
      <c r="J1030" s="108">
        <v>17.081600000000002</v>
      </c>
      <c r="K1030" s="118"/>
      <c r="L1030" s="118"/>
      <c r="M1030" s="118"/>
      <c r="N1030" s="118"/>
      <c r="O1030" s="118"/>
      <c r="P1030" s="118"/>
      <c r="Q1030" s="118"/>
      <c r="R1030" s="109">
        <v>60.790399999999998</v>
      </c>
      <c r="S1030" s="119">
        <v>0.1</v>
      </c>
      <c r="T1030" s="119">
        <v>0.3</v>
      </c>
      <c r="U1030" s="119">
        <v>0.1</v>
      </c>
      <c r="V1030" s="111">
        <v>98.93</v>
      </c>
      <c r="W1030" s="111">
        <f t="shared" si="141"/>
        <v>107.83370000000002</v>
      </c>
      <c r="X1030" s="112">
        <v>1.377</v>
      </c>
      <c r="Y1030" s="111">
        <f t="shared" si="142"/>
        <v>256.32070490000001</v>
      </c>
      <c r="Z1030" s="113">
        <v>0.5</v>
      </c>
      <c r="AA1030" s="114">
        <f t="shared" si="140"/>
        <v>128.16035245</v>
      </c>
    </row>
    <row r="1031" spans="1:27" ht="12.75" customHeight="1" x14ac:dyDescent="0.35">
      <c r="A1031" s="103" t="s">
        <v>2677</v>
      </c>
      <c r="B1031" s="222" t="s">
        <v>2040</v>
      </c>
      <c r="C1031" s="78" t="s">
        <v>308</v>
      </c>
      <c r="D1031" s="124">
        <v>0.5</v>
      </c>
      <c r="E1031" s="105">
        <v>0.6</v>
      </c>
      <c r="F1031" s="132">
        <v>7.5360000000000005</v>
      </c>
      <c r="G1031" s="117" t="s">
        <v>39</v>
      </c>
      <c r="H1031" s="108">
        <v>5</v>
      </c>
      <c r="I1031" s="120"/>
      <c r="J1031" s="118"/>
      <c r="K1031" s="118"/>
      <c r="L1031" s="118"/>
      <c r="M1031" s="118"/>
      <c r="N1031" s="118"/>
      <c r="O1031" s="118"/>
      <c r="P1031" s="118"/>
      <c r="Q1031" s="118"/>
      <c r="R1031" s="109">
        <v>18.84</v>
      </c>
      <c r="S1031" s="119">
        <v>0.2</v>
      </c>
      <c r="T1031" s="119">
        <v>0.3</v>
      </c>
      <c r="U1031" s="119">
        <v>0.1</v>
      </c>
      <c r="V1031" s="111">
        <f>V1028*0.5</f>
        <v>28.024999999999999</v>
      </c>
      <c r="W1031" s="111">
        <f t="shared" si="141"/>
        <v>30.547250000000002</v>
      </c>
      <c r="X1031" s="112">
        <v>1.377</v>
      </c>
      <c r="Y1031" s="111">
        <f t="shared" si="142"/>
        <v>72.610813249999993</v>
      </c>
      <c r="Z1031" s="113">
        <v>0.5</v>
      </c>
      <c r="AA1031" s="114">
        <f t="shared" si="140"/>
        <v>36.305406624999996</v>
      </c>
    </row>
    <row r="1032" spans="1:27" ht="12.75" customHeight="1" x14ac:dyDescent="0.35">
      <c r="A1032" s="103" t="s">
        <v>2677</v>
      </c>
      <c r="B1032" s="222" t="s">
        <v>2041</v>
      </c>
      <c r="C1032" s="123" t="s">
        <v>3134</v>
      </c>
      <c r="D1032" s="124">
        <v>0.5</v>
      </c>
      <c r="E1032" s="105">
        <v>0.6</v>
      </c>
      <c r="F1032" s="132">
        <v>7.5360000000000005</v>
      </c>
      <c r="G1032" s="117" t="s">
        <v>39</v>
      </c>
      <c r="H1032" s="108">
        <v>5</v>
      </c>
      <c r="I1032" s="108">
        <v>2.2117375000000004</v>
      </c>
      <c r="J1032" s="118">
        <v>7.9128000000000007</v>
      </c>
      <c r="K1032" s="118"/>
      <c r="L1032" s="118"/>
      <c r="M1032" s="118"/>
      <c r="N1032" s="118"/>
      <c r="O1032" s="118"/>
      <c r="P1032" s="118"/>
      <c r="Q1032" s="118"/>
      <c r="R1032" s="109">
        <v>28.964537500000002</v>
      </c>
      <c r="S1032" s="119">
        <v>0.2</v>
      </c>
      <c r="T1032" s="119">
        <v>0.3</v>
      </c>
      <c r="U1032" s="119">
        <v>0.1</v>
      </c>
      <c r="V1032" s="111">
        <f t="shared" ref="V1032:V1036" si="143">V1029*0.5</f>
        <v>47.685000000000002</v>
      </c>
      <c r="W1032" s="111">
        <f t="shared" si="141"/>
        <v>51.976650000000006</v>
      </c>
      <c r="X1032" s="112">
        <v>1.377</v>
      </c>
      <c r="Y1032" s="111">
        <f t="shared" si="142"/>
        <v>123.54849705000001</v>
      </c>
      <c r="Z1032" s="113">
        <v>0.5</v>
      </c>
      <c r="AA1032" s="114">
        <f t="shared" si="140"/>
        <v>61.774248525000004</v>
      </c>
    </row>
    <row r="1033" spans="1:27" ht="12.75" customHeight="1" x14ac:dyDescent="0.35">
      <c r="A1033" s="103" t="s">
        <v>2677</v>
      </c>
      <c r="B1033" s="222" t="s">
        <v>2042</v>
      </c>
      <c r="C1033" s="123" t="s">
        <v>3866</v>
      </c>
      <c r="D1033" s="124">
        <v>0.5</v>
      </c>
      <c r="E1033" s="105">
        <v>0.6</v>
      </c>
      <c r="F1033" s="106">
        <v>7.5360000000000005</v>
      </c>
      <c r="G1033" s="117" t="s">
        <v>39</v>
      </c>
      <c r="H1033" s="108">
        <v>5</v>
      </c>
      <c r="I1033" s="108">
        <v>3.0144000000000002</v>
      </c>
      <c r="J1033" s="108">
        <v>8.5408000000000008</v>
      </c>
      <c r="K1033" s="118"/>
      <c r="L1033" s="118"/>
      <c r="M1033" s="118"/>
      <c r="N1033" s="118"/>
      <c r="O1033" s="118"/>
      <c r="P1033" s="118"/>
      <c r="Q1033" s="118"/>
      <c r="R1033" s="109">
        <v>30.395199999999999</v>
      </c>
      <c r="S1033" s="119">
        <v>0.2</v>
      </c>
      <c r="T1033" s="119">
        <v>0.3</v>
      </c>
      <c r="U1033" s="119">
        <v>0.1</v>
      </c>
      <c r="V1033" s="111">
        <f t="shared" si="143"/>
        <v>49.465000000000003</v>
      </c>
      <c r="W1033" s="111">
        <f t="shared" si="141"/>
        <v>53.916850000000011</v>
      </c>
      <c r="X1033" s="112">
        <v>1.377</v>
      </c>
      <c r="Y1033" s="111">
        <f t="shared" si="142"/>
        <v>128.16035245</v>
      </c>
      <c r="Z1033" s="113">
        <v>0.5</v>
      </c>
      <c r="AA1033" s="114">
        <f t="shared" si="140"/>
        <v>64.080176225000002</v>
      </c>
    </row>
    <row r="1034" spans="1:27" ht="12.75" customHeight="1" x14ac:dyDescent="0.35">
      <c r="A1034" s="103" t="s">
        <v>2677</v>
      </c>
      <c r="B1034" s="222" t="s">
        <v>2043</v>
      </c>
      <c r="C1034" s="78" t="s">
        <v>310</v>
      </c>
      <c r="D1034" s="116">
        <v>0.25</v>
      </c>
      <c r="E1034" s="105">
        <v>0.6</v>
      </c>
      <c r="F1034" s="132">
        <v>7.5360000000000005</v>
      </c>
      <c r="G1034" s="117" t="s">
        <v>39</v>
      </c>
      <c r="H1034" s="108">
        <v>5</v>
      </c>
      <c r="I1034" s="120"/>
      <c r="J1034" s="118"/>
      <c r="K1034" s="118"/>
      <c r="L1034" s="118"/>
      <c r="M1034" s="118"/>
      <c r="N1034" s="118"/>
      <c r="O1034" s="118"/>
      <c r="P1034" s="118"/>
      <c r="Q1034" s="118"/>
      <c r="R1034" s="109">
        <v>9.42</v>
      </c>
      <c r="S1034" s="119">
        <v>0.2</v>
      </c>
      <c r="T1034" s="119">
        <v>0.3</v>
      </c>
      <c r="U1034" s="119">
        <v>0.1</v>
      </c>
      <c r="V1034" s="111">
        <f t="shared" si="143"/>
        <v>14.012499999999999</v>
      </c>
      <c r="W1034" s="111">
        <f t="shared" si="141"/>
        <v>15.273625000000001</v>
      </c>
      <c r="X1034" s="112">
        <v>1.377</v>
      </c>
      <c r="Y1034" s="111">
        <f t="shared" si="142"/>
        <v>36.305406624999996</v>
      </c>
      <c r="Z1034" s="113">
        <v>0.5</v>
      </c>
      <c r="AA1034" s="114">
        <f t="shared" si="140"/>
        <v>18.152703312499998</v>
      </c>
    </row>
    <row r="1035" spans="1:27" ht="12.75" customHeight="1" x14ac:dyDescent="0.35">
      <c r="A1035" s="103" t="s">
        <v>2677</v>
      </c>
      <c r="B1035" s="222" t="s">
        <v>2044</v>
      </c>
      <c r="C1035" s="123" t="s">
        <v>3163</v>
      </c>
      <c r="D1035" s="116">
        <v>0.25</v>
      </c>
      <c r="E1035" s="105">
        <v>0.6</v>
      </c>
      <c r="F1035" s="132">
        <v>7.5360000000000005</v>
      </c>
      <c r="G1035" s="117" t="s">
        <v>39</v>
      </c>
      <c r="H1035" s="108">
        <v>5</v>
      </c>
      <c r="I1035" s="108">
        <v>1.1058687500000002</v>
      </c>
      <c r="J1035" s="118">
        <v>3.9564000000000004</v>
      </c>
      <c r="K1035" s="118"/>
      <c r="L1035" s="118"/>
      <c r="M1035" s="118"/>
      <c r="N1035" s="118"/>
      <c r="O1035" s="118"/>
      <c r="P1035" s="118"/>
      <c r="Q1035" s="118"/>
      <c r="R1035" s="109">
        <v>14.482268750000001</v>
      </c>
      <c r="S1035" s="119">
        <v>0.2</v>
      </c>
      <c r="T1035" s="119">
        <v>0.3</v>
      </c>
      <c r="U1035" s="119">
        <v>0.1</v>
      </c>
      <c r="V1035" s="111">
        <f t="shared" si="143"/>
        <v>23.842500000000001</v>
      </c>
      <c r="W1035" s="111">
        <f t="shared" si="141"/>
        <v>25.988325000000003</v>
      </c>
      <c r="X1035" s="112">
        <v>1.377</v>
      </c>
      <c r="Y1035" s="111">
        <f t="shared" si="142"/>
        <v>61.774248525000004</v>
      </c>
      <c r="Z1035" s="113">
        <v>0.5</v>
      </c>
      <c r="AA1035" s="114">
        <f t="shared" si="140"/>
        <v>30.887124262500002</v>
      </c>
    </row>
    <row r="1036" spans="1:27" ht="12.75" customHeight="1" x14ac:dyDescent="0.35">
      <c r="A1036" s="103" t="s">
        <v>2677</v>
      </c>
      <c r="B1036" s="222" t="s">
        <v>2045</v>
      </c>
      <c r="C1036" s="123" t="s">
        <v>3867</v>
      </c>
      <c r="D1036" s="116">
        <v>0.25</v>
      </c>
      <c r="E1036" s="105">
        <v>0.6</v>
      </c>
      <c r="F1036" s="106">
        <v>7.5360000000000005</v>
      </c>
      <c r="G1036" s="117" t="s">
        <v>39</v>
      </c>
      <c r="H1036" s="108">
        <v>5</v>
      </c>
      <c r="I1036" s="108">
        <v>1.5072000000000001</v>
      </c>
      <c r="J1036" s="108">
        <v>4.2704000000000004</v>
      </c>
      <c r="K1036" s="118"/>
      <c r="L1036" s="118"/>
      <c r="M1036" s="118"/>
      <c r="N1036" s="118"/>
      <c r="O1036" s="118"/>
      <c r="P1036" s="118"/>
      <c r="Q1036" s="118"/>
      <c r="R1036" s="109">
        <v>15.1976</v>
      </c>
      <c r="S1036" s="119">
        <v>0.2</v>
      </c>
      <c r="T1036" s="119">
        <v>0.3</v>
      </c>
      <c r="U1036" s="119">
        <v>0.1</v>
      </c>
      <c r="V1036" s="111">
        <f t="shared" si="143"/>
        <v>24.732500000000002</v>
      </c>
      <c r="W1036" s="111">
        <f t="shared" si="141"/>
        <v>26.958425000000005</v>
      </c>
      <c r="X1036" s="112">
        <v>1.377</v>
      </c>
      <c r="Y1036" s="111">
        <f t="shared" si="142"/>
        <v>64.080176225000002</v>
      </c>
      <c r="Z1036" s="113">
        <v>0.5</v>
      </c>
      <c r="AA1036" s="114">
        <f t="shared" si="140"/>
        <v>32.040088112500001</v>
      </c>
    </row>
    <row r="1037" spans="1:27" ht="12.75" customHeight="1" x14ac:dyDescent="0.35">
      <c r="A1037" s="103" t="s">
        <v>2677</v>
      </c>
      <c r="B1037" s="222" t="s">
        <v>2046</v>
      </c>
      <c r="C1037" s="78" t="s">
        <v>4599</v>
      </c>
      <c r="D1037" s="124">
        <v>0.5</v>
      </c>
      <c r="E1037" s="105">
        <v>0.6</v>
      </c>
      <c r="F1037" s="132">
        <v>7.5360000000000005</v>
      </c>
      <c r="G1037" s="117" t="s">
        <v>39</v>
      </c>
      <c r="H1037" s="108">
        <v>5</v>
      </c>
      <c r="I1037" s="108"/>
      <c r="J1037" s="118"/>
      <c r="K1037" s="118"/>
      <c r="L1037" s="118">
        <v>1.39</v>
      </c>
      <c r="M1037" s="118"/>
      <c r="N1037" s="118"/>
      <c r="O1037" s="118"/>
      <c r="P1037" s="118"/>
      <c r="Q1037" s="118"/>
      <c r="R1037" s="109">
        <v>20.23</v>
      </c>
      <c r="S1037" s="119">
        <v>0.2</v>
      </c>
      <c r="T1037" s="119">
        <v>0.3</v>
      </c>
      <c r="U1037" s="119">
        <v>0.1</v>
      </c>
      <c r="V1037" s="111">
        <f>V1031+L1037</f>
        <v>29.414999999999999</v>
      </c>
      <c r="W1037" s="111">
        <f t="shared" si="141"/>
        <v>32.062350000000002</v>
      </c>
      <c r="X1037" s="112">
        <v>1.377</v>
      </c>
      <c r="Y1037" s="111">
        <f t="shared" si="142"/>
        <v>76.212205949999998</v>
      </c>
      <c r="Z1037" s="113">
        <v>0.5</v>
      </c>
      <c r="AA1037" s="114">
        <f t="shared" si="140"/>
        <v>38.106102974999999</v>
      </c>
    </row>
    <row r="1038" spans="1:27" ht="12.75" customHeight="1" x14ac:dyDescent="0.35">
      <c r="A1038" s="103" t="s">
        <v>2677</v>
      </c>
      <c r="B1038" s="222" t="s">
        <v>2047</v>
      </c>
      <c r="C1038" s="123" t="s">
        <v>4628</v>
      </c>
      <c r="D1038" s="124">
        <v>0.5</v>
      </c>
      <c r="E1038" s="105">
        <v>0.6</v>
      </c>
      <c r="F1038" s="132">
        <v>7.5360000000000005</v>
      </c>
      <c r="G1038" s="117" t="s">
        <v>39</v>
      </c>
      <c r="H1038" s="108">
        <v>5</v>
      </c>
      <c r="I1038" s="108">
        <v>2.2117375000000004</v>
      </c>
      <c r="J1038" s="118">
        <v>7.9128000000000007</v>
      </c>
      <c r="K1038" s="118"/>
      <c r="L1038" s="118">
        <v>1.39</v>
      </c>
      <c r="M1038" s="118"/>
      <c r="N1038" s="118"/>
      <c r="O1038" s="118"/>
      <c r="P1038" s="118"/>
      <c r="Q1038" s="118"/>
      <c r="R1038" s="109">
        <v>30.354537500000003</v>
      </c>
      <c r="S1038" s="119">
        <v>0.2</v>
      </c>
      <c r="T1038" s="119">
        <v>0.3</v>
      </c>
      <c r="U1038" s="119">
        <v>0.1</v>
      </c>
      <c r="V1038" s="111">
        <f t="shared" ref="V1038:V1039" si="144">V1032+L1038</f>
        <v>49.075000000000003</v>
      </c>
      <c r="W1038" s="111">
        <f t="shared" si="141"/>
        <v>53.49175000000001</v>
      </c>
      <c r="X1038" s="112">
        <v>1.377</v>
      </c>
      <c r="Y1038" s="111">
        <f t="shared" si="142"/>
        <v>127.14988975000001</v>
      </c>
      <c r="Z1038" s="113">
        <v>0.5</v>
      </c>
      <c r="AA1038" s="114">
        <f t="shared" si="140"/>
        <v>63.574944875000007</v>
      </c>
    </row>
    <row r="1039" spans="1:27" ht="12.75" customHeight="1" x14ac:dyDescent="0.35">
      <c r="A1039" s="103" t="s">
        <v>2677</v>
      </c>
      <c r="B1039" s="222" t="s">
        <v>2048</v>
      </c>
      <c r="C1039" s="123" t="s">
        <v>4657</v>
      </c>
      <c r="D1039" s="124">
        <v>0.5</v>
      </c>
      <c r="E1039" s="105">
        <v>0.6</v>
      </c>
      <c r="F1039" s="106">
        <v>7.5360000000000005</v>
      </c>
      <c r="G1039" s="117" t="s">
        <v>39</v>
      </c>
      <c r="H1039" s="108">
        <v>5</v>
      </c>
      <c r="I1039" s="108">
        <v>3.0144000000000002</v>
      </c>
      <c r="J1039" s="108">
        <v>8.5408000000000008</v>
      </c>
      <c r="K1039" s="118"/>
      <c r="L1039" s="118">
        <v>1.39</v>
      </c>
      <c r="M1039" s="118"/>
      <c r="N1039" s="118"/>
      <c r="O1039" s="118"/>
      <c r="P1039" s="118"/>
      <c r="Q1039" s="118"/>
      <c r="R1039" s="109">
        <v>31.7852</v>
      </c>
      <c r="S1039" s="119">
        <v>0.2</v>
      </c>
      <c r="T1039" s="119">
        <v>0.3</v>
      </c>
      <c r="U1039" s="119">
        <v>0.1</v>
      </c>
      <c r="V1039" s="111">
        <f t="shared" si="144"/>
        <v>50.855000000000004</v>
      </c>
      <c r="W1039" s="111">
        <f t="shared" si="141"/>
        <v>55.431950000000008</v>
      </c>
      <c r="X1039" s="112">
        <v>1.377</v>
      </c>
      <c r="Y1039" s="111">
        <f t="shared" si="142"/>
        <v>131.76174515</v>
      </c>
      <c r="Z1039" s="113">
        <v>0.5</v>
      </c>
      <c r="AA1039" s="114">
        <f t="shared" si="140"/>
        <v>65.880872574999998</v>
      </c>
    </row>
    <row r="1040" spans="1:27" ht="12.75" customHeight="1" x14ac:dyDescent="0.35">
      <c r="A1040" s="103" t="s">
        <v>2677</v>
      </c>
      <c r="B1040" s="222" t="s">
        <v>2049</v>
      </c>
      <c r="C1040" s="123" t="s">
        <v>1312</v>
      </c>
      <c r="D1040" s="124"/>
      <c r="E1040" s="105">
        <v>0.6</v>
      </c>
      <c r="F1040" s="106">
        <v>7.5360000000000005</v>
      </c>
      <c r="G1040" s="117" t="s">
        <v>39</v>
      </c>
      <c r="H1040" s="108"/>
      <c r="I1040" s="108"/>
      <c r="J1040" s="118"/>
      <c r="K1040" s="118"/>
      <c r="L1040" s="118"/>
      <c r="M1040" s="118"/>
      <c r="N1040" s="118"/>
      <c r="O1040" s="118"/>
      <c r="P1040" s="118"/>
      <c r="Q1040" s="118"/>
      <c r="R1040" s="109">
        <v>20.23</v>
      </c>
      <c r="S1040" s="119">
        <v>0.2</v>
      </c>
      <c r="T1040" s="119">
        <v>0.3</v>
      </c>
      <c r="U1040" s="119">
        <v>0.1</v>
      </c>
      <c r="V1040" s="121">
        <v>29.414999999999999</v>
      </c>
      <c r="W1040" s="111">
        <f t="shared" si="141"/>
        <v>32.062350000000002</v>
      </c>
      <c r="X1040" s="112">
        <v>1.377</v>
      </c>
      <c r="Y1040" s="111">
        <f t="shared" si="142"/>
        <v>76.212205949999998</v>
      </c>
      <c r="Z1040" s="113">
        <v>0.5</v>
      </c>
      <c r="AA1040" s="114">
        <f t="shared" si="140"/>
        <v>38.106102974999999</v>
      </c>
    </row>
    <row r="1041" spans="1:27" ht="12.75" customHeight="1" x14ac:dyDescent="0.35">
      <c r="A1041" s="103" t="s">
        <v>2677</v>
      </c>
      <c r="B1041" s="222" t="s">
        <v>2050</v>
      </c>
      <c r="C1041" s="78" t="s">
        <v>312</v>
      </c>
      <c r="D1041" s="116">
        <v>1</v>
      </c>
      <c r="E1041" s="105">
        <v>0.6</v>
      </c>
      <c r="F1041" s="132">
        <v>7.5360000000000005</v>
      </c>
      <c r="G1041" s="117" t="s">
        <v>39</v>
      </c>
      <c r="H1041" s="108">
        <v>5</v>
      </c>
      <c r="I1041" s="120"/>
      <c r="J1041" s="118"/>
      <c r="K1041" s="118"/>
      <c r="L1041" s="118"/>
      <c r="M1041" s="118"/>
      <c r="N1041" s="118"/>
      <c r="O1041" s="118"/>
      <c r="P1041" s="118"/>
      <c r="Q1041" s="118"/>
      <c r="R1041" s="109">
        <v>37.68</v>
      </c>
      <c r="S1041" s="119">
        <v>0.1</v>
      </c>
      <c r="T1041" s="119">
        <v>0.3</v>
      </c>
      <c r="U1041" s="119">
        <v>0.1</v>
      </c>
      <c r="V1041" s="111">
        <v>56.05</v>
      </c>
      <c r="W1041" s="111">
        <f t="shared" si="141"/>
        <v>61.094500000000004</v>
      </c>
      <c r="X1041" s="112">
        <v>1.377</v>
      </c>
      <c r="Y1041" s="111">
        <f t="shared" si="142"/>
        <v>145.22162649999999</v>
      </c>
      <c r="Z1041" s="113">
        <v>0.5</v>
      </c>
      <c r="AA1041" s="114">
        <f t="shared" si="140"/>
        <v>72.610813249999993</v>
      </c>
    </row>
    <row r="1042" spans="1:27" ht="12.75" customHeight="1" x14ac:dyDescent="0.35">
      <c r="A1042" s="103" t="s">
        <v>2677</v>
      </c>
      <c r="B1042" s="222" t="s">
        <v>2051</v>
      </c>
      <c r="C1042" s="123" t="s">
        <v>3260</v>
      </c>
      <c r="D1042" s="116">
        <v>1</v>
      </c>
      <c r="E1042" s="105">
        <v>0.6</v>
      </c>
      <c r="F1042" s="132">
        <v>7.5360000000000005</v>
      </c>
      <c r="G1042" s="117" t="s">
        <v>39</v>
      </c>
      <c r="H1042" s="108">
        <v>5</v>
      </c>
      <c r="I1042" s="108">
        <v>4.4234750000000007</v>
      </c>
      <c r="J1042" s="118">
        <v>15.825600000000001</v>
      </c>
      <c r="K1042" s="118"/>
      <c r="L1042" s="118"/>
      <c r="M1042" s="118"/>
      <c r="N1042" s="118"/>
      <c r="O1042" s="118"/>
      <c r="P1042" s="118"/>
      <c r="Q1042" s="118"/>
      <c r="R1042" s="109">
        <v>57.929075000000005</v>
      </c>
      <c r="S1042" s="119">
        <v>0.1</v>
      </c>
      <c r="T1042" s="119">
        <v>0.3</v>
      </c>
      <c r="U1042" s="119">
        <v>0.1</v>
      </c>
      <c r="V1042" s="111">
        <v>95.37</v>
      </c>
      <c r="W1042" s="111">
        <f t="shared" si="141"/>
        <v>103.95330000000001</v>
      </c>
      <c r="X1042" s="112">
        <v>1.377</v>
      </c>
      <c r="Y1042" s="111">
        <f t="shared" si="142"/>
        <v>247.09699410000002</v>
      </c>
      <c r="Z1042" s="113">
        <v>0.5</v>
      </c>
      <c r="AA1042" s="114">
        <f t="shared" si="140"/>
        <v>123.54849705000001</v>
      </c>
    </row>
    <row r="1043" spans="1:27" ht="12.75" customHeight="1" x14ac:dyDescent="0.35">
      <c r="A1043" s="103" t="s">
        <v>2677</v>
      </c>
      <c r="B1043" s="222" t="s">
        <v>2052</v>
      </c>
      <c r="C1043" s="123" t="s">
        <v>3869</v>
      </c>
      <c r="D1043" s="116">
        <v>1</v>
      </c>
      <c r="E1043" s="105">
        <v>0.6</v>
      </c>
      <c r="F1043" s="106">
        <v>7.5360000000000005</v>
      </c>
      <c r="G1043" s="117" t="s">
        <v>39</v>
      </c>
      <c r="H1043" s="108">
        <v>5</v>
      </c>
      <c r="I1043" s="108">
        <v>6.0288000000000004</v>
      </c>
      <c r="J1043" s="108">
        <v>17.081600000000002</v>
      </c>
      <c r="K1043" s="118"/>
      <c r="L1043" s="118"/>
      <c r="M1043" s="118"/>
      <c r="N1043" s="118"/>
      <c r="O1043" s="118"/>
      <c r="P1043" s="118"/>
      <c r="Q1043" s="118"/>
      <c r="R1043" s="109">
        <v>60.790399999999998</v>
      </c>
      <c r="S1043" s="119">
        <v>0.1</v>
      </c>
      <c r="T1043" s="119">
        <v>0.3</v>
      </c>
      <c r="U1043" s="119">
        <v>0.1</v>
      </c>
      <c r="V1043" s="111">
        <v>98.93</v>
      </c>
      <c r="W1043" s="111">
        <f t="shared" si="141"/>
        <v>107.83370000000002</v>
      </c>
      <c r="X1043" s="112">
        <v>1.377</v>
      </c>
      <c r="Y1043" s="111">
        <f t="shared" si="142"/>
        <v>256.32070490000001</v>
      </c>
      <c r="Z1043" s="113">
        <v>0.5</v>
      </c>
      <c r="AA1043" s="114">
        <f t="shared" si="140"/>
        <v>128.16035245</v>
      </c>
    </row>
    <row r="1044" spans="1:27" ht="12.75" customHeight="1" x14ac:dyDescent="0.35">
      <c r="A1044" s="103" t="s">
        <v>2677</v>
      </c>
      <c r="B1044" s="222" t="s">
        <v>2053</v>
      </c>
      <c r="C1044" s="78" t="s">
        <v>314</v>
      </c>
      <c r="D1044" s="116">
        <v>1</v>
      </c>
      <c r="E1044" s="105">
        <v>0.6</v>
      </c>
      <c r="F1044" s="132">
        <v>7.5360000000000005</v>
      </c>
      <c r="G1044" s="117" t="s">
        <v>39</v>
      </c>
      <c r="H1044" s="108">
        <v>5</v>
      </c>
      <c r="I1044" s="120"/>
      <c r="J1044" s="118"/>
      <c r="K1044" s="118"/>
      <c r="L1044" s="118"/>
      <c r="M1044" s="118"/>
      <c r="N1044" s="118"/>
      <c r="O1044" s="118"/>
      <c r="P1044" s="118"/>
      <c r="Q1044" s="118"/>
      <c r="R1044" s="109">
        <v>37.68</v>
      </c>
      <c r="S1044" s="119">
        <v>0.1</v>
      </c>
      <c r="T1044" s="119">
        <v>0.3</v>
      </c>
      <c r="U1044" s="119">
        <v>0.1</v>
      </c>
      <c r="V1044" s="111">
        <v>56.05</v>
      </c>
      <c r="W1044" s="111">
        <f t="shared" si="141"/>
        <v>61.094500000000004</v>
      </c>
      <c r="X1044" s="112">
        <v>1.377</v>
      </c>
      <c r="Y1044" s="111">
        <f t="shared" si="142"/>
        <v>145.22162649999999</v>
      </c>
      <c r="Z1044" s="113">
        <v>0.5</v>
      </c>
      <c r="AA1044" s="114">
        <f t="shared" si="140"/>
        <v>72.610813249999993</v>
      </c>
    </row>
    <row r="1045" spans="1:27" ht="12.75" customHeight="1" x14ac:dyDescent="0.35">
      <c r="A1045" s="103" t="s">
        <v>2677</v>
      </c>
      <c r="B1045" s="222" t="s">
        <v>2054</v>
      </c>
      <c r="C1045" s="123" t="s">
        <v>3289</v>
      </c>
      <c r="D1045" s="116">
        <v>1</v>
      </c>
      <c r="E1045" s="105">
        <v>0.6</v>
      </c>
      <c r="F1045" s="132">
        <v>7.5360000000000005</v>
      </c>
      <c r="G1045" s="117" t="s">
        <v>39</v>
      </c>
      <c r="H1045" s="108">
        <v>5</v>
      </c>
      <c r="I1045" s="108">
        <v>4.4234750000000007</v>
      </c>
      <c r="J1045" s="118">
        <v>15.825600000000001</v>
      </c>
      <c r="K1045" s="118"/>
      <c r="L1045" s="118"/>
      <c r="M1045" s="118"/>
      <c r="N1045" s="118"/>
      <c r="O1045" s="118"/>
      <c r="P1045" s="118"/>
      <c r="Q1045" s="118"/>
      <c r="R1045" s="109">
        <v>57.929075000000005</v>
      </c>
      <c r="S1045" s="119">
        <v>0.1</v>
      </c>
      <c r="T1045" s="119">
        <v>0.3</v>
      </c>
      <c r="U1045" s="119">
        <v>0.1</v>
      </c>
      <c r="V1045" s="111">
        <v>95.37</v>
      </c>
      <c r="W1045" s="111">
        <f t="shared" si="141"/>
        <v>103.95330000000001</v>
      </c>
      <c r="X1045" s="112">
        <v>1.377</v>
      </c>
      <c r="Y1045" s="111">
        <f t="shared" si="142"/>
        <v>247.09699410000002</v>
      </c>
      <c r="Z1045" s="113">
        <v>0.5</v>
      </c>
      <c r="AA1045" s="114">
        <f t="shared" si="140"/>
        <v>123.54849705000001</v>
      </c>
    </row>
    <row r="1046" spans="1:27" ht="12.75" customHeight="1" x14ac:dyDescent="0.35">
      <c r="A1046" s="103" t="s">
        <v>2677</v>
      </c>
      <c r="B1046" s="222" t="s">
        <v>2055</v>
      </c>
      <c r="C1046" s="123" t="s">
        <v>3870</v>
      </c>
      <c r="D1046" s="116">
        <v>1</v>
      </c>
      <c r="E1046" s="105">
        <v>0.6</v>
      </c>
      <c r="F1046" s="106">
        <v>7.5360000000000005</v>
      </c>
      <c r="G1046" s="117" t="s">
        <v>39</v>
      </c>
      <c r="H1046" s="108">
        <v>5</v>
      </c>
      <c r="I1046" s="108">
        <v>6.0288000000000004</v>
      </c>
      <c r="J1046" s="108">
        <v>17.081600000000002</v>
      </c>
      <c r="K1046" s="118"/>
      <c r="L1046" s="118"/>
      <c r="M1046" s="118"/>
      <c r="N1046" s="118"/>
      <c r="O1046" s="118"/>
      <c r="P1046" s="118"/>
      <c r="Q1046" s="118"/>
      <c r="R1046" s="109">
        <v>60.790399999999998</v>
      </c>
      <c r="S1046" s="119">
        <v>0.1</v>
      </c>
      <c r="T1046" s="119">
        <v>0.3</v>
      </c>
      <c r="U1046" s="119">
        <v>0.1</v>
      </c>
      <c r="V1046" s="111">
        <v>98.93</v>
      </c>
      <c r="W1046" s="111">
        <f t="shared" si="141"/>
        <v>107.83370000000002</v>
      </c>
      <c r="X1046" s="112">
        <v>1.377</v>
      </c>
      <c r="Y1046" s="111">
        <f t="shared" si="142"/>
        <v>256.32070490000001</v>
      </c>
      <c r="Z1046" s="113">
        <v>0.5</v>
      </c>
      <c r="AA1046" s="114">
        <f t="shared" si="140"/>
        <v>128.16035245</v>
      </c>
    </row>
    <row r="1047" spans="1:27" ht="12.75" customHeight="1" x14ac:dyDescent="0.35">
      <c r="A1047" s="103" t="s">
        <v>2677</v>
      </c>
      <c r="B1047" s="222" t="s">
        <v>2056</v>
      </c>
      <c r="C1047" s="78" t="s">
        <v>316</v>
      </c>
      <c r="D1047" s="116">
        <v>1</v>
      </c>
      <c r="E1047" s="105">
        <v>0.6</v>
      </c>
      <c r="F1047" s="132">
        <v>7.5360000000000005</v>
      </c>
      <c r="G1047" s="117" t="s">
        <v>39</v>
      </c>
      <c r="H1047" s="108">
        <v>5</v>
      </c>
      <c r="I1047" s="120"/>
      <c r="J1047" s="118"/>
      <c r="K1047" s="118"/>
      <c r="L1047" s="118"/>
      <c r="M1047" s="118"/>
      <c r="N1047" s="118"/>
      <c r="O1047" s="118"/>
      <c r="P1047" s="118"/>
      <c r="Q1047" s="118"/>
      <c r="R1047" s="109">
        <v>37.68</v>
      </c>
      <c r="S1047" s="119">
        <v>0.1</v>
      </c>
      <c r="T1047" s="119">
        <v>0.3</v>
      </c>
      <c r="U1047" s="119">
        <v>0.1</v>
      </c>
      <c r="V1047" s="111">
        <v>56.05</v>
      </c>
      <c r="W1047" s="111">
        <f t="shared" si="141"/>
        <v>61.094500000000004</v>
      </c>
      <c r="X1047" s="112">
        <v>1.377</v>
      </c>
      <c r="Y1047" s="111">
        <f t="shared" si="142"/>
        <v>145.22162649999999</v>
      </c>
      <c r="Z1047" s="113">
        <v>0.5</v>
      </c>
      <c r="AA1047" s="114">
        <f t="shared" si="140"/>
        <v>72.610813249999993</v>
      </c>
    </row>
    <row r="1048" spans="1:27" ht="12.75" customHeight="1" x14ac:dyDescent="0.35">
      <c r="A1048" s="103" t="s">
        <v>2677</v>
      </c>
      <c r="B1048" s="222" t="s">
        <v>2057</v>
      </c>
      <c r="C1048" s="123" t="s">
        <v>3318</v>
      </c>
      <c r="D1048" s="116">
        <v>1</v>
      </c>
      <c r="E1048" s="105">
        <v>0.6</v>
      </c>
      <c r="F1048" s="132">
        <v>7.5360000000000005</v>
      </c>
      <c r="G1048" s="117" t="s">
        <v>39</v>
      </c>
      <c r="H1048" s="108">
        <v>5</v>
      </c>
      <c r="I1048" s="108">
        <v>4.4234750000000007</v>
      </c>
      <c r="J1048" s="118">
        <v>15.825600000000001</v>
      </c>
      <c r="K1048" s="118"/>
      <c r="L1048" s="118"/>
      <c r="M1048" s="118"/>
      <c r="N1048" s="118"/>
      <c r="O1048" s="118"/>
      <c r="P1048" s="118"/>
      <c r="Q1048" s="118"/>
      <c r="R1048" s="109">
        <v>57.929075000000005</v>
      </c>
      <c r="S1048" s="119">
        <v>0.1</v>
      </c>
      <c r="T1048" s="119">
        <v>0.3</v>
      </c>
      <c r="U1048" s="119">
        <v>0.1</v>
      </c>
      <c r="V1048" s="111">
        <v>95.37</v>
      </c>
      <c r="W1048" s="111">
        <f t="shared" si="141"/>
        <v>103.95330000000001</v>
      </c>
      <c r="X1048" s="112">
        <v>1.377</v>
      </c>
      <c r="Y1048" s="111">
        <f t="shared" si="142"/>
        <v>247.09699410000002</v>
      </c>
      <c r="Z1048" s="113">
        <v>0.5</v>
      </c>
      <c r="AA1048" s="114">
        <f t="shared" si="140"/>
        <v>123.54849705000001</v>
      </c>
    </row>
    <row r="1049" spans="1:27" ht="12.75" customHeight="1" x14ac:dyDescent="0.35">
      <c r="A1049" s="103" t="s">
        <v>2677</v>
      </c>
      <c r="B1049" s="222" t="s">
        <v>2058</v>
      </c>
      <c r="C1049" s="123" t="s">
        <v>3871</v>
      </c>
      <c r="D1049" s="116">
        <v>1</v>
      </c>
      <c r="E1049" s="105">
        <v>0.6</v>
      </c>
      <c r="F1049" s="106">
        <v>7.5360000000000005</v>
      </c>
      <c r="G1049" s="117" t="s">
        <v>39</v>
      </c>
      <c r="H1049" s="108">
        <v>5</v>
      </c>
      <c r="I1049" s="108">
        <v>6.0288000000000004</v>
      </c>
      <c r="J1049" s="108">
        <v>17.081600000000002</v>
      </c>
      <c r="K1049" s="118"/>
      <c r="L1049" s="118"/>
      <c r="M1049" s="118"/>
      <c r="N1049" s="118"/>
      <c r="O1049" s="118"/>
      <c r="P1049" s="118"/>
      <c r="Q1049" s="118"/>
      <c r="R1049" s="109">
        <v>60.790399999999998</v>
      </c>
      <c r="S1049" s="119">
        <v>0.1</v>
      </c>
      <c r="T1049" s="119">
        <v>0.3</v>
      </c>
      <c r="U1049" s="119">
        <v>0.1</v>
      </c>
      <c r="V1049" s="111">
        <v>98.93</v>
      </c>
      <c r="W1049" s="111">
        <f t="shared" si="141"/>
        <v>107.83370000000002</v>
      </c>
      <c r="X1049" s="112">
        <v>1.377</v>
      </c>
      <c r="Y1049" s="111">
        <f t="shared" si="142"/>
        <v>256.32070490000001</v>
      </c>
      <c r="Z1049" s="113">
        <v>0.5</v>
      </c>
      <c r="AA1049" s="114">
        <f t="shared" si="140"/>
        <v>128.16035245</v>
      </c>
    </row>
    <row r="1050" spans="1:27" ht="12.75" customHeight="1" x14ac:dyDescent="0.35">
      <c r="A1050" s="103" t="s">
        <v>2677</v>
      </c>
      <c r="B1050" s="222" t="s">
        <v>2059</v>
      </c>
      <c r="C1050" s="78" t="s">
        <v>318</v>
      </c>
      <c r="D1050" s="116">
        <v>1</v>
      </c>
      <c r="E1050" s="105">
        <v>0.6</v>
      </c>
      <c r="F1050" s="132">
        <v>7.5360000000000005</v>
      </c>
      <c r="G1050" s="117" t="s">
        <v>39</v>
      </c>
      <c r="H1050" s="108">
        <v>5</v>
      </c>
      <c r="I1050" s="108"/>
      <c r="J1050" s="118"/>
      <c r="K1050" s="118"/>
      <c r="L1050" s="118"/>
      <c r="M1050" s="118"/>
      <c r="N1050" s="118"/>
      <c r="O1050" s="118"/>
      <c r="P1050" s="118"/>
      <c r="Q1050" s="118"/>
      <c r="R1050" s="109">
        <v>37.68</v>
      </c>
      <c r="S1050" s="119">
        <v>0.1</v>
      </c>
      <c r="T1050" s="119">
        <v>0.3</v>
      </c>
      <c r="U1050" s="119">
        <v>0.1</v>
      </c>
      <c r="V1050" s="111">
        <v>56.05</v>
      </c>
      <c r="W1050" s="111">
        <f t="shared" si="141"/>
        <v>61.094500000000004</v>
      </c>
      <c r="X1050" s="112">
        <v>1.377</v>
      </c>
      <c r="Y1050" s="111">
        <f t="shared" si="142"/>
        <v>145.22162649999999</v>
      </c>
      <c r="Z1050" s="113">
        <v>0.5</v>
      </c>
      <c r="AA1050" s="114">
        <f t="shared" si="140"/>
        <v>72.610813249999993</v>
      </c>
    </row>
    <row r="1051" spans="1:27" ht="12.75" customHeight="1" x14ac:dyDescent="0.35">
      <c r="A1051" s="103" t="s">
        <v>2677</v>
      </c>
      <c r="B1051" s="222" t="s">
        <v>2060</v>
      </c>
      <c r="C1051" s="123" t="s">
        <v>3347</v>
      </c>
      <c r="D1051" s="116">
        <v>1</v>
      </c>
      <c r="E1051" s="105">
        <v>0.6</v>
      </c>
      <c r="F1051" s="132">
        <v>7.5360000000000005</v>
      </c>
      <c r="G1051" s="117" t="s">
        <v>39</v>
      </c>
      <c r="H1051" s="108">
        <v>5</v>
      </c>
      <c r="I1051" s="108">
        <v>4.4234750000000007</v>
      </c>
      <c r="J1051" s="118">
        <v>15.825600000000001</v>
      </c>
      <c r="K1051" s="118"/>
      <c r="L1051" s="118"/>
      <c r="M1051" s="118"/>
      <c r="N1051" s="118"/>
      <c r="O1051" s="118"/>
      <c r="P1051" s="118"/>
      <c r="Q1051" s="118"/>
      <c r="R1051" s="109">
        <v>57.929075000000005</v>
      </c>
      <c r="S1051" s="119">
        <v>0.1</v>
      </c>
      <c r="T1051" s="119">
        <v>0.3</v>
      </c>
      <c r="U1051" s="119">
        <v>0.1</v>
      </c>
      <c r="V1051" s="111">
        <v>95.37</v>
      </c>
      <c r="W1051" s="111">
        <f t="shared" si="141"/>
        <v>103.95330000000001</v>
      </c>
      <c r="X1051" s="112">
        <v>1.377</v>
      </c>
      <c r="Y1051" s="111">
        <f t="shared" si="142"/>
        <v>247.09699410000002</v>
      </c>
      <c r="Z1051" s="113">
        <v>0.5</v>
      </c>
      <c r="AA1051" s="114">
        <f t="shared" si="140"/>
        <v>123.54849705000001</v>
      </c>
    </row>
    <row r="1052" spans="1:27" ht="12.75" customHeight="1" x14ac:dyDescent="0.35">
      <c r="A1052" s="103" t="s">
        <v>2677</v>
      </c>
      <c r="B1052" s="222" t="s">
        <v>2061</v>
      </c>
      <c r="C1052" s="123" t="s">
        <v>3872</v>
      </c>
      <c r="D1052" s="116">
        <v>1</v>
      </c>
      <c r="E1052" s="105">
        <v>0.6</v>
      </c>
      <c r="F1052" s="106">
        <v>7.5360000000000005</v>
      </c>
      <c r="G1052" s="117" t="s">
        <v>39</v>
      </c>
      <c r="H1052" s="108">
        <v>5</v>
      </c>
      <c r="I1052" s="108">
        <v>6.0288000000000004</v>
      </c>
      <c r="J1052" s="108">
        <v>17.081600000000002</v>
      </c>
      <c r="K1052" s="118"/>
      <c r="L1052" s="118"/>
      <c r="M1052" s="118"/>
      <c r="N1052" s="118"/>
      <c r="O1052" s="118"/>
      <c r="P1052" s="118"/>
      <c r="Q1052" s="118"/>
      <c r="R1052" s="109">
        <v>60.790399999999998</v>
      </c>
      <c r="S1052" s="119">
        <v>0.1</v>
      </c>
      <c r="T1052" s="119">
        <v>0.3</v>
      </c>
      <c r="U1052" s="119">
        <v>0.1</v>
      </c>
      <c r="V1052" s="111">
        <v>98.93</v>
      </c>
      <c r="W1052" s="111">
        <f t="shared" si="141"/>
        <v>107.83370000000002</v>
      </c>
      <c r="X1052" s="112">
        <v>1.377</v>
      </c>
      <c r="Y1052" s="111">
        <f t="shared" si="142"/>
        <v>256.32070490000001</v>
      </c>
      <c r="Z1052" s="113">
        <v>0.5</v>
      </c>
      <c r="AA1052" s="114">
        <f t="shared" si="140"/>
        <v>128.16035245</v>
      </c>
    </row>
    <row r="1053" spans="1:27" ht="12.75" customHeight="1" x14ac:dyDescent="0.35">
      <c r="A1053" s="103" t="s">
        <v>2677</v>
      </c>
      <c r="B1053" s="222" t="s">
        <v>2062</v>
      </c>
      <c r="C1053" s="78" t="s">
        <v>320</v>
      </c>
      <c r="D1053" s="116">
        <v>1</v>
      </c>
      <c r="E1053" s="105">
        <v>0.6</v>
      </c>
      <c r="F1053" s="132">
        <v>7.5360000000000005</v>
      </c>
      <c r="G1053" s="117" t="s">
        <v>39</v>
      </c>
      <c r="H1053" s="108">
        <v>5</v>
      </c>
      <c r="I1053" s="108"/>
      <c r="J1053" s="118"/>
      <c r="K1053" s="118"/>
      <c r="L1053" s="118"/>
      <c r="M1053" s="118"/>
      <c r="N1053" s="118"/>
      <c r="O1053" s="118"/>
      <c r="P1053" s="118"/>
      <c r="Q1053" s="118"/>
      <c r="R1053" s="109">
        <v>37.68</v>
      </c>
      <c r="S1053" s="119">
        <v>0.1</v>
      </c>
      <c r="T1053" s="119">
        <v>0.3</v>
      </c>
      <c r="U1053" s="119">
        <v>0.1</v>
      </c>
      <c r="V1053" s="111">
        <v>56.05</v>
      </c>
      <c r="W1053" s="111">
        <f t="shared" si="141"/>
        <v>61.094500000000004</v>
      </c>
      <c r="X1053" s="112">
        <v>1.377</v>
      </c>
      <c r="Y1053" s="111">
        <f t="shared" si="142"/>
        <v>145.22162649999999</v>
      </c>
      <c r="Z1053" s="113">
        <v>0.5</v>
      </c>
      <c r="AA1053" s="114">
        <f t="shared" si="140"/>
        <v>72.610813249999993</v>
      </c>
    </row>
    <row r="1054" spans="1:27" ht="12.75" customHeight="1" x14ac:dyDescent="0.35">
      <c r="A1054" s="103" t="s">
        <v>2677</v>
      </c>
      <c r="B1054" s="222" t="s">
        <v>2063</v>
      </c>
      <c r="C1054" s="123" t="s">
        <v>3376</v>
      </c>
      <c r="D1054" s="116">
        <v>1</v>
      </c>
      <c r="E1054" s="105">
        <v>0.6</v>
      </c>
      <c r="F1054" s="132">
        <v>7.5360000000000005</v>
      </c>
      <c r="G1054" s="117" t="s">
        <v>39</v>
      </c>
      <c r="H1054" s="108">
        <v>5</v>
      </c>
      <c r="I1054" s="108">
        <v>4.4234750000000007</v>
      </c>
      <c r="J1054" s="118">
        <v>15.825600000000001</v>
      </c>
      <c r="K1054" s="118"/>
      <c r="L1054" s="118"/>
      <c r="M1054" s="118"/>
      <c r="N1054" s="118"/>
      <c r="O1054" s="118"/>
      <c r="P1054" s="118"/>
      <c r="Q1054" s="118"/>
      <c r="R1054" s="109">
        <v>57.929075000000005</v>
      </c>
      <c r="S1054" s="119">
        <v>0.1</v>
      </c>
      <c r="T1054" s="119">
        <v>0.3</v>
      </c>
      <c r="U1054" s="119">
        <v>0.1</v>
      </c>
      <c r="V1054" s="111">
        <v>95.37</v>
      </c>
      <c r="W1054" s="111">
        <f t="shared" si="141"/>
        <v>103.95330000000001</v>
      </c>
      <c r="X1054" s="112">
        <v>1.377</v>
      </c>
      <c r="Y1054" s="111">
        <f t="shared" si="142"/>
        <v>247.09699410000002</v>
      </c>
      <c r="Z1054" s="113">
        <v>0.5</v>
      </c>
      <c r="AA1054" s="114">
        <f t="shared" si="140"/>
        <v>123.54849705000001</v>
      </c>
    </row>
    <row r="1055" spans="1:27" ht="12.75" customHeight="1" x14ac:dyDescent="0.35">
      <c r="A1055" s="103" t="s">
        <v>2677</v>
      </c>
      <c r="B1055" s="222" t="s">
        <v>2064</v>
      </c>
      <c r="C1055" s="123" t="s">
        <v>3873</v>
      </c>
      <c r="D1055" s="116">
        <v>1</v>
      </c>
      <c r="E1055" s="105">
        <v>0.6</v>
      </c>
      <c r="F1055" s="106">
        <v>7.5360000000000005</v>
      </c>
      <c r="G1055" s="117" t="s">
        <v>39</v>
      </c>
      <c r="H1055" s="108">
        <v>5</v>
      </c>
      <c r="I1055" s="108">
        <v>6.0288000000000004</v>
      </c>
      <c r="J1055" s="108">
        <v>17.081600000000002</v>
      </c>
      <c r="K1055" s="118"/>
      <c r="L1055" s="118"/>
      <c r="M1055" s="118"/>
      <c r="N1055" s="118"/>
      <c r="O1055" s="118"/>
      <c r="P1055" s="118"/>
      <c r="Q1055" s="118"/>
      <c r="R1055" s="109">
        <v>60.790399999999998</v>
      </c>
      <c r="S1055" s="119">
        <v>0.1</v>
      </c>
      <c r="T1055" s="119">
        <v>0.3</v>
      </c>
      <c r="U1055" s="119">
        <v>0.1</v>
      </c>
      <c r="V1055" s="111">
        <v>98.93</v>
      </c>
      <c r="W1055" s="111">
        <f t="shared" si="141"/>
        <v>107.83370000000002</v>
      </c>
      <c r="X1055" s="112">
        <v>1.377</v>
      </c>
      <c r="Y1055" s="111">
        <f t="shared" si="142"/>
        <v>256.32070490000001</v>
      </c>
      <c r="Z1055" s="113">
        <v>0.5</v>
      </c>
      <c r="AA1055" s="114">
        <f t="shared" si="140"/>
        <v>128.16035245</v>
      </c>
    </row>
    <row r="1056" spans="1:27" ht="12.75" customHeight="1" x14ac:dyDescent="0.35">
      <c r="A1056" s="103" t="s">
        <v>2677</v>
      </c>
      <c r="B1056" s="222" t="s">
        <v>2065</v>
      </c>
      <c r="C1056" s="123" t="s">
        <v>3874</v>
      </c>
      <c r="D1056" s="124">
        <v>1</v>
      </c>
      <c r="E1056" s="105">
        <v>0.6</v>
      </c>
      <c r="F1056" s="106">
        <v>7.5360000000000005</v>
      </c>
      <c r="G1056" s="117" t="s">
        <v>39</v>
      </c>
      <c r="H1056" s="108">
        <v>5</v>
      </c>
      <c r="I1056" s="108">
        <v>6.0288000000000004</v>
      </c>
      <c r="J1056" s="108">
        <v>17.081600000000002</v>
      </c>
      <c r="K1056" s="118"/>
      <c r="L1056" s="118"/>
      <c r="M1056" s="118"/>
      <c r="N1056" s="118"/>
      <c r="O1056" s="118"/>
      <c r="P1056" s="118"/>
      <c r="Q1056" s="118"/>
      <c r="R1056" s="109">
        <v>60.790399999999998</v>
      </c>
      <c r="S1056" s="119">
        <v>0.2</v>
      </c>
      <c r="T1056" s="119">
        <v>0.3</v>
      </c>
      <c r="U1056" s="119">
        <v>0.1</v>
      </c>
      <c r="V1056" s="111">
        <f>V1055</f>
        <v>98.93</v>
      </c>
      <c r="W1056" s="111">
        <f t="shared" si="141"/>
        <v>107.83370000000002</v>
      </c>
      <c r="X1056" s="112">
        <v>1.377</v>
      </c>
      <c r="Y1056" s="111">
        <f t="shared" si="142"/>
        <v>256.32070490000001</v>
      </c>
      <c r="Z1056" s="113">
        <v>0.5</v>
      </c>
      <c r="AA1056" s="114">
        <f t="shared" si="140"/>
        <v>128.16035245</v>
      </c>
    </row>
    <row r="1057" spans="1:27" ht="12.75" customHeight="1" x14ac:dyDescent="0.35">
      <c r="A1057" s="103" t="s">
        <v>2677</v>
      </c>
      <c r="B1057" s="222" t="s">
        <v>2066</v>
      </c>
      <c r="C1057" s="123" t="s">
        <v>3400</v>
      </c>
      <c r="D1057" s="124">
        <v>1</v>
      </c>
      <c r="E1057" s="105">
        <v>0.6</v>
      </c>
      <c r="F1057" s="132">
        <v>7.5360000000000005</v>
      </c>
      <c r="G1057" s="117" t="s">
        <v>39</v>
      </c>
      <c r="H1057" s="108">
        <v>5</v>
      </c>
      <c r="I1057" s="108">
        <v>4.4234750000000007</v>
      </c>
      <c r="J1057" s="118">
        <v>15.825600000000001</v>
      </c>
      <c r="K1057" s="118"/>
      <c r="L1057" s="118"/>
      <c r="M1057" s="118"/>
      <c r="N1057" s="118"/>
      <c r="O1057" s="118"/>
      <c r="P1057" s="118"/>
      <c r="Q1057" s="118"/>
      <c r="R1057" s="109">
        <v>57.929075000000005</v>
      </c>
      <c r="S1057" s="119">
        <v>0.2</v>
      </c>
      <c r="T1057" s="119">
        <v>0.3</v>
      </c>
      <c r="U1057" s="119">
        <v>0.1</v>
      </c>
      <c r="V1057" s="111">
        <f>V1054</f>
        <v>95.37</v>
      </c>
      <c r="W1057" s="111">
        <f t="shared" si="141"/>
        <v>103.95330000000001</v>
      </c>
      <c r="X1057" s="112">
        <v>1.377</v>
      </c>
      <c r="Y1057" s="111">
        <f t="shared" si="142"/>
        <v>247.09699410000002</v>
      </c>
      <c r="Z1057" s="113">
        <v>0.5</v>
      </c>
      <c r="AA1057" s="114">
        <f t="shared" si="140"/>
        <v>123.54849705000001</v>
      </c>
    </row>
    <row r="1058" spans="1:27" ht="12.75" customHeight="1" x14ac:dyDescent="0.35">
      <c r="A1058" s="103" t="s">
        <v>2677</v>
      </c>
      <c r="B1058" s="222" t="s">
        <v>2067</v>
      </c>
      <c r="C1058" s="123" t="s">
        <v>458</v>
      </c>
      <c r="D1058" s="124">
        <v>1</v>
      </c>
      <c r="E1058" s="105">
        <v>0.6</v>
      </c>
      <c r="F1058" s="132">
        <v>7.5360000000000005</v>
      </c>
      <c r="G1058" s="117" t="s">
        <v>39</v>
      </c>
      <c r="H1058" s="108">
        <v>5</v>
      </c>
      <c r="I1058" s="108"/>
      <c r="J1058" s="118"/>
      <c r="K1058" s="118"/>
      <c r="L1058" s="118"/>
      <c r="M1058" s="118"/>
      <c r="N1058" s="118"/>
      <c r="O1058" s="118"/>
      <c r="P1058" s="118"/>
      <c r="Q1058" s="118"/>
      <c r="R1058" s="109">
        <v>37.68</v>
      </c>
      <c r="S1058" s="119">
        <v>0.2</v>
      </c>
      <c r="T1058" s="119">
        <v>0.3</v>
      </c>
      <c r="U1058" s="119">
        <v>0.1</v>
      </c>
      <c r="V1058" s="111">
        <f>V1053</f>
        <v>56.05</v>
      </c>
      <c r="W1058" s="111">
        <f t="shared" si="141"/>
        <v>61.094500000000004</v>
      </c>
      <c r="X1058" s="112">
        <v>1.377</v>
      </c>
      <c r="Y1058" s="111">
        <f t="shared" si="142"/>
        <v>145.22162649999999</v>
      </c>
      <c r="Z1058" s="113">
        <v>0.5</v>
      </c>
      <c r="AA1058" s="114">
        <f t="shared" si="140"/>
        <v>72.610813249999993</v>
      </c>
    </row>
    <row r="1059" spans="1:27" ht="12.75" customHeight="1" x14ac:dyDescent="0.35">
      <c r="A1059" s="103" t="s">
        <v>2677</v>
      </c>
      <c r="B1059" s="222" t="s">
        <v>2068</v>
      </c>
      <c r="C1059" s="123" t="s">
        <v>3875</v>
      </c>
      <c r="D1059" s="124">
        <v>1</v>
      </c>
      <c r="E1059" s="105">
        <v>0.6</v>
      </c>
      <c r="F1059" s="106">
        <v>7.5360000000000005</v>
      </c>
      <c r="G1059" s="117" t="s">
        <v>39</v>
      </c>
      <c r="H1059" s="108">
        <v>5</v>
      </c>
      <c r="I1059" s="108">
        <v>6.0288000000000004</v>
      </c>
      <c r="J1059" s="108">
        <v>17.081600000000002</v>
      </c>
      <c r="K1059" s="118"/>
      <c r="L1059" s="118"/>
      <c r="M1059" s="118"/>
      <c r="N1059" s="118"/>
      <c r="O1059" s="118"/>
      <c r="P1059" s="118"/>
      <c r="Q1059" s="118"/>
      <c r="R1059" s="109">
        <v>60.790399999999998</v>
      </c>
      <c r="S1059" s="119">
        <v>0.2</v>
      </c>
      <c r="T1059" s="119">
        <v>0.3</v>
      </c>
      <c r="U1059" s="119">
        <v>0.1</v>
      </c>
      <c r="V1059" s="111">
        <v>98.93</v>
      </c>
      <c r="W1059" s="111">
        <f t="shared" si="141"/>
        <v>107.83370000000002</v>
      </c>
      <c r="X1059" s="112">
        <v>1.377</v>
      </c>
      <c r="Y1059" s="111">
        <f t="shared" si="142"/>
        <v>256.32070490000001</v>
      </c>
      <c r="Z1059" s="113">
        <v>0.5</v>
      </c>
      <c r="AA1059" s="114">
        <f t="shared" si="140"/>
        <v>128.16035245</v>
      </c>
    </row>
    <row r="1060" spans="1:27" ht="12.75" customHeight="1" x14ac:dyDescent="0.35">
      <c r="A1060" s="103" t="s">
        <v>2677</v>
      </c>
      <c r="B1060" s="222" t="s">
        <v>2069</v>
      </c>
      <c r="C1060" s="123" t="s">
        <v>3428</v>
      </c>
      <c r="D1060" s="124">
        <v>1</v>
      </c>
      <c r="E1060" s="105">
        <v>0.6</v>
      </c>
      <c r="F1060" s="132">
        <v>7.5360000000000005</v>
      </c>
      <c r="G1060" s="117" t="s">
        <v>39</v>
      </c>
      <c r="H1060" s="108">
        <v>5</v>
      </c>
      <c r="I1060" s="108">
        <v>4.4234750000000007</v>
      </c>
      <c r="J1060" s="118">
        <v>15.825600000000001</v>
      </c>
      <c r="K1060" s="118"/>
      <c r="L1060" s="118"/>
      <c r="M1060" s="118"/>
      <c r="N1060" s="118"/>
      <c r="O1060" s="118"/>
      <c r="P1060" s="118"/>
      <c r="Q1060" s="118"/>
      <c r="R1060" s="109">
        <v>57.929075000000005</v>
      </c>
      <c r="S1060" s="119">
        <v>0.2</v>
      </c>
      <c r="T1060" s="119">
        <v>0.3</v>
      </c>
      <c r="U1060" s="119">
        <v>0.1</v>
      </c>
      <c r="V1060" s="111">
        <v>95.37</v>
      </c>
      <c r="W1060" s="111">
        <f t="shared" si="141"/>
        <v>103.95330000000001</v>
      </c>
      <c r="X1060" s="112">
        <v>1.377</v>
      </c>
      <c r="Y1060" s="111">
        <f t="shared" si="142"/>
        <v>247.09699410000002</v>
      </c>
      <c r="Z1060" s="113">
        <v>0.5</v>
      </c>
      <c r="AA1060" s="114">
        <f t="shared" si="140"/>
        <v>123.54849705000001</v>
      </c>
    </row>
    <row r="1061" spans="1:27" ht="12.75" customHeight="1" x14ac:dyDescent="0.35">
      <c r="A1061" s="103" t="s">
        <v>2677</v>
      </c>
      <c r="B1061" s="222" t="s">
        <v>2070</v>
      </c>
      <c r="C1061" s="123" t="s">
        <v>323</v>
      </c>
      <c r="D1061" s="124">
        <v>1</v>
      </c>
      <c r="E1061" s="105">
        <v>0.6</v>
      </c>
      <c r="F1061" s="132">
        <v>7.5360000000000005</v>
      </c>
      <c r="G1061" s="117" t="s">
        <v>39</v>
      </c>
      <c r="H1061" s="108">
        <v>5</v>
      </c>
      <c r="I1061" s="120"/>
      <c r="J1061" s="118"/>
      <c r="K1061" s="118"/>
      <c r="L1061" s="118"/>
      <c r="M1061" s="118"/>
      <c r="N1061" s="118"/>
      <c r="O1061" s="118"/>
      <c r="P1061" s="118"/>
      <c r="Q1061" s="118"/>
      <c r="R1061" s="109">
        <v>37.68</v>
      </c>
      <c r="S1061" s="119">
        <v>0.2</v>
      </c>
      <c r="T1061" s="119">
        <v>0.3</v>
      </c>
      <c r="U1061" s="119">
        <v>0.1</v>
      </c>
      <c r="V1061" s="111">
        <v>56.05</v>
      </c>
      <c r="W1061" s="111">
        <f t="shared" si="141"/>
        <v>61.094500000000004</v>
      </c>
      <c r="X1061" s="112">
        <v>1.377</v>
      </c>
      <c r="Y1061" s="111">
        <f t="shared" si="142"/>
        <v>145.22162649999999</v>
      </c>
      <c r="Z1061" s="113">
        <v>0.5</v>
      </c>
      <c r="AA1061" s="114">
        <f t="shared" si="140"/>
        <v>72.610813249999993</v>
      </c>
    </row>
    <row r="1062" spans="1:27" ht="12.75" customHeight="1" x14ac:dyDescent="0.35">
      <c r="A1062" s="103" t="s">
        <v>2677</v>
      </c>
      <c r="B1062" s="222" t="s">
        <v>2071</v>
      </c>
      <c r="C1062" s="78" t="s">
        <v>470</v>
      </c>
      <c r="D1062" s="124">
        <v>0.25</v>
      </c>
      <c r="E1062" s="105">
        <v>0.6</v>
      </c>
      <c r="F1062" s="132">
        <v>7.5360000000000005</v>
      </c>
      <c r="G1062" s="117" t="s">
        <v>39</v>
      </c>
      <c r="H1062" s="120">
        <v>2.1587499999999999</v>
      </c>
      <c r="I1062" s="120"/>
      <c r="J1062" s="118"/>
      <c r="K1062" s="118"/>
      <c r="L1062" s="118">
        <v>1.39</v>
      </c>
      <c r="M1062" s="118"/>
      <c r="N1062" s="118"/>
      <c r="O1062" s="118">
        <v>3.18</v>
      </c>
      <c r="P1062" s="118"/>
      <c r="Q1062" s="118"/>
      <c r="R1062" s="109">
        <v>18.84</v>
      </c>
      <c r="S1062" s="119">
        <v>0.2</v>
      </c>
      <c r="T1062" s="119">
        <v>0.3</v>
      </c>
      <c r="U1062" s="119">
        <v>0.1</v>
      </c>
      <c r="V1062" s="111">
        <v>29.414999999999999</v>
      </c>
      <c r="W1062" s="111">
        <f t="shared" si="141"/>
        <v>32.062350000000002</v>
      </c>
      <c r="X1062" s="112">
        <v>1.377</v>
      </c>
      <c r="Y1062" s="111">
        <f t="shared" si="142"/>
        <v>76.212205949999998</v>
      </c>
      <c r="Z1062" s="113">
        <v>0.5</v>
      </c>
      <c r="AA1062" s="114">
        <f t="shared" si="140"/>
        <v>38.106102974999999</v>
      </c>
    </row>
    <row r="1063" spans="1:27" ht="12.75" customHeight="1" x14ac:dyDescent="0.35">
      <c r="A1063" s="103" t="s">
        <v>2677</v>
      </c>
      <c r="B1063" s="222" t="s">
        <v>2072</v>
      </c>
      <c r="C1063" s="123" t="s">
        <v>3456</v>
      </c>
      <c r="D1063" s="124">
        <v>0.25</v>
      </c>
      <c r="E1063" s="105">
        <v>0.6</v>
      </c>
      <c r="F1063" s="132">
        <v>7.5360000000000005</v>
      </c>
      <c r="G1063" s="117" t="s">
        <v>39</v>
      </c>
      <c r="H1063" s="120">
        <v>2.1587499999999999</v>
      </c>
      <c r="I1063" s="108">
        <v>1.1058687500000002</v>
      </c>
      <c r="J1063" s="118">
        <v>3.9564000000000004</v>
      </c>
      <c r="K1063" s="118"/>
      <c r="L1063" s="118">
        <v>1.39</v>
      </c>
      <c r="M1063" s="118"/>
      <c r="N1063" s="118"/>
      <c r="O1063" s="118">
        <v>3.18</v>
      </c>
      <c r="P1063" s="118"/>
      <c r="Q1063" s="118"/>
      <c r="R1063" s="109">
        <v>28.964537500000002</v>
      </c>
      <c r="S1063" s="119">
        <v>0.2</v>
      </c>
      <c r="T1063" s="119">
        <v>0.3</v>
      </c>
      <c r="U1063" s="119">
        <v>0.1</v>
      </c>
      <c r="V1063" s="111">
        <v>49.075000000000003</v>
      </c>
      <c r="W1063" s="111">
        <f t="shared" si="141"/>
        <v>53.49175000000001</v>
      </c>
      <c r="X1063" s="112">
        <v>1.377</v>
      </c>
      <c r="Y1063" s="111">
        <f t="shared" si="142"/>
        <v>127.14988975000001</v>
      </c>
      <c r="Z1063" s="113">
        <v>0.5</v>
      </c>
      <c r="AA1063" s="114">
        <f t="shared" si="140"/>
        <v>63.574944875000007</v>
      </c>
    </row>
    <row r="1064" spans="1:27" ht="12.75" customHeight="1" x14ac:dyDescent="0.35">
      <c r="A1064" s="103" t="s">
        <v>2677</v>
      </c>
      <c r="B1064" s="222" t="s">
        <v>2073</v>
      </c>
      <c r="C1064" s="123" t="s">
        <v>3876</v>
      </c>
      <c r="D1064" s="124">
        <v>0.25</v>
      </c>
      <c r="E1064" s="105">
        <v>0.6</v>
      </c>
      <c r="F1064" s="106">
        <v>7.5360000000000005</v>
      </c>
      <c r="G1064" s="117" t="s">
        <v>39</v>
      </c>
      <c r="H1064" s="108">
        <v>2.1587499999999999</v>
      </c>
      <c r="I1064" s="108">
        <v>1.5072000000000001</v>
      </c>
      <c r="J1064" s="108">
        <v>4.2704000000000004</v>
      </c>
      <c r="K1064" s="118"/>
      <c r="L1064" s="118">
        <v>1.39</v>
      </c>
      <c r="M1064" s="118"/>
      <c r="N1064" s="118"/>
      <c r="O1064" s="118">
        <v>3.18</v>
      </c>
      <c r="P1064" s="118"/>
      <c r="Q1064" s="118"/>
      <c r="R1064" s="109">
        <v>30.395199999999999</v>
      </c>
      <c r="S1064" s="119">
        <v>0.2</v>
      </c>
      <c r="T1064" s="119">
        <v>0.3</v>
      </c>
      <c r="U1064" s="119">
        <v>0.1</v>
      </c>
      <c r="V1064" s="111">
        <v>50.855000000000004</v>
      </c>
      <c r="W1064" s="111">
        <f t="shared" si="141"/>
        <v>55.431950000000008</v>
      </c>
      <c r="X1064" s="112">
        <v>1.377</v>
      </c>
      <c r="Y1064" s="111">
        <f t="shared" si="142"/>
        <v>131.76174515</v>
      </c>
      <c r="Z1064" s="113">
        <v>0.5</v>
      </c>
      <c r="AA1064" s="114">
        <f t="shared" si="140"/>
        <v>65.880872574999998</v>
      </c>
    </row>
    <row r="1065" spans="1:27" ht="12.75" customHeight="1" x14ac:dyDescent="0.35">
      <c r="A1065" s="103" t="s">
        <v>2677</v>
      </c>
      <c r="B1065" s="222" t="s">
        <v>2074</v>
      </c>
      <c r="C1065" s="78" t="s">
        <v>324</v>
      </c>
      <c r="D1065" s="124">
        <v>1</v>
      </c>
      <c r="E1065" s="105">
        <v>0.6</v>
      </c>
      <c r="F1065" s="132">
        <v>7.5360000000000005</v>
      </c>
      <c r="G1065" s="117" t="s">
        <v>39</v>
      </c>
      <c r="H1065" s="108">
        <v>5</v>
      </c>
      <c r="I1065" s="108"/>
      <c r="J1065" s="118"/>
      <c r="K1065" s="118"/>
      <c r="L1065" s="118"/>
      <c r="M1065" s="118"/>
      <c r="N1065" s="118"/>
      <c r="O1065" s="118"/>
      <c r="P1065" s="118"/>
      <c r="Q1065" s="118"/>
      <c r="R1065" s="109">
        <v>37.68</v>
      </c>
      <c r="S1065" s="119">
        <v>0.1</v>
      </c>
      <c r="T1065" s="119">
        <v>0.3</v>
      </c>
      <c r="U1065" s="119">
        <v>0.1</v>
      </c>
      <c r="V1065" s="111">
        <f>V1058*1.5</f>
        <v>84.074999999999989</v>
      </c>
      <c r="W1065" s="111">
        <f t="shared" si="141"/>
        <v>91.641749999999988</v>
      </c>
      <c r="X1065" s="112">
        <v>1.377</v>
      </c>
      <c r="Y1065" s="111">
        <f t="shared" si="142"/>
        <v>217.83243974999996</v>
      </c>
      <c r="Z1065" s="113">
        <v>0.5</v>
      </c>
      <c r="AA1065" s="114">
        <f t="shared" si="140"/>
        <v>108.91621987499998</v>
      </c>
    </row>
    <row r="1066" spans="1:27" ht="12.75" customHeight="1" x14ac:dyDescent="0.35">
      <c r="A1066" s="103" t="s">
        <v>2677</v>
      </c>
      <c r="B1066" s="222" t="s">
        <v>2075</v>
      </c>
      <c r="C1066" s="123" t="s">
        <v>3609</v>
      </c>
      <c r="D1066" s="124">
        <v>1</v>
      </c>
      <c r="E1066" s="105">
        <v>0.6</v>
      </c>
      <c r="F1066" s="132">
        <v>7.5360000000000005</v>
      </c>
      <c r="G1066" s="117" t="s">
        <v>39</v>
      </c>
      <c r="H1066" s="108">
        <v>5</v>
      </c>
      <c r="I1066" s="108">
        <v>4.4234750000000007</v>
      </c>
      <c r="J1066" s="118">
        <v>15.825600000000001</v>
      </c>
      <c r="K1066" s="118"/>
      <c r="L1066" s="118"/>
      <c r="M1066" s="118"/>
      <c r="N1066" s="118"/>
      <c r="O1066" s="118"/>
      <c r="P1066" s="118"/>
      <c r="Q1066" s="118"/>
      <c r="R1066" s="109">
        <v>57.929075000000005</v>
      </c>
      <c r="S1066" s="119">
        <v>0.1</v>
      </c>
      <c r="T1066" s="119">
        <v>0.3</v>
      </c>
      <c r="U1066" s="119">
        <v>0.1</v>
      </c>
      <c r="V1066" s="111">
        <f>V1060*1.5</f>
        <v>143.05500000000001</v>
      </c>
      <c r="W1066" s="111">
        <f t="shared" si="141"/>
        <v>155.92995000000002</v>
      </c>
      <c r="X1066" s="112">
        <v>1.377</v>
      </c>
      <c r="Y1066" s="111">
        <f t="shared" si="142"/>
        <v>370.64549115</v>
      </c>
      <c r="Z1066" s="113">
        <v>0.5</v>
      </c>
      <c r="AA1066" s="114">
        <f t="shared" si="140"/>
        <v>185.322745575</v>
      </c>
    </row>
    <row r="1067" spans="1:27" ht="12.75" customHeight="1" x14ac:dyDescent="0.35">
      <c r="A1067" s="103" t="s">
        <v>2677</v>
      </c>
      <c r="B1067" s="222" t="s">
        <v>2076</v>
      </c>
      <c r="C1067" s="123" t="s">
        <v>3877</v>
      </c>
      <c r="D1067" s="124">
        <v>1</v>
      </c>
      <c r="E1067" s="105">
        <v>0.6</v>
      </c>
      <c r="F1067" s="106">
        <v>7.5360000000000005</v>
      </c>
      <c r="G1067" s="117" t="s">
        <v>39</v>
      </c>
      <c r="H1067" s="108">
        <v>5</v>
      </c>
      <c r="I1067" s="108">
        <v>6.0288000000000004</v>
      </c>
      <c r="J1067" s="108">
        <v>17.081600000000002</v>
      </c>
      <c r="K1067" s="118"/>
      <c r="L1067" s="118"/>
      <c r="M1067" s="118"/>
      <c r="N1067" s="118"/>
      <c r="O1067" s="118"/>
      <c r="P1067" s="118"/>
      <c r="Q1067" s="118"/>
      <c r="R1067" s="109">
        <v>60.790399999999998</v>
      </c>
      <c r="S1067" s="119">
        <v>0.1</v>
      </c>
      <c r="T1067" s="119">
        <v>0.3</v>
      </c>
      <c r="U1067" s="119">
        <v>0.1</v>
      </c>
      <c r="V1067" s="111">
        <f>V1059*1.5</f>
        <v>148.39500000000001</v>
      </c>
      <c r="W1067" s="111">
        <f t="shared" si="141"/>
        <v>161.75055000000003</v>
      </c>
      <c r="X1067" s="112">
        <v>1.377</v>
      </c>
      <c r="Y1067" s="111">
        <f t="shared" si="142"/>
        <v>384.48105735000001</v>
      </c>
      <c r="Z1067" s="113">
        <v>0.5</v>
      </c>
      <c r="AA1067" s="114">
        <f t="shared" si="140"/>
        <v>192.24052867500001</v>
      </c>
    </row>
    <row r="1068" spans="1:27" ht="12.75" customHeight="1" x14ac:dyDescent="0.35">
      <c r="A1068" s="103" t="s">
        <v>2677</v>
      </c>
      <c r="B1068" s="222" t="s">
        <v>2077</v>
      </c>
      <c r="C1068" s="78" t="s">
        <v>1313</v>
      </c>
      <c r="D1068" s="124">
        <v>1</v>
      </c>
      <c r="E1068" s="105">
        <v>0.6</v>
      </c>
      <c r="F1068" s="132">
        <v>7.5360000000000005</v>
      </c>
      <c r="G1068" s="117" t="s">
        <v>39</v>
      </c>
      <c r="H1068" s="108">
        <v>5</v>
      </c>
      <c r="I1068" s="108"/>
      <c r="J1068" s="118"/>
      <c r="K1068" s="118"/>
      <c r="L1068" s="118"/>
      <c r="M1068" s="118"/>
      <c r="N1068" s="118"/>
      <c r="O1068" s="118"/>
      <c r="P1068" s="118"/>
      <c r="Q1068" s="118"/>
      <c r="R1068" s="109">
        <v>37.68</v>
      </c>
      <c r="S1068" s="119">
        <v>0.2</v>
      </c>
      <c r="T1068" s="119">
        <v>0.3</v>
      </c>
      <c r="U1068" s="119">
        <v>0.1</v>
      </c>
      <c r="V1068" s="111">
        <v>56.05</v>
      </c>
      <c r="W1068" s="111">
        <f t="shared" si="141"/>
        <v>61.094500000000004</v>
      </c>
      <c r="X1068" s="112">
        <v>1.377</v>
      </c>
      <c r="Y1068" s="111">
        <f t="shared" si="142"/>
        <v>145.22162649999999</v>
      </c>
      <c r="Z1068" s="113">
        <v>0.5</v>
      </c>
      <c r="AA1068" s="114">
        <f t="shared" si="140"/>
        <v>72.610813249999993</v>
      </c>
    </row>
    <row r="1069" spans="1:27" ht="12.75" customHeight="1" x14ac:dyDescent="0.35">
      <c r="A1069" s="103" t="s">
        <v>2677</v>
      </c>
      <c r="B1069" s="222" t="s">
        <v>4316</v>
      </c>
      <c r="C1069" s="78" t="s">
        <v>326</v>
      </c>
      <c r="D1069" s="124">
        <v>1</v>
      </c>
      <c r="E1069" s="105">
        <v>0.6</v>
      </c>
      <c r="F1069" s="132">
        <v>7.5360000000000005</v>
      </c>
      <c r="G1069" s="117" t="s">
        <v>39</v>
      </c>
      <c r="H1069" s="108">
        <v>5</v>
      </c>
      <c r="I1069" s="108"/>
      <c r="J1069" s="118"/>
      <c r="K1069" s="118"/>
      <c r="L1069" s="118"/>
      <c r="M1069" s="118"/>
      <c r="N1069" s="118"/>
      <c r="O1069" s="118"/>
      <c r="P1069" s="118"/>
      <c r="Q1069" s="118"/>
      <c r="R1069" s="109">
        <v>37.68</v>
      </c>
      <c r="S1069" s="119">
        <v>0.2</v>
      </c>
      <c r="T1069" s="119">
        <v>0.3</v>
      </c>
      <c r="U1069" s="119">
        <v>0.1</v>
      </c>
      <c r="V1069" s="111">
        <v>56.05</v>
      </c>
      <c r="W1069" s="111">
        <f t="shared" si="141"/>
        <v>61.094500000000004</v>
      </c>
      <c r="X1069" s="112">
        <v>1.377</v>
      </c>
      <c r="Y1069" s="111">
        <f t="shared" si="142"/>
        <v>145.22162649999999</v>
      </c>
      <c r="Z1069" s="113">
        <v>0.5</v>
      </c>
      <c r="AA1069" s="114">
        <f t="shared" si="140"/>
        <v>72.610813249999993</v>
      </c>
    </row>
    <row r="1070" spans="1:27" ht="12.75" customHeight="1" x14ac:dyDescent="0.35">
      <c r="A1070" s="103" t="s">
        <v>2677</v>
      </c>
      <c r="B1070" s="222" t="s">
        <v>4317</v>
      </c>
      <c r="C1070" s="78" t="s">
        <v>1314</v>
      </c>
      <c r="D1070" s="126">
        <v>1</v>
      </c>
      <c r="E1070" s="131"/>
      <c r="F1070" s="132">
        <v>6</v>
      </c>
      <c r="G1070" s="137" t="s">
        <v>39</v>
      </c>
      <c r="H1070" s="108">
        <v>1.62</v>
      </c>
      <c r="I1070" s="108"/>
      <c r="J1070" s="118"/>
      <c r="K1070" s="118"/>
      <c r="L1070" s="118"/>
      <c r="M1070" s="118"/>
      <c r="N1070" s="118"/>
      <c r="O1070" s="118"/>
      <c r="P1070" s="128"/>
      <c r="Q1070" s="128"/>
      <c r="R1070" s="109">
        <v>9.7200000000000006</v>
      </c>
      <c r="S1070" s="129">
        <v>1.5</v>
      </c>
      <c r="T1070" s="129">
        <v>0</v>
      </c>
      <c r="U1070" s="129">
        <v>0</v>
      </c>
      <c r="V1070" s="111">
        <v>56.05</v>
      </c>
      <c r="W1070" s="111">
        <f t="shared" si="141"/>
        <v>61.094500000000004</v>
      </c>
      <c r="X1070" s="112">
        <v>1.377</v>
      </c>
      <c r="Y1070" s="111">
        <f t="shared" si="142"/>
        <v>145.22162649999999</v>
      </c>
      <c r="Z1070" s="113">
        <v>0.5</v>
      </c>
      <c r="AA1070" s="114">
        <f t="shared" ref="AA1070:AA1133" si="145">Y1070*(1-Z1070)</f>
        <v>72.610813249999993</v>
      </c>
    </row>
    <row r="1071" spans="1:27" ht="12.75" customHeight="1" x14ac:dyDescent="0.35">
      <c r="A1071" s="103" t="s">
        <v>2677</v>
      </c>
      <c r="B1071" s="222" t="s">
        <v>4318</v>
      </c>
      <c r="C1071" s="78" t="s">
        <v>1315</v>
      </c>
      <c r="D1071" s="126"/>
      <c r="E1071" s="131"/>
      <c r="F1071" s="132">
        <v>6</v>
      </c>
      <c r="G1071" s="137" t="s">
        <v>39</v>
      </c>
      <c r="H1071" s="108"/>
      <c r="I1071" s="108"/>
      <c r="J1071" s="118"/>
      <c r="K1071" s="118"/>
      <c r="L1071" s="118"/>
      <c r="M1071" s="118"/>
      <c r="N1071" s="118"/>
      <c r="O1071" s="118"/>
      <c r="P1071" s="128"/>
      <c r="Q1071" s="128"/>
      <c r="R1071" s="109">
        <v>9.7200000000000006</v>
      </c>
      <c r="S1071" s="129">
        <v>1</v>
      </c>
      <c r="T1071" s="129">
        <v>0</v>
      </c>
      <c r="U1071" s="129">
        <v>0</v>
      </c>
      <c r="V1071" s="111">
        <v>56.05</v>
      </c>
      <c r="W1071" s="111">
        <f t="shared" si="141"/>
        <v>61.094500000000004</v>
      </c>
      <c r="X1071" s="112">
        <v>1.377</v>
      </c>
      <c r="Y1071" s="111">
        <f t="shared" si="142"/>
        <v>145.22162649999999</v>
      </c>
      <c r="Z1071" s="113">
        <v>0.5</v>
      </c>
      <c r="AA1071" s="114">
        <f t="shared" si="145"/>
        <v>72.610813249999993</v>
      </c>
    </row>
    <row r="1072" spans="1:27" ht="12.75" customHeight="1" x14ac:dyDescent="0.35">
      <c r="A1072" s="103" t="s">
        <v>2677</v>
      </c>
      <c r="B1072" s="222" t="s">
        <v>4319</v>
      </c>
      <c r="C1072" s="78" t="s">
        <v>327</v>
      </c>
      <c r="D1072" s="126">
        <v>1</v>
      </c>
      <c r="E1072" s="131"/>
      <c r="F1072" s="132">
        <v>6</v>
      </c>
      <c r="G1072" s="137" t="s">
        <v>39</v>
      </c>
      <c r="H1072" s="108">
        <v>1.62</v>
      </c>
      <c r="I1072" s="108"/>
      <c r="J1072" s="118"/>
      <c r="K1072" s="118"/>
      <c r="L1072" s="118"/>
      <c r="M1072" s="118"/>
      <c r="N1072" s="118"/>
      <c r="O1072" s="118"/>
      <c r="P1072" s="128"/>
      <c r="Q1072" s="128"/>
      <c r="R1072" s="109">
        <v>9.7200000000000006</v>
      </c>
      <c r="S1072" s="129">
        <v>1</v>
      </c>
      <c r="T1072" s="129">
        <v>0</v>
      </c>
      <c r="U1072" s="129">
        <v>0</v>
      </c>
      <c r="V1072" s="111">
        <v>56.05</v>
      </c>
      <c r="W1072" s="111">
        <f t="shared" si="141"/>
        <v>61.094500000000004</v>
      </c>
      <c r="X1072" s="112">
        <v>1.377</v>
      </c>
      <c r="Y1072" s="111">
        <f t="shared" si="142"/>
        <v>145.22162649999999</v>
      </c>
      <c r="Z1072" s="113">
        <v>0.5</v>
      </c>
      <c r="AA1072" s="114">
        <f t="shared" si="145"/>
        <v>72.610813249999993</v>
      </c>
    </row>
    <row r="1073" spans="1:27" ht="12.75" customHeight="1" x14ac:dyDescent="0.35">
      <c r="A1073" s="103" t="s">
        <v>2677</v>
      </c>
      <c r="B1073" s="222" t="s">
        <v>4320</v>
      </c>
      <c r="C1073" s="78" t="s">
        <v>328</v>
      </c>
      <c r="D1073" s="124">
        <v>1</v>
      </c>
      <c r="E1073" s="125"/>
      <c r="F1073" s="132">
        <v>1</v>
      </c>
      <c r="G1073" s="117" t="s">
        <v>39</v>
      </c>
      <c r="H1073" s="133"/>
      <c r="I1073" s="138"/>
      <c r="J1073" s="134"/>
      <c r="K1073" s="134"/>
      <c r="L1073" s="134"/>
      <c r="M1073" s="134">
        <v>1.4644953246753247</v>
      </c>
      <c r="N1073" s="134"/>
      <c r="O1073" s="134"/>
      <c r="P1073" s="134"/>
      <c r="Q1073" s="134"/>
      <c r="R1073" s="109">
        <v>1.4644953246753247</v>
      </c>
      <c r="S1073" s="135">
        <v>1</v>
      </c>
      <c r="T1073" s="135">
        <v>0</v>
      </c>
      <c r="U1073" s="135">
        <v>0</v>
      </c>
      <c r="V1073" s="111">
        <v>2.87</v>
      </c>
      <c r="W1073" s="111">
        <f t="shared" si="141"/>
        <v>3.1283000000000003</v>
      </c>
      <c r="X1073" s="112">
        <v>1.377</v>
      </c>
      <c r="Y1073" s="111">
        <f t="shared" si="142"/>
        <v>7.4359691000000003</v>
      </c>
      <c r="Z1073" s="113">
        <v>0.5</v>
      </c>
      <c r="AA1073" s="114">
        <f t="shared" si="145"/>
        <v>3.7179845500000002</v>
      </c>
    </row>
    <row r="1074" spans="1:27" ht="12.75" customHeight="1" x14ac:dyDescent="0.35">
      <c r="A1074" s="103" t="s">
        <v>2677</v>
      </c>
      <c r="B1074" s="222" t="s">
        <v>4321</v>
      </c>
      <c r="C1074" s="78" t="s">
        <v>1316</v>
      </c>
      <c r="D1074" s="124"/>
      <c r="E1074" s="125"/>
      <c r="F1074" s="132">
        <v>1</v>
      </c>
      <c r="G1074" s="117" t="s">
        <v>39</v>
      </c>
      <c r="H1074" s="133"/>
      <c r="I1074" s="138"/>
      <c r="J1074" s="118"/>
      <c r="K1074" s="134"/>
      <c r="L1074" s="134"/>
      <c r="M1074" s="134"/>
      <c r="N1074" s="134"/>
      <c r="O1074" s="134"/>
      <c r="P1074" s="134"/>
      <c r="Q1074" s="134"/>
      <c r="R1074" s="109">
        <v>3.0251000000000001</v>
      </c>
      <c r="S1074" s="135">
        <v>1</v>
      </c>
      <c r="T1074" s="135">
        <v>0</v>
      </c>
      <c r="U1074" s="135">
        <v>0</v>
      </c>
      <c r="V1074" s="111">
        <v>2.87</v>
      </c>
      <c r="W1074" s="111">
        <f t="shared" si="141"/>
        <v>3.1283000000000003</v>
      </c>
      <c r="X1074" s="112">
        <v>1.377</v>
      </c>
      <c r="Y1074" s="111">
        <f t="shared" si="142"/>
        <v>7.4359691000000003</v>
      </c>
      <c r="Z1074" s="113">
        <v>0.5</v>
      </c>
      <c r="AA1074" s="114">
        <f t="shared" si="145"/>
        <v>3.7179845500000002</v>
      </c>
    </row>
    <row r="1075" spans="1:27" ht="12.75" customHeight="1" x14ac:dyDescent="0.35">
      <c r="A1075" s="103" t="s">
        <v>2677</v>
      </c>
      <c r="B1075" s="222" t="s">
        <v>4322</v>
      </c>
      <c r="C1075" s="123" t="s">
        <v>3878</v>
      </c>
      <c r="D1075" s="124"/>
      <c r="E1075" s="105"/>
      <c r="F1075" s="132">
        <v>1</v>
      </c>
      <c r="G1075" s="117" t="s">
        <v>39</v>
      </c>
      <c r="H1075" s="108"/>
      <c r="I1075" s="108"/>
      <c r="J1075" s="108"/>
      <c r="K1075" s="134"/>
      <c r="L1075" s="134"/>
      <c r="M1075" s="134"/>
      <c r="N1075" s="134"/>
      <c r="O1075" s="134"/>
      <c r="P1075" s="134">
        <v>3.4333</v>
      </c>
      <c r="Q1075" s="134"/>
      <c r="R1075" s="109">
        <v>3.4333</v>
      </c>
      <c r="S1075" s="135">
        <v>1</v>
      </c>
      <c r="T1075" s="135">
        <v>0</v>
      </c>
      <c r="U1075" s="135">
        <v>0</v>
      </c>
      <c r="V1075" s="111">
        <v>6.8666</v>
      </c>
      <c r="W1075" s="111">
        <f t="shared" si="141"/>
        <v>7.4845940000000004</v>
      </c>
      <c r="X1075" s="112">
        <v>1.377</v>
      </c>
      <c r="Y1075" s="111">
        <f t="shared" si="142"/>
        <v>17.790879938</v>
      </c>
      <c r="Z1075" s="113">
        <v>0.5</v>
      </c>
      <c r="AA1075" s="114">
        <f t="shared" si="145"/>
        <v>8.8954399689999999</v>
      </c>
    </row>
    <row r="1076" spans="1:27" ht="12.75" customHeight="1" x14ac:dyDescent="0.35">
      <c r="A1076" s="103" t="s">
        <v>2677</v>
      </c>
      <c r="B1076" s="222" t="s">
        <v>4323</v>
      </c>
      <c r="C1076" s="123" t="s">
        <v>3485</v>
      </c>
      <c r="D1076" s="124"/>
      <c r="E1076" s="125"/>
      <c r="F1076" s="132">
        <v>1</v>
      </c>
      <c r="G1076" s="117" t="s">
        <v>39</v>
      </c>
      <c r="H1076" s="133"/>
      <c r="I1076" s="133"/>
      <c r="J1076" s="118"/>
      <c r="K1076" s="134"/>
      <c r="L1076" s="134"/>
      <c r="M1076" s="134"/>
      <c r="N1076" s="134"/>
      <c r="O1076" s="134"/>
      <c r="P1076" s="134">
        <v>3.2292000000000005</v>
      </c>
      <c r="Q1076" s="134"/>
      <c r="R1076" s="109">
        <v>3.2292000000000005</v>
      </c>
      <c r="S1076" s="135">
        <v>1</v>
      </c>
      <c r="T1076" s="135">
        <v>0</v>
      </c>
      <c r="U1076" s="135">
        <v>0</v>
      </c>
      <c r="V1076" s="111">
        <v>6.458400000000001</v>
      </c>
      <c r="W1076" s="111">
        <f t="shared" ref="W1076:W1139" si="146">V1076*$W$1</f>
        <v>7.0396560000000017</v>
      </c>
      <c r="X1076" s="112">
        <v>1.377</v>
      </c>
      <c r="Y1076" s="111">
        <f t="shared" ref="Y1076:Y1139" si="147">W1076*(1+X1076)</f>
        <v>16.733262312000001</v>
      </c>
      <c r="Z1076" s="113">
        <v>0.5</v>
      </c>
      <c r="AA1076" s="114">
        <f t="shared" si="145"/>
        <v>8.3666311560000004</v>
      </c>
    </row>
    <row r="1077" spans="1:27" ht="12.75" customHeight="1" x14ac:dyDescent="0.35">
      <c r="A1077" s="103" t="s">
        <v>2677</v>
      </c>
      <c r="B1077" s="222" t="s">
        <v>4324</v>
      </c>
      <c r="C1077" s="123" t="s">
        <v>330</v>
      </c>
      <c r="D1077" s="124"/>
      <c r="E1077" s="125"/>
      <c r="F1077" s="132">
        <v>1</v>
      </c>
      <c r="G1077" s="117" t="s">
        <v>39</v>
      </c>
      <c r="H1077" s="133"/>
      <c r="I1077" s="133"/>
      <c r="J1077" s="134"/>
      <c r="K1077" s="134"/>
      <c r="L1077" s="134"/>
      <c r="M1077" s="134"/>
      <c r="N1077" s="134"/>
      <c r="O1077" s="134"/>
      <c r="P1077" s="134"/>
      <c r="Q1077" s="134">
        <v>3.0251000000000001</v>
      </c>
      <c r="R1077" s="109">
        <v>3.0251000000000001</v>
      </c>
      <c r="S1077" s="135">
        <v>1</v>
      </c>
      <c r="T1077" s="135">
        <v>0</v>
      </c>
      <c r="U1077" s="135">
        <v>0</v>
      </c>
      <c r="V1077" s="111">
        <v>6.0502000000000002</v>
      </c>
      <c r="W1077" s="111">
        <f t="shared" si="146"/>
        <v>6.5947180000000012</v>
      </c>
      <c r="X1077" s="112">
        <v>1.377</v>
      </c>
      <c r="Y1077" s="111">
        <f t="shared" si="147"/>
        <v>15.675644686000002</v>
      </c>
      <c r="Z1077" s="113">
        <v>0.5</v>
      </c>
      <c r="AA1077" s="114">
        <f t="shared" si="145"/>
        <v>7.8378223430000009</v>
      </c>
    </row>
    <row r="1078" spans="1:27" ht="12.75" customHeight="1" x14ac:dyDescent="0.35">
      <c r="A1078" s="103" t="s">
        <v>2677</v>
      </c>
      <c r="B1078" s="222" t="s">
        <v>4325</v>
      </c>
      <c r="C1078" s="78" t="s">
        <v>331</v>
      </c>
      <c r="D1078" s="124"/>
      <c r="E1078" s="125"/>
      <c r="F1078" s="132">
        <v>1</v>
      </c>
      <c r="G1078" s="117" t="s">
        <v>39</v>
      </c>
      <c r="H1078" s="108"/>
      <c r="I1078" s="108"/>
      <c r="J1078" s="134"/>
      <c r="K1078" s="134"/>
      <c r="L1078" s="134"/>
      <c r="M1078" s="134"/>
      <c r="N1078" s="134">
        <v>1.4194520547945206</v>
      </c>
      <c r="O1078" s="134"/>
      <c r="P1078" s="134"/>
      <c r="Q1078" s="134"/>
      <c r="R1078" s="109">
        <v>1.4194520547945206</v>
      </c>
      <c r="S1078" s="135">
        <v>1</v>
      </c>
      <c r="T1078" s="135">
        <v>0</v>
      </c>
      <c r="U1078" s="135">
        <v>0</v>
      </c>
      <c r="V1078" s="111">
        <v>2.8389041095890413</v>
      </c>
      <c r="W1078" s="111">
        <f t="shared" si="146"/>
        <v>3.094405479452055</v>
      </c>
      <c r="X1078" s="112">
        <v>1.377</v>
      </c>
      <c r="Y1078" s="111">
        <f t="shared" si="147"/>
        <v>7.3554018246575339</v>
      </c>
      <c r="Z1078" s="113">
        <v>0.5</v>
      </c>
      <c r="AA1078" s="114">
        <f t="shared" si="145"/>
        <v>3.6777009123287669</v>
      </c>
    </row>
    <row r="1079" spans="1:27" ht="12.75" customHeight="1" x14ac:dyDescent="0.35">
      <c r="A1079" s="103" t="s">
        <v>2677</v>
      </c>
      <c r="B1079" s="222" t="s">
        <v>4326</v>
      </c>
      <c r="C1079" s="78" t="s">
        <v>3564</v>
      </c>
      <c r="D1079" s="136">
        <v>0.2</v>
      </c>
      <c r="E1079" s="105">
        <v>0.6</v>
      </c>
      <c r="F1079" s="132">
        <v>7.5360000000000005</v>
      </c>
      <c r="G1079" s="107" t="s">
        <v>39</v>
      </c>
      <c r="H1079" s="108">
        <v>5</v>
      </c>
      <c r="I1079" s="108"/>
      <c r="J1079" s="109"/>
      <c r="K1079" s="109">
        <v>0.5</v>
      </c>
      <c r="L1079" s="109"/>
      <c r="M1079" s="109"/>
      <c r="N1079" s="109"/>
      <c r="O1079" s="118">
        <v>3.18</v>
      </c>
      <c r="P1079" s="109"/>
      <c r="Q1079" s="109"/>
      <c r="R1079" s="109">
        <v>41.36</v>
      </c>
      <c r="S1079" s="110">
        <v>0.2</v>
      </c>
      <c r="T1079" s="110">
        <v>0.3</v>
      </c>
      <c r="U1079" s="110">
        <v>0.1</v>
      </c>
      <c r="V1079" s="111">
        <v>70.973760000000013</v>
      </c>
      <c r="W1079" s="111">
        <f t="shared" si="146"/>
        <v>77.361398400000013</v>
      </c>
      <c r="X1079" s="112">
        <v>1.377</v>
      </c>
      <c r="Y1079" s="111">
        <f t="shared" si="147"/>
        <v>183.88804399680001</v>
      </c>
      <c r="Z1079" s="113">
        <v>0.5</v>
      </c>
      <c r="AA1079" s="114">
        <f t="shared" si="145"/>
        <v>91.944021998400004</v>
      </c>
    </row>
    <row r="1080" spans="1:27" ht="12.75" customHeight="1" x14ac:dyDescent="0.35">
      <c r="A1080" s="103" t="s">
        <v>2677</v>
      </c>
      <c r="B1080" s="222" t="s">
        <v>4327</v>
      </c>
      <c r="C1080" s="123" t="s">
        <v>3517</v>
      </c>
      <c r="D1080" s="136">
        <v>0.2</v>
      </c>
      <c r="E1080" s="105">
        <v>0.6</v>
      </c>
      <c r="F1080" s="132">
        <v>7.5360000000000005</v>
      </c>
      <c r="G1080" s="117" t="s">
        <v>39</v>
      </c>
      <c r="H1080" s="108">
        <v>5</v>
      </c>
      <c r="I1080" s="108">
        <v>0.80776500000000007</v>
      </c>
      <c r="J1080" s="118">
        <v>2.9139200000000005</v>
      </c>
      <c r="K1080" s="118">
        <v>0.5</v>
      </c>
      <c r="L1080" s="118"/>
      <c r="M1080" s="118"/>
      <c r="N1080" s="118"/>
      <c r="O1080" s="118">
        <v>3.18</v>
      </c>
      <c r="P1080" s="118"/>
      <c r="Q1080" s="118"/>
      <c r="R1080" s="109">
        <v>72.866759999999999</v>
      </c>
      <c r="S1080" s="119">
        <v>0.2</v>
      </c>
      <c r="T1080" s="119">
        <v>0.3</v>
      </c>
      <c r="U1080" s="119">
        <v>0.1</v>
      </c>
      <c r="V1080" s="111">
        <v>125.03936016000002</v>
      </c>
      <c r="W1080" s="111">
        <f t="shared" si="146"/>
        <v>136.29290257440002</v>
      </c>
      <c r="X1080" s="112">
        <v>1.377</v>
      </c>
      <c r="Y1080" s="111">
        <f t="shared" si="147"/>
        <v>323.9682294193488</v>
      </c>
      <c r="Z1080" s="113">
        <v>0.5</v>
      </c>
      <c r="AA1080" s="114">
        <f t="shared" si="145"/>
        <v>161.9841147096744</v>
      </c>
    </row>
    <row r="1081" spans="1:27" ht="12.75" customHeight="1" x14ac:dyDescent="0.35">
      <c r="A1081" s="103" t="s">
        <v>2677</v>
      </c>
      <c r="B1081" s="222" t="s">
        <v>4328</v>
      </c>
      <c r="C1081" s="123" t="s">
        <v>3879</v>
      </c>
      <c r="D1081" s="136">
        <v>0.2</v>
      </c>
      <c r="E1081" s="105">
        <v>0.6</v>
      </c>
      <c r="F1081" s="106">
        <v>7.5360000000000005</v>
      </c>
      <c r="G1081" s="117" t="s">
        <v>39</v>
      </c>
      <c r="H1081" s="108">
        <v>5</v>
      </c>
      <c r="I1081" s="108">
        <v>1.2057600000000002</v>
      </c>
      <c r="J1081" s="108">
        <v>3.4163200000000007</v>
      </c>
      <c r="K1081" s="118">
        <v>0.5</v>
      </c>
      <c r="L1081" s="118"/>
      <c r="M1081" s="118"/>
      <c r="N1081" s="118"/>
      <c r="O1081" s="118">
        <v>3.18</v>
      </c>
      <c r="P1081" s="118"/>
      <c r="Q1081" s="118"/>
      <c r="R1081" s="109">
        <v>76.628479999999996</v>
      </c>
      <c r="S1081" s="119">
        <v>0.2</v>
      </c>
      <c r="T1081" s="119">
        <v>0.3</v>
      </c>
      <c r="U1081" s="119">
        <v>0.1</v>
      </c>
      <c r="V1081" s="111">
        <v>131.49447168</v>
      </c>
      <c r="W1081" s="111">
        <f t="shared" si="146"/>
        <v>143.32897413120003</v>
      </c>
      <c r="X1081" s="112">
        <v>1.377</v>
      </c>
      <c r="Y1081" s="111">
        <f t="shared" si="147"/>
        <v>340.69297150986245</v>
      </c>
      <c r="Z1081" s="113">
        <v>0.5</v>
      </c>
      <c r="AA1081" s="114">
        <f t="shared" si="145"/>
        <v>170.34648575493122</v>
      </c>
    </row>
    <row r="1082" spans="1:27" ht="12.75" customHeight="1" x14ac:dyDescent="0.35">
      <c r="A1082" s="103" t="s">
        <v>2677</v>
      </c>
      <c r="B1082" s="222" t="s">
        <v>4329</v>
      </c>
      <c r="C1082" s="78" t="s">
        <v>2651</v>
      </c>
      <c r="D1082" s="124">
        <v>1</v>
      </c>
      <c r="E1082" s="105">
        <v>0.6</v>
      </c>
      <c r="F1082" s="132">
        <v>7.5360000000000005</v>
      </c>
      <c r="G1082" s="117" t="s">
        <v>39</v>
      </c>
      <c r="H1082" s="108">
        <v>5</v>
      </c>
      <c r="I1082" s="108"/>
      <c r="J1082" s="118"/>
      <c r="K1082" s="118"/>
      <c r="L1082" s="118"/>
      <c r="M1082" s="118"/>
      <c r="N1082" s="118"/>
      <c r="O1082" s="118"/>
      <c r="P1082" s="118"/>
      <c r="Q1082" s="118"/>
      <c r="R1082" s="109">
        <v>56.519999999999996</v>
      </c>
      <c r="S1082" s="119">
        <v>0.1</v>
      </c>
      <c r="T1082" s="119">
        <v>0.3</v>
      </c>
      <c r="U1082" s="119">
        <v>0.1</v>
      </c>
      <c r="V1082" s="111">
        <v>84.074999999999989</v>
      </c>
      <c r="W1082" s="111">
        <f t="shared" si="146"/>
        <v>91.641749999999988</v>
      </c>
      <c r="X1082" s="112">
        <v>1.377</v>
      </c>
      <c r="Y1082" s="111">
        <f t="shared" si="147"/>
        <v>217.83243974999996</v>
      </c>
      <c r="Z1082" s="113">
        <v>0.5</v>
      </c>
      <c r="AA1082" s="114">
        <f t="shared" si="145"/>
        <v>108.91621987499998</v>
      </c>
    </row>
    <row r="1083" spans="1:27" ht="12.75" customHeight="1" x14ac:dyDescent="0.35">
      <c r="A1083" s="103" t="s">
        <v>2677</v>
      </c>
      <c r="B1083" s="222" t="s">
        <v>4330</v>
      </c>
      <c r="C1083" s="123" t="s">
        <v>3542</v>
      </c>
      <c r="D1083" s="124">
        <v>1</v>
      </c>
      <c r="E1083" s="105">
        <v>0.6</v>
      </c>
      <c r="F1083" s="132">
        <v>7.5360000000000005</v>
      </c>
      <c r="G1083" s="117" t="s">
        <v>39</v>
      </c>
      <c r="H1083" s="108">
        <v>5</v>
      </c>
      <c r="I1083" s="108">
        <v>4.4234750000000007</v>
      </c>
      <c r="J1083" s="118">
        <v>15.825600000000001</v>
      </c>
      <c r="K1083" s="118"/>
      <c r="L1083" s="118"/>
      <c r="M1083" s="118"/>
      <c r="N1083" s="118">
        <v>0</v>
      </c>
      <c r="O1083" s="118"/>
      <c r="P1083" s="118"/>
      <c r="Q1083" s="118"/>
      <c r="R1083" s="109">
        <v>86.893612500000003</v>
      </c>
      <c r="S1083" s="119">
        <v>0.2</v>
      </c>
      <c r="T1083" s="119">
        <v>0.3</v>
      </c>
      <c r="U1083" s="119">
        <v>0.1</v>
      </c>
      <c r="V1083" s="111">
        <v>143.05500000000001</v>
      </c>
      <c r="W1083" s="111">
        <f t="shared" si="146"/>
        <v>155.92995000000002</v>
      </c>
      <c r="X1083" s="112">
        <v>1.377</v>
      </c>
      <c r="Y1083" s="111">
        <f t="shared" si="147"/>
        <v>370.64549115</v>
      </c>
      <c r="Z1083" s="113">
        <v>0.5</v>
      </c>
      <c r="AA1083" s="114">
        <f t="shared" si="145"/>
        <v>185.322745575</v>
      </c>
    </row>
    <row r="1084" spans="1:27" ht="12.75" customHeight="1" x14ac:dyDescent="0.35">
      <c r="A1084" s="103" t="s">
        <v>2677</v>
      </c>
      <c r="B1084" s="222" t="s">
        <v>4331</v>
      </c>
      <c r="C1084" s="123" t="s">
        <v>3880</v>
      </c>
      <c r="D1084" s="124">
        <v>1</v>
      </c>
      <c r="E1084" s="105">
        <v>0.6</v>
      </c>
      <c r="F1084" s="106">
        <v>7.5360000000000005</v>
      </c>
      <c r="G1084" s="117" t="s">
        <v>39</v>
      </c>
      <c r="H1084" s="108">
        <v>5</v>
      </c>
      <c r="I1084" s="108">
        <v>6.0288000000000004</v>
      </c>
      <c r="J1084" s="108">
        <v>17.081600000000002</v>
      </c>
      <c r="K1084" s="118"/>
      <c r="L1084" s="118"/>
      <c r="M1084" s="118"/>
      <c r="N1084" s="118">
        <v>1.1613698630136986</v>
      </c>
      <c r="O1084" s="118"/>
      <c r="P1084" s="118"/>
      <c r="Q1084" s="118"/>
      <c r="R1084" s="109">
        <v>91.185599999999994</v>
      </c>
      <c r="S1084" s="119">
        <v>0.2</v>
      </c>
      <c r="T1084" s="119">
        <v>0.3</v>
      </c>
      <c r="U1084" s="119">
        <v>0.1</v>
      </c>
      <c r="V1084" s="111">
        <v>148.39500000000001</v>
      </c>
      <c r="W1084" s="111">
        <f t="shared" si="146"/>
        <v>161.75055000000003</v>
      </c>
      <c r="X1084" s="112">
        <v>1.377</v>
      </c>
      <c r="Y1084" s="111">
        <f t="shared" si="147"/>
        <v>384.48105735000001</v>
      </c>
      <c r="Z1084" s="113">
        <v>0.5</v>
      </c>
      <c r="AA1084" s="114">
        <f t="shared" si="145"/>
        <v>192.24052867500001</v>
      </c>
    </row>
    <row r="1085" spans="1:27" ht="12.75" customHeight="1" x14ac:dyDescent="0.35">
      <c r="A1085" s="103" t="s">
        <v>2678</v>
      </c>
      <c r="B1085" s="222" t="s">
        <v>2078</v>
      </c>
      <c r="C1085" s="78" t="s">
        <v>332</v>
      </c>
      <c r="D1085" s="124">
        <v>1</v>
      </c>
      <c r="E1085" s="105">
        <v>0.6</v>
      </c>
      <c r="F1085" s="132">
        <f>VLOOKUP(CONCATENATE(A1085,"-",E1085),AĞIRLIK!$A$3:$C$171,3,FALSE)</f>
        <v>8.2896000000000001</v>
      </c>
      <c r="G1085" s="117" t="s">
        <v>39</v>
      </c>
      <c r="H1085" s="108">
        <f>Sayfa2!$C$2</f>
        <v>6.5</v>
      </c>
      <c r="I1085" s="108"/>
      <c r="J1085" s="118"/>
      <c r="K1085" s="118"/>
      <c r="L1085" s="118"/>
      <c r="M1085" s="118"/>
      <c r="N1085" s="118"/>
      <c r="O1085" s="118"/>
      <c r="P1085" s="118"/>
      <c r="Q1085" s="118"/>
      <c r="R1085" s="109">
        <f>F1085*H1085*D1085+I1085+J1085+K1085+L1085+M1085+N1085+O1085+P1085+Q1085</f>
        <v>53.882400000000004</v>
      </c>
      <c r="S1085" s="119">
        <v>0.1</v>
      </c>
      <c r="T1085" s="119">
        <v>0.3</v>
      </c>
      <c r="U1085" s="119">
        <v>0.1</v>
      </c>
      <c r="V1085" s="111">
        <v>61.13</v>
      </c>
      <c r="W1085" s="111">
        <f t="shared" si="146"/>
        <v>66.631700000000009</v>
      </c>
      <c r="X1085" s="112">
        <v>1.377</v>
      </c>
      <c r="Y1085" s="111">
        <f t="shared" si="147"/>
        <v>158.38355090000002</v>
      </c>
      <c r="Z1085" s="113">
        <v>0.5</v>
      </c>
      <c r="AA1085" s="114">
        <f t="shared" si="145"/>
        <v>79.191775450000009</v>
      </c>
    </row>
    <row r="1086" spans="1:27" ht="12.75" customHeight="1" x14ac:dyDescent="0.35">
      <c r="A1086" s="103" t="s">
        <v>2678</v>
      </c>
      <c r="B1086" s="222" t="s">
        <v>2079</v>
      </c>
      <c r="C1086" s="123" t="s">
        <v>3193</v>
      </c>
      <c r="D1086" s="124">
        <v>1</v>
      </c>
      <c r="E1086" s="105">
        <v>0.6</v>
      </c>
      <c r="F1086" s="132">
        <f>VLOOKUP(CONCATENATE(A1086,"-",E1086),AĞIRLIK!$A$3:$C$171,3,FALSE)</f>
        <v>8.2896000000000001</v>
      </c>
      <c r="G1086" s="117" t="s">
        <v>39</v>
      </c>
      <c r="H1086" s="108">
        <f>Sayfa2!$C$2</f>
        <v>6.5</v>
      </c>
      <c r="I1086" s="108">
        <f>D1086*İZOLASYON!$G$20</f>
        <v>5.6535700000000002</v>
      </c>
      <c r="J1086" s="118">
        <f>D1086*İZOLASYON!$O$20</f>
        <v>29.294944000000005</v>
      </c>
      <c r="K1086" s="118"/>
      <c r="L1086" s="118"/>
      <c r="M1086" s="118"/>
      <c r="N1086" s="118"/>
      <c r="O1086" s="118"/>
      <c r="P1086" s="118"/>
      <c r="Q1086" s="118"/>
      <c r="R1086" s="109">
        <f>F1086*H1086*D1086+I1086+J1086+K1086+L1086+M1086+N1086+O1086+P1086+Q1086</f>
        <v>88.830914000000007</v>
      </c>
      <c r="S1086" s="119">
        <v>0.1</v>
      </c>
      <c r="T1086" s="119">
        <v>0.3</v>
      </c>
      <c r="U1086" s="119">
        <v>0.1</v>
      </c>
      <c r="V1086" s="111">
        <v>103.63</v>
      </c>
      <c r="W1086" s="111">
        <f t="shared" si="146"/>
        <v>112.9567</v>
      </c>
      <c r="X1086" s="112">
        <v>1.377</v>
      </c>
      <c r="Y1086" s="111">
        <f t="shared" si="147"/>
        <v>268.49807589999995</v>
      </c>
      <c r="Z1086" s="113">
        <v>0.5</v>
      </c>
      <c r="AA1086" s="114">
        <f t="shared" si="145"/>
        <v>134.24903794999997</v>
      </c>
    </row>
    <row r="1087" spans="1:27" ht="12.75" customHeight="1" x14ac:dyDescent="0.35">
      <c r="A1087" s="103" t="s">
        <v>2678</v>
      </c>
      <c r="B1087" s="222" t="s">
        <v>2080</v>
      </c>
      <c r="C1087" s="123" t="s">
        <v>3881</v>
      </c>
      <c r="D1087" s="124">
        <v>1</v>
      </c>
      <c r="E1087" s="105">
        <v>0.6</v>
      </c>
      <c r="F1087" s="106">
        <f>VLOOKUP(CONCATENATE(A1087,"-",E1087),AĞIRLIK!$A$3:$C$171,3,FALSE)</f>
        <v>8.2896000000000001</v>
      </c>
      <c r="G1087" s="117" t="s">
        <v>39</v>
      </c>
      <c r="H1087" s="108">
        <f>Sayfa2!$C$2</f>
        <v>6.5</v>
      </c>
      <c r="I1087" s="108">
        <f>D1087*'genel hesap'!$K$87</f>
        <v>7.2973599999999994</v>
      </c>
      <c r="J1087" s="108">
        <f>D1087*'genel hesap'!$R$87</f>
        <v>30.587368000000001</v>
      </c>
      <c r="K1087" s="118"/>
      <c r="L1087" s="118"/>
      <c r="M1087" s="118"/>
      <c r="N1087" s="118"/>
      <c r="O1087" s="118"/>
      <c r="P1087" s="118"/>
      <c r="Q1087" s="118"/>
      <c r="R1087" s="109">
        <f>F1087*H1087*D1087+I1087+J1087+K1087+L1087+M1087+N1087+O1087+P1087+Q1087</f>
        <v>91.767128</v>
      </c>
      <c r="S1087" s="119">
        <v>0.1</v>
      </c>
      <c r="T1087" s="119">
        <v>0.3</v>
      </c>
      <c r="U1087" s="119">
        <v>0.1</v>
      </c>
      <c r="V1087" s="111">
        <v>107.36</v>
      </c>
      <c r="W1087" s="111">
        <f t="shared" si="146"/>
        <v>117.0224</v>
      </c>
      <c r="X1087" s="112">
        <v>1.377</v>
      </c>
      <c r="Y1087" s="111">
        <f t="shared" si="147"/>
        <v>278.1622448</v>
      </c>
      <c r="Z1087" s="113">
        <v>0.5</v>
      </c>
      <c r="AA1087" s="114">
        <f t="shared" si="145"/>
        <v>139.0811224</v>
      </c>
    </row>
    <row r="1088" spans="1:27" ht="12.75" customHeight="1" x14ac:dyDescent="0.35">
      <c r="A1088" s="103" t="s">
        <v>2678</v>
      </c>
      <c r="B1088" s="222" t="s">
        <v>2081</v>
      </c>
      <c r="C1088" s="78" t="s">
        <v>334</v>
      </c>
      <c r="D1088" s="124">
        <v>0.5</v>
      </c>
      <c r="E1088" s="105">
        <v>0.6</v>
      </c>
      <c r="F1088" s="132">
        <f>VLOOKUP(CONCATENATE(A1088,"-",E1088),AĞIRLIK!$A$3:$C$171,3,FALSE)</f>
        <v>8.2896000000000001</v>
      </c>
      <c r="G1088" s="117" t="s">
        <v>39</v>
      </c>
      <c r="H1088" s="108">
        <f>Sayfa2!$C$2</f>
        <v>6.5</v>
      </c>
      <c r="I1088" s="120"/>
      <c r="J1088" s="118"/>
      <c r="K1088" s="118"/>
      <c r="L1088" s="118"/>
      <c r="M1088" s="118"/>
      <c r="N1088" s="118"/>
      <c r="O1088" s="118"/>
      <c r="P1088" s="118"/>
      <c r="Q1088" s="118"/>
      <c r="R1088" s="109">
        <f t="shared" ref="R1088:R1096" si="148">F1088*H1088*D1088+I1088+J1088+K1088+L1088+M1088+N1088+O1088+P1088+Q1088</f>
        <v>26.941200000000002</v>
      </c>
      <c r="S1088" s="119">
        <v>0.2</v>
      </c>
      <c r="T1088" s="119">
        <v>0.3</v>
      </c>
      <c r="U1088" s="119">
        <v>0.1</v>
      </c>
      <c r="V1088" s="111">
        <f>V1085*0.5</f>
        <v>30.565000000000001</v>
      </c>
      <c r="W1088" s="111">
        <f t="shared" si="146"/>
        <v>33.315850000000005</v>
      </c>
      <c r="X1088" s="112">
        <v>1.377</v>
      </c>
      <c r="Y1088" s="111">
        <f t="shared" si="147"/>
        <v>79.191775450000009</v>
      </c>
      <c r="Z1088" s="113">
        <v>0.5</v>
      </c>
      <c r="AA1088" s="114">
        <f t="shared" si="145"/>
        <v>39.595887725000004</v>
      </c>
    </row>
    <row r="1089" spans="1:27" ht="12.75" customHeight="1" x14ac:dyDescent="0.35">
      <c r="A1089" s="103" t="s">
        <v>2678</v>
      </c>
      <c r="B1089" s="222" t="s">
        <v>2082</v>
      </c>
      <c r="C1089" s="123" t="s">
        <v>3135</v>
      </c>
      <c r="D1089" s="124">
        <v>0.5</v>
      </c>
      <c r="E1089" s="105">
        <v>0.6</v>
      </c>
      <c r="F1089" s="132">
        <f>VLOOKUP(CONCATENATE(A1089,"-",E1089),AĞIRLIK!$A$3:$C$171,3,FALSE)</f>
        <v>8.2896000000000001</v>
      </c>
      <c r="G1089" s="117" t="s">
        <v>39</v>
      </c>
      <c r="H1089" s="108">
        <f>Sayfa2!$C$2</f>
        <v>6.5</v>
      </c>
      <c r="I1089" s="108">
        <f>D1089*İZOLASYON!$G$20</f>
        <v>2.8267850000000001</v>
      </c>
      <c r="J1089" s="118">
        <f>D1089*İZOLASYON!$O$20</f>
        <v>14.647472000000002</v>
      </c>
      <c r="K1089" s="118"/>
      <c r="L1089" s="118"/>
      <c r="M1089" s="118"/>
      <c r="N1089" s="118"/>
      <c r="O1089" s="118"/>
      <c r="P1089" s="118"/>
      <c r="Q1089" s="118"/>
      <c r="R1089" s="109">
        <f t="shared" si="148"/>
        <v>44.415457000000004</v>
      </c>
      <c r="S1089" s="119">
        <v>0.2</v>
      </c>
      <c r="T1089" s="119">
        <v>0.3</v>
      </c>
      <c r="U1089" s="119">
        <v>0.1</v>
      </c>
      <c r="V1089" s="111">
        <f t="shared" ref="V1089:V1093" si="149">V1086*0.5</f>
        <v>51.814999999999998</v>
      </c>
      <c r="W1089" s="111">
        <f t="shared" si="146"/>
        <v>56.478349999999999</v>
      </c>
      <c r="X1089" s="112">
        <v>1.377</v>
      </c>
      <c r="Y1089" s="111">
        <f t="shared" si="147"/>
        <v>134.24903794999997</v>
      </c>
      <c r="Z1089" s="113">
        <v>0.5</v>
      </c>
      <c r="AA1089" s="114">
        <f t="shared" si="145"/>
        <v>67.124518974999987</v>
      </c>
    </row>
    <row r="1090" spans="1:27" ht="12.75" customHeight="1" x14ac:dyDescent="0.35">
      <c r="A1090" s="103" t="s">
        <v>2678</v>
      </c>
      <c r="B1090" s="222" t="s">
        <v>2083</v>
      </c>
      <c r="C1090" s="123" t="s">
        <v>3882</v>
      </c>
      <c r="D1090" s="124">
        <v>0.5</v>
      </c>
      <c r="E1090" s="105">
        <v>0.6</v>
      </c>
      <c r="F1090" s="106">
        <f>VLOOKUP(CONCATENATE(A1090,"-",E1090),AĞIRLIK!$A$3:$C$171,3,FALSE)</f>
        <v>8.2896000000000001</v>
      </c>
      <c r="G1090" s="117" t="s">
        <v>39</v>
      </c>
      <c r="H1090" s="108">
        <f>Sayfa2!$C$2</f>
        <v>6.5</v>
      </c>
      <c r="I1090" s="108">
        <f>D1090*'genel hesap'!$K$87</f>
        <v>3.6486799999999997</v>
      </c>
      <c r="J1090" s="108">
        <f>D1090*'genel hesap'!$R$87</f>
        <v>15.293684000000001</v>
      </c>
      <c r="K1090" s="118"/>
      <c r="L1090" s="118"/>
      <c r="M1090" s="118"/>
      <c r="N1090" s="118"/>
      <c r="O1090" s="118"/>
      <c r="P1090" s="118"/>
      <c r="Q1090" s="118"/>
      <c r="R1090" s="109">
        <f t="shared" si="148"/>
        <v>45.883564</v>
      </c>
      <c r="S1090" s="119">
        <v>0.2</v>
      </c>
      <c r="T1090" s="119">
        <v>0.3</v>
      </c>
      <c r="U1090" s="119">
        <v>0.1</v>
      </c>
      <c r="V1090" s="111">
        <f t="shared" si="149"/>
        <v>53.68</v>
      </c>
      <c r="W1090" s="111">
        <f t="shared" si="146"/>
        <v>58.511200000000002</v>
      </c>
      <c r="X1090" s="112">
        <v>1.377</v>
      </c>
      <c r="Y1090" s="111">
        <f t="shared" si="147"/>
        <v>139.0811224</v>
      </c>
      <c r="Z1090" s="113">
        <v>0.5</v>
      </c>
      <c r="AA1090" s="114">
        <f t="shared" si="145"/>
        <v>69.540561199999999</v>
      </c>
    </row>
    <row r="1091" spans="1:27" ht="12.75" customHeight="1" x14ac:dyDescent="0.35">
      <c r="A1091" s="103" t="s">
        <v>2678</v>
      </c>
      <c r="B1091" s="222" t="s">
        <v>2084</v>
      </c>
      <c r="C1091" s="78" t="s">
        <v>336</v>
      </c>
      <c r="D1091" s="116">
        <v>0.25</v>
      </c>
      <c r="E1091" s="105">
        <v>0.6</v>
      </c>
      <c r="F1091" s="132">
        <f>VLOOKUP(CONCATENATE(A1091,"-",E1091),AĞIRLIK!$A$3:$C$171,3,FALSE)</f>
        <v>8.2896000000000001</v>
      </c>
      <c r="G1091" s="117" t="s">
        <v>39</v>
      </c>
      <c r="H1091" s="108">
        <f>Sayfa2!$C$2</f>
        <v>6.5</v>
      </c>
      <c r="I1091" s="120"/>
      <c r="J1091" s="118"/>
      <c r="K1091" s="118"/>
      <c r="L1091" s="118"/>
      <c r="M1091" s="118"/>
      <c r="N1091" s="118"/>
      <c r="O1091" s="118"/>
      <c r="P1091" s="118"/>
      <c r="Q1091" s="118"/>
      <c r="R1091" s="109">
        <f t="shared" si="148"/>
        <v>13.470600000000001</v>
      </c>
      <c r="S1091" s="119">
        <v>0.2</v>
      </c>
      <c r="T1091" s="119">
        <v>0.3</v>
      </c>
      <c r="U1091" s="119">
        <v>0.1</v>
      </c>
      <c r="V1091" s="111">
        <f t="shared" si="149"/>
        <v>15.282500000000001</v>
      </c>
      <c r="W1091" s="111">
        <f t="shared" si="146"/>
        <v>16.657925000000002</v>
      </c>
      <c r="X1091" s="112">
        <v>1.377</v>
      </c>
      <c r="Y1091" s="111">
        <f t="shared" si="147"/>
        <v>39.595887725000004</v>
      </c>
      <c r="Z1091" s="113">
        <v>0.5</v>
      </c>
      <c r="AA1091" s="114">
        <f t="shared" si="145"/>
        <v>19.797943862500002</v>
      </c>
    </row>
    <row r="1092" spans="1:27" ht="12.75" customHeight="1" x14ac:dyDescent="0.35">
      <c r="A1092" s="103" t="s">
        <v>2678</v>
      </c>
      <c r="B1092" s="222" t="s">
        <v>2085</v>
      </c>
      <c r="C1092" s="123" t="s">
        <v>3164</v>
      </c>
      <c r="D1092" s="116">
        <v>0.25</v>
      </c>
      <c r="E1092" s="105">
        <v>0.6</v>
      </c>
      <c r="F1092" s="132">
        <f>VLOOKUP(CONCATENATE(A1092,"-",E1092),AĞIRLIK!$A$3:$C$171,3,FALSE)</f>
        <v>8.2896000000000001</v>
      </c>
      <c r="G1092" s="117" t="s">
        <v>39</v>
      </c>
      <c r="H1092" s="108">
        <f>Sayfa2!$C$2</f>
        <v>6.5</v>
      </c>
      <c r="I1092" s="108">
        <f>D1092*İZOLASYON!$G$20</f>
        <v>1.4133925000000001</v>
      </c>
      <c r="J1092" s="118">
        <f>D1092*İZOLASYON!$O$20</f>
        <v>7.3237360000000011</v>
      </c>
      <c r="K1092" s="118"/>
      <c r="L1092" s="118"/>
      <c r="M1092" s="118"/>
      <c r="N1092" s="118"/>
      <c r="O1092" s="118"/>
      <c r="P1092" s="118"/>
      <c r="Q1092" s="118"/>
      <c r="R1092" s="109">
        <f t="shared" si="148"/>
        <v>22.207728500000002</v>
      </c>
      <c r="S1092" s="119">
        <v>0.2</v>
      </c>
      <c r="T1092" s="119">
        <v>0.3</v>
      </c>
      <c r="U1092" s="119">
        <v>0.1</v>
      </c>
      <c r="V1092" s="111">
        <f t="shared" si="149"/>
        <v>25.907499999999999</v>
      </c>
      <c r="W1092" s="111">
        <f t="shared" si="146"/>
        <v>28.239174999999999</v>
      </c>
      <c r="X1092" s="112">
        <v>1.377</v>
      </c>
      <c r="Y1092" s="111">
        <f t="shared" si="147"/>
        <v>67.124518974999987</v>
      </c>
      <c r="Z1092" s="113">
        <v>0.5</v>
      </c>
      <c r="AA1092" s="114">
        <f t="shared" si="145"/>
        <v>33.562259487499993</v>
      </c>
    </row>
    <row r="1093" spans="1:27" ht="12.75" customHeight="1" x14ac:dyDescent="0.35">
      <c r="A1093" s="103" t="s">
        <v>2678</v>
      </c>
      <c r="B1093" s="222" t="s">
        <v>2086</v>
      </c>
      <c r="C1093" s="123" t="s">
        <v>3883</v>
      </c>
      <c r="D1093" s="116">
        <v>0.25</v>
      </c>
      <c r="E1093" s="105">
        <v>0.6</v>
      </c>
      <c r="F1093" s="106">
        <f>VLOOKUP(CONCATENATE(A1093,"-",E1093),AĞIRLIK!$A$3:$C$171,3,FALSE)</f>
        <v>8.2896000000000001</v>
      </c>
      <c r="G1093" s="117" t="s">
        <v>39</v>
      </c>
      <c r="H1093" s="108">
        <f>Sayfa2!$C$2</f>
        <v>6.5</v>
      </c>
      <c r="I1093" s="108">
        <f>D1093*'genel hesap'!$K$87</f>
        <v>1.8243399999999999</v>
      </c>
      <c r="J1093" s="108">
        <f>D1093*'genel hesap'!$R$87</f>
        <v>7.6468420000000004</v>
      </c>
      <c r="K1093" s="118"/>
      <c r="L1093" s="118"/>
      <c r="M1093" s="118"/>
      <c r="N1093" s="118"/>
      <c r="O1093" s="118"/>
      <c r="P1093" s="118"/>
      <c r="Q1093" s="118"/>
      <c r="R1093" s="109">
        <f t="shared" si="148"/>
        <v>22.941782</v>
      </c>
      <c r="S1093" s="119">
        <v>0.2</v>
      </c>
      <c r="T1093" s="119">
        <v>0.3</v>
      </c>
      <c r="U1093" s="119">
        <v>0.1</v>
      </c>
      <c r="V1093" s="111">
        <f t="shared" si="149"/>
        <v>26.84</v>
      </c>
      <c r="W1093" s="111">
        <f t="shared" si="146"/>
        <v>29.255600000000001</v>
      </c>
      <c r="X1093" s="112">
        <v>1.377</v>
      </c>
      <c r="Y1093" s="111">
        <f t="shared" si="147"/>
        <v>69.540561199999999</v>
      </c>
      <c r="Z1093" s="113">
        <v>0.5</v>
      </c>
      <c r="AA1093" s="114">
        <f t="shared" si="145"/>
        <v>34.7702806</v>
      </c>
    </row>
    <row r="1094" spans="1:27" ht="12.75" customHeight="1" x14ac:dyDescent="0.35">
      <c r="A1094" s="103" t="s">
        <v>2678</v>
      </c>
      <c r="B1094" s="222" t="s">
        <v>2087</v>
      </c>
      <c r="C1094" s="78" t="s">
        <v>4600</v>
      </c>
      <c r="D1094" s="124">
        <v>0.5</v>
      </c>
      <c r="E1094" s="105">
        <v>0.6</v>
      </c>
      <c r="F1094" s="132">
        <f>VLOOKUP(CONCATENATE(A1094,"-",E1094),AĞIRLIK!$A$3:$C$171,3,FALSE)</f>
        <v>8.2896000000000001</v>
      </c>
      <c r="G1094" s="117" t="s">
        <v>39</v>
      </c>
      <c r="H1094" s="108">
        <f>Sayfa2!$C$2</f>
        <v>6.5</v>
      </c>
      <c r="I1094" s="108"/>
      <c r="J1094" s="118"/>
      <c r="K1094" s="118"/>
      <c r="L1094" s="118">
        <v>1.39</v>
      </c>
      <c r="M1094" s="118"/>
      <c r="N1094" s="118"/>
      <c r="O1094" s="118"/>
      <c r="P1094" s="118"/>
      <c r="Q1094" s="118"/>
      <c r="R1094" s="109">
        <f t="shared" si="148"/>
        <v>28.331200000000003</v>
      </c>
      <c r="S1094" s="119">
        <v>0.2</v>
      </c>
      <c r="T1094" s="119">
        <v>0.3</v>
      </c>
      <c r="U1094" s="119">
        <v>0.1</v>
      </c>
      <c r="V1094" s="111">
        <f>V1088+L1094</f>
        <v>31.955000000000002</v>
      </c>
      <c r="W1094" s="111">
        <f t="shared" si="146"/>
        <v>34.830950000000001</v>
      </c>
      <c r="X1094" s="112">
        <v>1.377</v>
      </c>
      <c r="Y1094" s="111">
        <f t="shared" si="147"/>
        <v>82.79316815</v>
      </c>
      <c r="Z1094" s="113">
        <v>0.5</v>
      </c>
      <c r="AA1094" s="114">
        <f t="shared" si="145"/>
        <v>41.396584075</v>
      </c>
    </row>
    <row r="1095" spans="1:27" ht="12.75" customHeight="1" x14ac:dyDescent="0.35">
      <c r="A1095" s="103" t="s">
        <v>2678</v>
      </c>
      <c r="B1095" s="222" t="s">
        <v>2088</v>
      </c>
      <c r="C1095" s="123" t="s">
        <v>4629</v>
      </c>
      <c r="D1095" s="124">
        <v>0.5</v>
      </c>
      <c r="E1095" s="105">
        <v>0.6</v>
      </c>
      <c r="F1095" s="132">
        <f>VLOOKUP(CONCATENATE(A1095,"-",E1095),AĞIRLIK!$A$3:$C$171,3,FALSE)</f>
        <v>8.2896000000000001</v>
      </c>
      <c r="G1095" s="117" t="s">
        <v>39</v>
      </c>
      <c r="H1095" s="108">
        <f>Sayfa2!$C$2</f>
        <v>6.5</v>
      </c>
      <c r="I1095" s="108">
        <f>D1095*İZOLASYON!$G$20</f>
        <v>2.8267850000000001</v>
      </c>
      <c r="J1095" s="118">
        <f>D1095*İZOLASYON!$O$20</f>
        <v>14.647472000000002</v>
      </c>
      <c r="K1095" s="118"/>
      <c r="L1095" s="118">
        <v>1.39</v>
      </c>
      <c r="M1095" s="118"/>
      <c r="N1095" s="118"/>
      <c r="O1095" s="118"/>
      <c r="P1095" s="118"/>
      <c r="Q1095" s="118"/>
      <c r="R1095" s="109">
        <f t="shared" si="148"/>
        <v>45.805457000000004</v>
      </c>
      <c r="S1095" s="119">
        <v>0.2</v>
      </c>
      <c r="T1095" s="119">
        <v>0.3</v>
      </c>
      <c r="U1095" s="119">
        <v>0.1</v>
      </c>
      <c r="V1095" s="111">
        <f t="shared" ref="V1095:V1096" si="150">V1089+L1095</f>
        <v>53.204999999999998</v>
      </c>
      <c r="W1095" s="111">
        <f t="shared" si="146"/>
        <v>57.993450000000003</v>
      </c>
      <c r="X1095" s="112">
        <v>1.377</v>
      </c>
      <c r="Y1095" s="111">
        <f t="shared" si="147"/>
        <v>137.85043064999999</v>
      </c>
      <c r="Z1095" s="113">
        <v>0.5</v>
      </c>
      <c r="AA1095" s="114">
        <f t="shared" si="145"/>
        <v>68.925215324999996</v>
      </c>
    </row>
    <row r="1096" spans="1:27" ht="12.75" customHeight="1" x14ac:dyDescent="0.35">
      <c r="A1096" s="103" t="s">
        <v>2678</v>
      </c>
      <c r="B1096" s="222" t="s">
        <v>2089</v>
      </c>
      <c r="C1096" s="123" t="s">
        <v>4658</v>
      </c>
      <c r="D1096" s="124">
        <v>0.5</v>
      </c>
      <c r="E1096" s="105">
        <v>0.6</v>
      </c>
      <c r="F1096" s="106">
        <f>VLOOKUP(CONCATENATE(A1096,"-",E1096),AĞIRLIK!$A$3:$C$171,3,FALSE)</f>
        <v>8.2896000000000001</v>
      </c>
      <c r="G1096" s="117" t="s">
        <v>39</v>
      </c>
      <c r="H1096" s="108">
        <f>Sayfa2!$C$2</f>
        <v>6.5</v>
      </c>
      <c r="I1096" s="108">
        <f>D1096*'genel hesap'!$K$87</f>
        <v>3.6486799999999997</v>
      </c>
      <c r="J1096" s="108">
        <f>D1096*'genel hesap'!$R$87</f>
        <v>15.293684000000001</v>
      </c>
      <c r="K1096" s="118"/>
      <c r="L1096" s="118">
        <v>1.39</v>
      </c>
      <c r="M1096" s="118"/>
      <c r="N1096" s="118"/>
      <c r="O1096" s="118"/>
      <c r="P1096" s="118"/>
      <c r="Q1096" s="118"/>
      <c r="R1096" s="109">
        <f t="shared" si="148"/>
        <v>47.273564</v>
      </c>
      <c r="S1096" s="119">
        <v>0.2</v>
      </c>
      <c r="T1096" s="119">
        <v>0.3</v>
      </c>
      <c r="U1096" s="119">
        <v>0.1</v>
      </c>
      <c r="V1096" s="111">
        <f t="shared" si="150"/>
        <v>55.07</v>
      </c>
      <c r="W1096" s="111">
        <f t="shared" si="146"/>
        <v>60.026300000000006</v>
      </c>
      <c r="X1096" s="112">
        <v>1.377</v>
      </c>
      <c r="Y1096" s="111">
        <f t="shared" si="147"/>
        <v>142.68251509999999</v>
      </c>
      <c r="Z1096" s="113">
        <v>0.5</v>
      </c>
      <c r="AA1096" s="114">
        <f t="shared" si="145"/>
        <v>71.341257549999995</v>
      </c>
    </row>
    <row r="1097" spans="1:27" ht="12.75" customHeight="1" x14ac:dyDescent="0.35">
      <c r="A1097" s="103" t="s">
        <v>2678</v>
      </c>
      <c r="B1097" s="222" t="s">
        <v>2090</v>
      </c>
      <c r="C1097" s="123" t="s">
        <v>1317</v>
      </c>
      <c r="D1097" s="124"/>
      <c r="E1097" s="105">
        <v>0.6</v>
      </c>
      <c r="F1097" s="106">
        <f>VLOOKUP(CONCATENATE(A1097,"-",E1097),AĞIRLIK!$A$3:$C$171,3,FALSE)</f>
        <v>8.2896000000000001</v>
      </c>
      <c r="G1097" s="117" t="s">
        <v>39</v>
      </c>
      <c r="H1097" s="108"/>
      <c r="I1097" s="108"/>
      <c r="J1097" s="118"/>
      <c r="K1097" s="118"/>
      <c r="L1097" s="118"/>
      <c r="M1097" s="118"/>
      <c r="N1097" s="118"/>
      <c r="O1097" s="118"/>
      <c r="P1097" s="118"/>
      <c r="Q1097" s="118"/>
      <c r="R1097" s="109">
        <f>R1094</f>
        <v>28.331200000000003</v>
      </c>
      <c r="S1097" s="119">
        <f>S1095</f>
        <v>0.2</v>
      </c>
      <c r="T1097" s="119">
        <f>T1095</f>
        <v>0.3</v>
      </c>
      <c r="U1097" s="119">
        <f>U1095</f>
        <v>0.1</v>
      </c>
      <c r="V1097" s="121">
        <f>V1094</f>
        <v>31.955000000000002</v>
      </c>
      <c r="W1097" s="111">
        <f t="shared" si="146"/>
        <v>34.830950000000001</v>
      </c>
      <c r="X1097" s="112">
        <v>1.377</v>
      </c>
      <c r="Y1097" s="111">
        <f t="shared" si="147"/>
        <v>82.79316815</v>
      </c>
      <c r="Z1097" s="113">
        <v>0.5</v>
      </c>
      <c r="AA1097" s="114">
        <f t="shared" si="145"/>
        <v>41.396584075</v>
      </c>
    </row>
    <row r="1098" spans="1:27" ht="12.75" customHeight="1" x14ac:dyDescent="0.35">
      <c r="A1098" s="103" t="s">
        <v>2678</v>
      </c>
      <c r="B1098" s="222" t="s">
        <v>2091</v>
      </c>
      <c r="C1098" s="78" t="s">
        <v>338</v>
      </c>
      <c r="D1098" s="116">
        <v>1</v>
      </c>
      <c r="E1098" s="105">
        <v>0.6</v>
      </c>
      <c r="F1098" s="132">
        <f>VLOOKUP(CONCATENATE(A1098,"-",E1098),AĞIRLIK!$A$3:$C$171,3,FALSE)</f>
        <v>8.2896000000000001</v>
      </c>
      <c r="G1098" s="117" t="s">
        <v>39</v>
      </c>
      <c r="H1098" s="108">
        <f>Sayfa2!$C$2</f>
        <v>6.5</v>
      </c>
      <c r="I1098" s="120"/>
      <c r="J1098" s="118"/>
      <c r="K1098" s="118"/>
      <c r="L1098" s="118"/>
      <c r="M1098" s="118"/>
      <c r="N1098" s="118"/>
      <c r="O1098" s="118"/>
      <c r="P1098" s="118"/>
      <c r="Q1098" s="118"/>
      <c r="R1098" s="109">
        <f t="shared" ref="R1098:R1118" si="151">F1098*H1098*D1098+I1098+J1098+K1098+L1098+M1098+N1098+O1098+P1098+Q1098</f>
        <v>53.882400000000004</v>
      </c>
      <c r="S1098" s="119">
        <v>0.1</v>
      </c>
      <c r="T1098" s="119">
        <v>0.3</v>
      </c>
      <c r="U1098" s="119">
        <v>0.1</v>
      </c>
      <c r="V1098" s="111">
        <v>61.13</v>
      </c>
      <c r="W1098" s="111">
        <f t="shared" si="146"/>
        <v>66.631700000000009</v>
      </c>
      <c r="X1098" s="112">
        <v>1.377</v>
      </c>
      <c r="Y1098" s="111">
        <f t="shared" si="147"/>
        <v>158.38355090000002</v>
      </c>
      <c r="Z1098" s="113">
        <v>0.5</v>
      </c>
      <c r="AA1098" s="114">
        <f t="shared" si="145"/>
        <v>79.191775450000009</v>
      </c>
    </row>
    <row r="1099" spans="1:27" ht="12.75" customHeight="1" x14ac:dyDescent="0.35">
      <c r="A1099" s="103" t="s">
        <v>2678</v>
      </c>
      <c r="B1099" s="222" t="s">
        <v>2092</v>
      </c>
      <c r="C1099" s="123" t="s">
        <v>3261</v>
      </c>
      <c r="D1099" s="116">
        <v>1</v>
      </c>
      <c r="E1099" s="105">
        <v>0.6</v>
      </c>
      <c r="F1099" s="132">
        <f>VLOOKUP(CONCATENATE(A1099,"-",E1099),AĞIRLIK!$A$3:$C$171,3,FALSE)</f>
        <v>8.2896000000000001</v>
      </c>
      <c r="G1099" s="117" t="s">
        <v>39</v>
      </c>
      <c r="H1099" s="108">
        <f>Sayfa2!$C$2</f>
        <v>6.5</v>
      </c>
      <c r="I1099" s="108">
        <f>D1099*İZOLASYON!$G$20</f>
        <v>5.6535700000000002</v>
      </c>
      <c r="J1099" s="118">
        <f>D1099*İZOLASYON!$O$20</f>
        <v>29.294944000000005</v>
      </c>
      <c r="K1099" s="118"/>
      <c r="L1099" s="118"/>
      <c r="M1099" s="118"/>
      <c r="N1099" s="118"/>
      <c r="O1099" s="118"/>
      <c r="P1099" s="118"/>
      <c r="Q1099" s="118"/>
      <c r="R1099" s="109">
        <f t="shared" si="151"/>
        <v>88.830914000000007</v>
      </c>
      <c r="S1099" s="119">
        <v>0.1</v>
      </c>
      <c r="T1099" s="119">
        <v>0.3</v>
      </c>
      <c r="U1099" s="119">
        <v>0.1</v>
      </c>
      <c r="V1099" s="111">
        <v>103.63</v>
      </c>
      <c r="W1099" s="111">
        <f t="shared" si="146"/>
        <v>112.9567</v>
      </c>
      <c r="X1099" s="112">
        <v>1.377</v>
      </c>
      <c r="Y1099" s="111">
        <f t="shared" si="147"/>
        <v>268.49807589999995</v>
      </c>
      <c r="Z1099" s="113">
        <v>0.5</v>
      </c>
      <c r="AA1099" s="114">
        <f t="shared" si="145"/>
        <v>134.24903794999997</v>
      </c>
    </row>
    <row r="1100" spans="1:27" ht="12.75" customHeight="1" x14ac:dyDescent="0.35">
      <c r="A1100" s="103" t="s">
        <v>2678</v>
      </c>
      <c r="B1100" s="222" t="s">
        <v>2093</v>
      </c>
      <c r="C1100" s="123" t="s">
        <v>3885</v>
      </c>
      <c r="D1100" s="116">
        <v>1</v>
      </c>
      <c r="E1100" s="105">
        <v>0.6</v>
      </c>
      <c r="F1100" s="106">
        <f>VLOOKUP(CONCATENATE(A1100,"-",E1100),AĞIRLIK!$A$3:$C$171,3,FALSE)</f>
        <v>8.2896000000000001</v>
      </c>
      <c r="G1100" s="117" t="s">
        <v>39</v>
      </c>
      <c r="H1100" s="108">
        <f>Sayfa2!$C$2</f>
        <v>6.5</v>
      </c>
      <c r="I1100" s="108">
        <f>D1100*'genel hesap'!$K$87</f>
        <v>7.2973599999999994</v>
      </c>
      <c r="J1100" s="108">
        <f>D1100*'genel hesap'!$R$87</f>
        <v>30.587368000000001</v>
      </c>
      <c r="K1100" s="118"/>
      <c r="L1100" s="118"/>
      <c r="M1100" s="118"/>
      <c r="N1100" s="118"/>
      <c r="O1100" s="118"/>
      <c r="P1100" s="118"/>
      <c r="Q1100" s="118"/>
      <c r="R1100" s="109">
        <f t="shared" si="151"/>
        <v>91.767128</v>
      </c>
      <c r="S1100" s="119">
        <v>0.1</v>
      </c>
      <c r="T1100" s="119">
        <v>0.3</v>
      </c>
      <c r="U1100" s="119">
        <v>0.1</v>
      </c>
      <c r="V1100" s="111">
        <v>107.36</v>
      </c>
      <c r="W1100" s="111">
        <f t="shared" si="146"/>
        <v>117.0224</v>
      </c>
      <c r="X1100" s="112">
        <v>1.377</v>
      </c>
      <c r="Y1100" s="111">
        <f t="shared" si="147"/>
        <v>278.1622448</v>
      </c>
      <c r="Z1100" s="113">
        <v>0.5</v>
      </c>
      <c r="AA1100" s="114">
        <f t="shared" si="145"/>
        <v>139.0811224</v>
      </c>
    </row>
    <row r="1101" spans="1:27" ht="12.75" customHeight="1" x14ac:dyDescent="0.35">
      <c r="A1101" s="103" t="s">
        <v>2678</v>
      </c>
      <c r="B1101" s="222" t="s">
        <v>2094</v>
      </c>
      <c r="C1101" s="78" t="s">
        <v>340</v>
      </c>
      <c r="D1101" s="116">
        <v>1</v>
      </c>
      <c r="E1101" s="105">
        <v>0.6</v>
      </c>
      <c r="F1101" s="132">
        <f>VLOOKUP(CONCATENATE(A1101,"-",E1101),AĞIRLIK!$A$3:$C$171,3,FALSE)</f>
        <v>8.2896000000000001</v>
      </c>
      <c r="G1101" s="117" t="s">
        <v>39</v>
      </c>
      <c r="H1101" s="108">
        <f>Sayfa2!$C$2</f>
        <v>6.5</v>
      </c>
      <c r="I1101" s="120"/>
      <c r="J1101" s="118"/>
      <c r="K1101" s="118"/>
      <c r="L1101" s="118"/>
      <c r="M1101" s="118"/>
      <c r="N1101" s="118"/>
      <c r="O1101" s="118"/>
      <c r="P1101" s="118"/>
      <c r="Q1101" s="118"/>
      <c r="R1101" s="109">
        <f t="shared" si="151"/>
        <v>53.882400000000004</v>
      </c>
      <c r="S1101" s="119">
        <v>0.1</v>
      </c>
      <c r="T1101" s="119">
        <v>0.3</v>
      </c>
      <c r="U1101" s="119">
        <v>0.1</v>
      </c>
      <c r="V1101" s="111">
        <v>61.13</v>
      </c>
      <c r="W1101" s="111">
        <f t="shared" si="146"/>
        <v>66.631700000000009</v>
      </c>
      <c r="X1101" s="112">
        <v>1.377</v>
      </c>
      <c r="Y1101" s="111">
        <f t="shared" si="147"/>
        <v>158.38355090000002</v>
      </c>
      <c r="Z1101" s="113">
        <v>0.5</v>
      </c>
      <c r="AA1101" s="114">
        <f t="shared" si="145"/>
        <v>79.191775450000009</v>
      </c>
    </row>
    <row r="1102" spans="1:27" ht="12.75" customHeight="1" x14ac:dyDescent="0.35">
      <c r="A1102" s="103" t="s">
        <v>2678</v>
      </c>
      <c r="B1102" s="222" t="s">
        <v>2095</v>
      </c>
      <c r="C1102" s="123" t="s">
        <v>3290</v>
      </c>
      <c r="D1102" s="116">
        <v>1</v>
      </c>
      <c r="E1102" s="105">
        <v>0.6</v>
      </c>
      <c r="F1102" s="132">
        <f>VLOOKUP(CONCATENATE(A1102,"-",E1102),AĞIRLIK!$A$3:$C$171,3,FALSE)</f>
        <v>8.2896000000000001</v>
      </c>
      <c r="G1102" s="117" t="s">
        <v>39</v>
      </c>
      <c r="H1102" s="108">
        <f>Sayfa2!$C$2</f>
        <v>6.5</v>
      </c>
      <c r="I1102" s="108">
        <f>D1102*İZOLASYON!$G$20</f>
        <v>5.6535700000000002</v>
      </c>
      <c r="J1102" s="118">
        <f>D1102*İZOLASYON!$O$20</f>
        <v>29.294944000000005</v>
      </c>
      <c r="K1102" s="118"/>
      <c r="L1102" s="118"/>
      <c r="M1102" s="118"/>
      <c r="N1102" s="118"/>
      <c r="O1102" s="118"/>
      <c r="P1102" s="118"/>
      <c r="Q1102" s="118"/>
      <c r="R1102" s="109">
        <f t="shared" si="151"/>
        <v>88.830914000000007</v>
      </c>
      <c r="S1102" s="119">
        <v>0.1</v>
      </c>
      <c r="T1102" s="119">
        <v>0.3</v>
      </c>
      <c r="U1102" s="119">
        <v>0.1</v>
      </c>
      <c r="V1102" s="111">
        <v>103.63</v>
      </c>
      <c r="W1102" s="111">
        <f t="shared" si="146"/>
        <v>112.9567</v>
      </c>
      <c r="X1102" s="112">
        <v>1.377</v>
      </c>
      <c r="Y1102" s="111">
        <f t="shared" si="147"/>
        <v>268.49807589999995</v>
      </c>
      <c r="Z1102" s="113">
        <v>0.5</v>
      </c>
      <c r="AA1102" s="114">
        <f t="shared" si="145"/>
        <v>134.24903794999997</v>
      </c>
    </row>
    <row r="1103" spans="1:27" ht="12.75" customHeight="1" x14ac:dyDescent="0.35">
      <c r="A1103" s="103" t="s">
        <v>2678</v>
      </c>
      <c r="B1103" s="222" t="s">
        <v>2096</v>
      </c>
      <c r="C1103" s="123" t="s">
        <v>3886</v>
      </c>
      <c r="D1103" s="116">
        <v>1</v>
      </c>
      <c r="E1103" s="105">
        <v>0.6</v>
      </c>
      <c r="F1103" s="106">
        <f>VLOOKUP(CONCATENATE(A1103,"-",E1103),AĞIRLIK!$A$3:$C$171,3,FALSE)</f>
        <v>8.2896000000000001</v>
      </c>
      <c r="G1103" s="117" t="s">
        <v>39</v>
      </c>
      <c r="H1103" s="108">
        <f>Sayfa2!$C$2</f>
        <v>6.5</v>
      </c>
      <c r="I1103" s="108">
        <f>D1103*'genel hesap'!$K$87</f>
        <v>7.2973599999999994</v>
      </c>
      <c r="J1103" s="108">
        <f>D1103*'genel hesap'!$R$87</f>
        <v>30.587368000000001</v>
      </c>
      <c r="K1103" s="118"/>
      <c r="L1103" s="118"/>
      <c r="M1103" s="118"/>
      <c r="N1103" s="118"/>
      <c r="O1103" s="118"/>
      <c r="P1103" s="118"/>
      <c r="Q1103" s="118"/>
      <c r="R1103" s="109">
        <f t="shared" si="151"/>
        <v>91.767128</v>
      </c>
      <c r="S1103" s="119">
        <v>0.1</v>
      </c>
      <c r="T1103" s="119">
        <v>0.3</v>
      </c>
      <c r="U1103" s="119">
        <v>0.1</v>
      </c>
      <c r="V1103" s="111">
        <v>107.36</v>
      </c>
      <c r="W1103" s="111">
        <f t="shared" si="146"/>
        <v>117.0224</v>
      </c>
      <c r="X1103" s="112">
        <v>1.377</v>
      </c>
      <c r="Y1103" s="111">
        <f t="shared" si="147"/>
        <v>278.1622448</v>
      </c>
      <c r="Z1103" s="113">
        <v>0.5</v>
      </c>
      <c r="AA1103" s="114">
        <f t="shared" si="145"/>
        <v>139.0811224</v>
      </c>
    </row>
    <row r="1104" spans="1:27" ht="12.75" customHeight="1" x14ac:dyDescent="0.35">
      <c r="A1104" s="103" t="s">
        <v>2678</v>
      </c>
      <c r="B1104" s="222" t="s">
        <v>2097</v>
      </c>
      <c r="C1104" s="78" t="s">
        <v>342</v>
      </c>
      <c r="D1104" s="116">
        <v>1</v>
      </c>
      <c r="E1104" s="105">
        <v>0.6</v>
      </c>
      <c r="F1104" s="132">
        <f>VLOOKUP(CONCATENATE(A1104,"-",E1104),AĞIRLIK!$A$3:$C$171,3,FALSE)</f>
        <v>8.2896000000000001</v>
      </c>
      <c r="G1104" s="117" t="s">
        <v>39</v>
      </c>
      <c r="H1104" s="108">
        <f>Sayfa2!$C$2</f>
        <v>6.5</v>
      </c>
      <c r="I1104" s="120"/>
      <c r="J1104" s="118"/>
      <c r="K1104" s="118"/>
      <c r="L1104" s="118"/>
      <c r="M1104" s="118"/>
      <c r="N1104" s="118"/>
      <c r="O1104" s="118"/>
      <c r="P1104" s="118"/>
      <c r="Q1104" s="118"/>
      <c r="R1104" s="109">
        <f t="shared" si="151"/>
        <v>53.882400000000004</v>
      </c>
      <c r="S1104" s="119">
        <v>0.1</v>
      </c>
      <c r="T1104" s="119">
        <v>0.3</v>
      </c>
      <c r="U1104" s="119">
        <v>0.1</v>
      </c>
      <c r="V1104" s="111">
        <v>61.13</v>
      </c>
      <c r="W1104" s="111">
        <f t="shared" si="146"/>
        <v>66.631700000000009</v>
      </c>
      <c r="X1104" s="112">
        <v>1.377</v>
      </c>
      <c r="Y1104" s="111">
        <f t="shared" si="147"/>
        <v>158.38355090000002</v>
      </c>
      <c r="Z1104" s="113">
        <v>0.5</v>
      </c>
      <c r="AA1104" s="114">
        <f t="shared" si="145"/>
        <v>79.191775450000009</v>
      </c>
    </row>
    <row r="1105" spans="1:27" ht="12.75" customHeight="1" x14ac:dyDescent="0.35">
      <c r="A1105" s="103" t="s">
        <v>2678</v>
      </c>
      <c r="B1105" s="222" t="s">
        <v>2098</v>
      </c>
      <c r="C1105" s="123" t="s">
        <v>3319</v>
      </c>
      <c r="D1105" s="116">
        <v>1</v>
      </c>
      <c r="E1105" s="105">
        <v>0.6</v>
      </c>
      <c r="F1105" s="132">
        <f>VLOOKUP(CONCATENATE(A1105,"-",E1105),AĞIRLIK!$A$3:$C$171,3,FALSE)</f>
        <v>8.2896000000000001</v>
      </c>
      <c r="G1105" s="117" t="s">
        <v>39</v>
      </c>
      <c r="H1105" s="108">
        <f>Sayfa2!$C$2</f>
        <v>6.5</v>
      </c>
      <c r="I1105" s="108">
        <f>D1105*İZOLASYON!$G$20</f>
        <v>5.6535700000000002</v>
      </c>
      <c r="J1105" s="118">
        <f>D1105*İZOLASYON!$O$20</f>
        <v>29.294944000000005</v>
      </c>
      <c r="K1105" s="118"/>
      <c r="L1105" s="118"/>
      <c r="M1105" s="118"/>
      <c r="N1105" s="118"/>
      <c r="O1105" s="118"/>
      <c r="P1105" s="118"/>
      <c r="Q1105" s="118"/>
      <c r="R1105" s="109">
        <f t="shared" si="151"/>
        <v>88.830914000000007</v>
      </c>
      <c r="S1105" s="119">
        <v>0.1</v>
      </c>
      <c r="T1105" s="119">
        <v>0.3</v>
      </c>
      <c r="U1105" s="119">
        <v>0.1</v>
      </c>
      <c r="V1105" s="111">
        <v>103.63</v>
      </c>
      <c r="W1105" s="111">
        <f t="shared" si="146"/>
        <v>112.9567</v>
      </c>
      <c r="X1105" s="112">
        <v>1.377</v>
      </c>
      <c r="Y1105" s="111">
        <f t="shared" si="147"/>
        <v>268.49807589999995</v>
      </c>
      <c r="Z1105" s="113">
        <v>0.5</v>
      </c>
      <c r="AA1105" s="114">
        <f t="shared" si="145"/>
        <v>134.24903794999997</v>
      </c>
    </row>
    <row r="1106" spans="1:27" ht="12.75" customHeight="1" x14ac:dyDescent="0.35">
      <c r="A1106" s="103" t="s">
        <v>2678</v>
      </c>
      <c r="B1106" s="222" t="s">
        <v>2099</v>
      </c>
      <c r="C1106" s="123" t="s">
        <v>3887</v>
      </c>
      <c r="D1106" s="116">
        <v>1</v>
      </c>
      <c r="E1106" s="105">
        <v>0.6</v>
      </c>
      <c r="F1106" s="106">
        <f>VLOOKUP(CONCATENATE(A1106,"-",E1106),AĞIRLIK!$A$3:$C$171,3,FALSE)</f>
        <v>8.2896000000000001</v>
      </c>
      <c r="G1106" s="117" t="s">
        <v>39</v>
      </c>
      <c r="H1106" s="108">
        <f>Sayfa2!$C$2</f>
        <v>6.5</v>
      </c>
      <c r="I1106" s="108">
        <f>D1106*'genel hesap'!$K$87</f>
        <v>7.2973599999999994</v>
      </c>
      <c r="J1106" s="108">
        <f>D1106*'genel hesap'!$R$87</f>
        <v>30.587368000000001</v>
      </c>
      <c r="K1106" s="118"/>
      <c r="L1106" s="118"/>
      <c r="M1106" s="118"/>
      <c r="N1106" s="118"/>
      <c r="O1106" s="118"/>
      <c r="P1106" s="118"/>
      <c r="Q1106" s="118"/>
      <c r="R1106" s="109">
        <f t="shared" si="151"/>
        <v>91.767128</v>
      </c>
      <c r="S1106" s="119">
        <v>0.1</v>
      </c>
      <c r="T1106" s="119">
        <v>0.3</v>
      </c>
      <c r="U1106" s="119">
        <v>0.1</v>
      </c>
      <c r="V1106" s="111">
        <v>107.36</v>
      </c>
      <c r="W1106" s="111">
        <f t="shared" si="146"/>
        <v>117.0224</v>
      </c>
      <c r="X1106" s="112">
        <v>1.377</v>
      </c>
      <c r="Y1106" s="111">
        <f t="shared" si="147"/>
        <v>278.1622448</v>
      </c>
      <c r="Z1106" s="113">
        <v>0.5</v>
      </c>
      <c r="AA1106" s="114">
        <f t="shared" si="145"/>
        <v>139.0811224</v>
      </c>
    </row>
    <row r="1107" spans="1:27" ht="12.75" customHeight="1" x14ac:dyDescent="0.35">
      <c r="A1107" s="103" t="s">
        <v>2678</v>
      </c>
      <c r="B1107" s="222" t="s">
        <v>2100</v>
      </c>
      <c r="C1107" s="78" t="s">
        <v>344</v>
      </c>
      <c r="D1107" s="116">
        <v>1</v>
      </c>
      <c r="E1107" s="105">
        <v>0.6</v>
      </c>
      <c r="F1107" s="132">
        <f>VLOOKUP(CONCATENATE(A1107,"-",E1107),AĞIRLIK!$A$3:$C$171,3,FALSE)</f>
        <v>8.2896000000000001</v>
      </c>
      <c r="G1107" s="117" t="s">
        <v>39</v>
      </c>
      <c r="H1107" s="108">
        <f>Sayfa2!$C$2</f>
        <v>6.5</v>
      </c>
      <c r="I1107" s="108"/>
      <c r="J1107" s="118"/>
      <c r="K1107" s="118"/>
      <c r="L1107" s="118"/>
      <c r="M1107" s="118"/>
      <c r="N1107" s="118"/>
      <c r="O1107" s="118"/>
      <c r="P1107" s="118"/>
      <c r="Q1107" s="118"/>
      <c r="R1107" s="109">
        <f t="shared" si="151"/>
        <v>53.882400000000004</v>
      </c>
      <c r="S1107" s="119">
        <v>0.1</v>
      </c>
      <c r="T1107" s="119">
        <v>0.3</v>
      </c>
      <c r="U1107" s="119">
        <v>0.1</v>
      </c>
      <c r="V1107" s="111">
        <v>61.13</v>
      </c>
      <c r="W1107" s="111">
        <f t="shared" si="146"/>
        <v>66.631700000000009</v>
      </c>
      <c r="X1107" s="112">
        <v>1.377</v>
      </c>
      <c r="Y1107" s="111">
        <f t="shared" si="147"/>
        <v>158.38355090000002</v>
      </c>
      <c r="Z1107" s="113">
        <v>0.5</v>
      </c>
      <c r="AA1107" s="114">
        <f t="shared" si="145"/>
        <v>79.191775450000009</v>
      </c>
    </row>
    <row r="1108" spans="1:27" ht="12.75" customHeight="1" x14ac:dyDescent="0.35">
      <c r="A1108" s="103" t="s">
        <v>2678</v>
      </c>
      <c r="B1108" s="222" t="s">
        <v>2101</v>
      </c>
      <c r="C1108" s="123" t="s">
        <v>3348</v>
      </c>
      <c r="D1108" s="116">
        <v>1</v>
      </c>
      <c r="E1108" s="105">
        <v>0.6</v>
      </c>
      <c r="F1108" s="132">
        <f>VLOOKUP(CONCATENATE(A1108,"-",E1108),AĞIRLIK!$A$3:$C$171,3,FALSE)</f>
        <v>8.2896000000000001</v>
      </c>
      <c r="G1108" s="117" t="s">
        <v>39</v>
      </c>
      <c r="H1108" s="108">
        <f>Sayfa2!$C$2</f>
        <v>6.5</v>
      </c>
      <c r="I1108" s="108">
        <f>D1108*İZOLASYON!$G$20</f>
        <v>5.6535700000000002</v>
      </c>
      <c r="J1108" s="118">
        <f>D1108*İZOLASYON!$O$20</f>
        <v>29.294944000000005</v>
      </c>
      <c r="K1108" s="118"/>
      <c r="L1108" s="118"/>
      <c r="M1108" s="118"/>
      <c r="N1108" s="118"/>
      <c r="O1108" s="118"/>
      <c r="P1108" s="118"/>
      <c r="Q1108" s="118"/>
      <c r="R1108" s="109">
        <f t="shared" si="151"/>
        <v>88.830914000000007</v>
      </c>
      <c r="S1108" s="119">
        <v>0.1</v>
      </c>
      <c r="T1108" s="119">
        <v>0.3</v>
      </c>
      <c r="U1108" s="119">
        <v>0.1</v>
      </c>
      <c r="V1108" s="111">
        <v>103.63</v>
      </c>
      <c r="W1108" s="111">
        <f t="shared" si="146"/>
        <v>112.9567</v>
      </c>
      <c r="X1108" s="112">
        <v>1.377</v>
      </c>
      <c r="Y1108" s="111">
        <f t="shared" si="147"/>
        <v>268.49807589999995</v>
      </c>
      <c r="Z1108" s="113">
        <v>0.5</v>
      </c>
      <c r="AA1108" s="114">
        <f t="shared" si="145"/>
        <v>134.24903794999997</v>
      </c>
    </row>
    <row r="1109" spans="1:27" ht="12.75" customHeight="1" x14ac:dyDescent="0.35">
      <c r="A1109" s="103" t="s">
        <v>2678</v>
      </c>
      <c r="B1109" s="222" t="s">
        <v>2102</v>
      </c>
      <c r="C1109" s="123" t="s">
        <v>3888</v>
      </c>
      <c r="D1109" s="116">
        <v>1</v>
      </c>
      <c r="E1109" s="105">
        <v>0.6</v>
      </c>
      <c r="F1109" s="106">
        <f>VLOOKUP(CONCATENATE(A1109,"-",E1109),AĞIRLIK!$A$3:$C$171,3,FALSE)</f>
        <v>8.2896000000000001</v>
      </c>
      <c r="G1109" s="117" t="s">
        <v>39</v>
      </c>
      <c r="H1109" s="108">
        <f>Sayfa2!$C$2</f>
        <v>6.5</v>
      </c>
      <c r="I1109" s="108">
        <f>D1109*'genel hesap'!$K$87</f>
        <v>7.2973599999999994</v>
      </c>
      <c r="J1109" s="108">
        <f>D1109*'genel hesap'!$R$87</f>
        <v>30.587368000000001</v>
      </c>
      <c r="K1109" s="118"/>
      <c r="L1109" s="118"/>
      <c r="M1109" s="118"/>
      <c r="N1109" s="118"/>
      <c r="O1109" s="118"/>
      <c r="P1109" s="118"/>
      <c r="Q1109" s="118"/>
      <c r="R1109" s="109">
        <f t="shared" si="151"/>
        <v>91.767128</v>
      </c>
      <c r="S1109" s="119">
        <v>0.1</v>
      </c>
      <c r="T1109" s="119">
        <v>0.3</v>
      </c>
      <c r="U1109" s="119">
        <v>0.1</v>
      </c>
      <c r="V1109" s="111">
        <v>107.36</v>
      </c>
      <c r="W1109" s="111">
        <f t="shared" si="146"/>
        <v>117.0224</v>
      </c>
      <c r="X1109" s="112">
        <v>1.377</v>
      </c>
      <c r="Y1109" s="111">
        <f t="shared" si="147"/>
        <v>278.1622448</v>
      </c>
      <c r="Z1109" s="113">
        <v>0.5</v>
      </c>
      <c r="AA1109" s="114">
        <f t="shared" si="145"/>
        <v>139.0811224</v>
      </c>
    </row>
    <row r="1110" spans="1:27" ht="12.75" customHeight="1" x14ac:dyDescent="0.35">
      <c r="A1110" s="103" t="s">
        <v>2678</v>
      </c>
      <c r="B1110" s="222" t="s">
        <v>2103</v>
      </c>
      <c r="C1110" s="78" t="s">
        <v>346</v>
      </c>
      <c r="D1110" s="116">
        <v>1</v>
      </c>
      <c r="E1110" s="105">
        <v>0.6</v>
      </c>
      <c r="F1110" s="132">
        <f>VLOOKUP(CONCATENATE(A1110,"-",E1110),AĞIRLIK!$A$3:$C$171,3,FALSE)</f>
        <v>8.2896000000000001</v>
      </c>
      <c r="G1110" s="117" t="s">
        <v>39</v>
      </c>
      <c r="H1110" s="108">
        <f>Sayfa2!$C$2</f>
        <v>6.5</v>
      </c>
      <c r="I1110" s="108"/>
      <c r="J1110" s="118"/>
      <c r="K1110" s="118"/>
      <c r="L1110" s="118"/>
      <c r="M1110" s="118"/>
      <c r="N1110" s="118"/>
      <c r="O1110" s="118"/>
      <c r="P1110" s="118"/>
      <c r="Q1110" s="118"/>
      <c r="R1110" s="109">
        <f t="shared" si="151"/>
        <v>53.882400000000004</v>
      </c>
      <c r="S1110" s="119">
        <v>0.1</v>
      </c>
      <c r="T1110" s="119">
        <v>0.3</v>
      </c>
      <c r="U1110" s="119">
        <v>0.1</v>
      </c>
      <c r="V1110" s="111">
        <v>61.13</v>
      </c>
      <c r="W1110" s="111">
        <f t="shared" si="146"/>
        <v>66.631700000000009</v>
      </c>
      <c r="X1110" s="112">
        <v>1.377</v>
      </c>
      <c r="Y1110" s="111">
        <f t="shared" si="147"/>
        <v>158.38355090000002</v>
      </c>
      <c r="Z1110" s="113">
        <v>0.5</v>
      </c>
      <c r="AA1110" s="114">
        <f t="shared" si="145"/>
        <v>79.191775450000009</v>
      </c>
    </row>
    <row r="1111" spans="1:27" ht="12.75" customHeight="1" x14ac:dyDescent="0.35">
      <c r="A1111" s="103" t="s">
        <v>2678</v>
      </c>
      <c r="B1111" s="222" t="s">
        <v>2104</v>
      </c>
      <c r="C1111" s="123" t="s">
        <v>3377</v>
      </c>
      <c r="D1111" s="116">
        <v>1</v>
      </c>
      <c r="E1111" s="105">
        <v>0.6</v>
      </c>
      <c r="F1111" s="132">
        <f>VLOOKUP(CONCATENATE(A1111,"-",E1111),AĞIRLIK!$A$3:$C$171,3,FALSE)</f>
        <v>8.2896000000000001</v>
      </c>
      <c r="G1111" s="117" t="s">
        <v>39</v>
      </c>
      <c r="H1111" s="108">
        <f>Sayfa2!$C$2</f>
        <v>6.5</v>
      </c>
      <c r="I1111" s="108">
        <f>D1111*İZOLASYON!$G$20</f>
        <v>5.6535700000000002</v>
      </c>
      <c r="J1111" s="118">
        <f>D1111*İZOLASYON!$O$20</f>
        <v>29.294944000000005</v>
      </c>
      <c r="K1111" s="118"/>
      <c r="L1111" s="118"/>
      <c r="M1111" s="118"/>
      <c r="N1111" s="118"/>
      <c r="O1111" s="118"/>
      <c r="P1111" s="118"/>
      <c r="Q1111" s="118"/>
      <c r="R1111" s="109">
        <f t="shared" si="151"/>
        <v>88.830914000000007</v>
      </c>
      <c r="S1111" s="119">
        <v>0.1</v>
      </c>
      <c r="T1111" s="119">
        <v>0.3</v>
      </c>
      <c r="U1111" s="119">
        <v>0.1</v>
      </c>
      <c r="V1111" s="111">
        <v>103.63</v>
      </c>
      <c r="W1111" s="111">
        <f t="shared" si="146"/>
        <v>112.9567</v>
      </c>
      <c r="X1111" s="112">
        <v>1.377</v>
      </c>
      <c r="Y1111" s="111">
        <f t="shared" si="147"/>
        <v>268.49807589999995</v>
      </c>
      <c r="Z1111" s="113">
        <v>0.5</v>
      </c>
      <c r="AA1111" s="114">
        <f t="shared" si="145"/>
        <v>134.24903794999997</v>
      </c>
    </row>
    <row r="1112" spans="1:27" ht="12.75" customHeight="1" x14ac:dyDescent="0.35">
      <c r="A1112" s="103" t="s">
        <v>2678</v>
      </c>
      <c r="B1112" s="222" t="s">
        <v>2105</v>
      </c>
      <c r="C1112" s="123" t="s">
        <v>3889</v>
      </c>
      <c r="D1112" s="116">
        <v>1</v>
      </c>
      <c r="E1112" s="105">
        <v>0.6</v>
      </c>
      <c r="F1112" s="106">
        <f>VLOOKUP(CONCATENATE(A1112,"-",E1112),AĞIRLIK!$A$3:$C$171,3,FALSE)</f>
        <v>8.2896000000000001</v>
      </c>
      <c r="G1112" s="117" t="s">
        <v>39</v>
      </c>
      <c r="H1112" s="108">
        <f>Sayfa2!$C$2</f>
        <v>6.5</v>
      </c>
      <c r="I1112" s="108">
        <f>D1112*'genel hesap'!$K$87</f>
        <v>7.2973599999999994</v>
      </c>
      <c r="J1112" s="108">
        <f>D1112*'genel hesap'!$R$87</f>
        <v>30.587368000000001</v>
      </c>
      <c r="K1112" s="118"/>
      <c r="L1112" s="118"/>
      <c r="M1112" s="118"/>
      <c r="N1112" s="118"/>
      <c r="O1112" s="118"/>
      <c r="P1112" s="118"/>
      <c r="Q1112" s="118"/>
      <c r="R1112" s="109">
        <f t="shared" si="151"/>
        <v>91.767128</v>
      </c>
      <c r="S1112" s="119">
        <v>0.1</v>
      </c>
      <c r="T1112" s="119">
        <v>0.3</v>
      </c>
      <c r="U1112" s="119">
        <v>0.1</v>
      </c>
      <c r="V1112" s="111">
        <v>107.36</v>
      </c>
      <c r="W1112" s="111">
        <f t="shared" si="146"/>
        <v>117.0224</v>
      </c>
      <c r="X1112" s="112">
        <v>1.377</v>
      </c>
      <c r="Y1112" s="111">
        <f t="shared" si="147"/>
        <v>278.1622448</v>
      </c>
      <c r="Z1112" s="113">
        <v>0.5</v>
      </c>
      <c r="AA1112" s="114">
        <f t="shared" si="145"/>
        <v>139.0811224</v>
      </c>
    </row>
    <row r="1113" spans="1:27" ht="12.75" customHeight="1" x14ac:dyDescent="0.35">
      <c r="A1113" s="103" t="s">
        <v>2678</v>
      </c>
      <c r="B1113" s="222" t="s">
        <v>2106</v>
      </c>
      <c r="C1113" s="123" t="s">
        <v>3890</v>
      </c>
      <c r="D1113" s="124">
        <v>1</v>
      </c>
      <c r="E1113" s="105">
        <v>0.6</v>
      </c>
      <c r="F1113" s="106">
        <f>VLOOKUP(CONCATENATE(A1113,"-",E1113),AĞIRLIK!$A$3:$C$171,3,FALSE)</f>
        <v>8.2896000000000001</v>
      </c>
      <c r="G1113" s="117" t="s">
        <v>39</v>
      </c>
      <c r="H1113" s="108">
        <f>Sayfa2!$C$2</f>
        <v>6.5</v>
      </c>
      <c r="I1113" s="108">
        <f>D1113*'genel hesap'!$K$87</f>
        <v>7.2973599999999994</v>
      </c>
      <c r="J1113" s="108">
        <f>D1113*'genel hesap'!$R$87</f>
        <v>30.587368000000001</v>
      </c>
      <c r="K1113" s="118"/>
      <c r="L1113" s="118"/>
      <c r="M1113" s="118"/>
      <c r="N1113" s="118"/>
      <c r="O1113" s="118"/>
      <c r="P1113" s="118"/>
      <c r="Q1113" s="118"/>
      <c r="R1113" s="109">
        <f t="shared" si="151"/>
        <v>91.767128</v>
      </c>
      <c r="S1113" s="119">
        <v>0.2</v>
      </c>
      <c r="T1113" s="119">
        <v>0.3</v>
      </c>
      <c r="U1113" s="119">
        <v>0.1</v>
      </c>
      <c r="V1113" s="111">
        <f>V1116</f>
        <v>107.36</v>
      </c>
      <c r="W1113" s="111">
        <f t="shared" si="146"/>
        <v>117.0224</v>
      </c>
      <c r="X1113" s="112">
        <v>1.377</v>
      </c>
      <c r="Y1113" s="111">
        <f t="shared" si="147"/>
        <v>278.1622448</v>
      </c>
      <c r="Z1113" s="113">
        <v>0.5</v>
      </c>
      <c r="AA1113" s="114">
        <f t="shared" si="145"/>
        <v>139.0811224</v>
      </c>
    </row>
    <row r="1114" spans="1:27" ht="12.75" customHeight="1" x14ac:dyDescent="0.35">
      <c r="A1114" s="103" t="s">
        <v>2678</v>
      </c>
      <c r="B1114" s="222" t="s">
        <v>2107</v>
      </c>
      <c r="C1114" s="123" t="s">
        <v>3639</v>
      </c>
      <c r="D1114" s="124">
        <v>1</v>
      </c>
      <c r="E1114" s="105">
        <v>0.6</v>
      </c>
      <c r="F1114" s="132">
        <f>VLOOKUP(CONCATENATE(A1114,"-",E1114),AĞIRLIK!$A$3:$C$171,3,FALSE)</f>
        <v>8.2896000000000001</v>
      </c>
      <c r="G1114" s="117" t="s">
        <v>39</v>
      </c>
      <c r="H1114" s="108">
        <f>Sayfa2!$C$2</f>
        <v>6.5</v>
      </c>
      <c r="I1114" s="108">
        <f>D1114*İZOLASYON!$G$20</f>
        <v>5.6535700000000002</v>
      </c>
      <c r="J1114" s="118">
        <f>D1114*İZOLASYON!$O$20</f>
        <v>29.294944000000005</v>
      </c>
      <c r="K1114" s="118"/>
      <c r="L1114" s="118"/>
      <c r="M1114" s="118"/>
      <c r="N1114" s="118"/>
      <c r="O1114" s="118"/>
      <c r="P1114" s="118"/>
      <c r="Q1114" s="118"/>
      <c r="R1114" s="109">
        <f t="shared" si="151"/>
        <v>88.830914000000007</v>
      </c>
      <c r="S1114" s="119">
        <v>0.2</v>
      </c>
      <c r="T1114" s="119">
        <v>0.3</v>
      </c>
      <c r="U1114" s="119">
        <v>0.1</v>
      </c>
      <c r="V1114" s="111">
        <v>103.63</v>
      </c>
      <c r="W1114" s="111">
        <f t="shared" si="146"/>
        <v>112.9567</v>
      </c>
      <c r="X1114" s="112">
        <v>1.377</v>
      </c>
      <c r="Y1114" s="111">
        <f t="shared" si="147"/>
        <v>268.49807589999995</v>
      </c>
      <c r="Z1114" s="113">
        <v>0.5</v>
      </c>
      <c r="AA1114" s="114">
        <f t="shared" si="145"/>
        <v>134.24903794999997</v>
      </c>
    </row>
    <row r="1115" spans="1:27" ht="12.75" customHeight="1" x14ac:dyDescent="0.35">
      <c r="A1115" s="103" t="s">
        <v>2678</v>
      </c>
      <c r="B1115" s="222" t="s">
        <v>2108</v>
      </c>
      <c r="C1115" s="123" t="s">
        <v>460</v>
      </c>
      <c r="D1115" s="124">
        <v>1</v>
      </c>
      <c r="E1115" s="105">
        <v>0.6</v>
      </c>
      <c r="F1115" s="132">
        <f>VLOOKUP(CONCATENATE(A1115,"-",E1115),AĞIRLIK!$A$3:$C$171,3,FALSE)</f>
        <v>8.2896000000000001</v>
      </c>
      <c r="G1115" s="117" t="s">
        <v>39</v>
      </c>
      <c r="H1115" s="108">
        <f>Sayfa2!$C$2</f>
        <v>6.5</v>
      </c>
      <c r="I1115" s="108"/>
      <c r="J1115" s="118"/>
      <c r="K1115" s="118"/>
      <c r="L1115" s="118"/>
      <c r="M1115" s="118"/>
      <c r="N1115" s="118"/>
      <c r="O1115" s="118"/>
      <c r="P1115" s="118"/>
      <c r="Q1115" s="118"/>
      <c r="R1115" s="109">
        <f t="shared" si="151"/>
        <v>53.882400000000004</v>
      </c>
      <c r="S1115" s="119">
        <v>0.2</v>
      </c>
      <c r="T1115" s="119">
        <v>0.3</v>
      </c>
      <c r="U1115" s="119">
        <v>0.1</v>
      </c>
      <c r="V1115" s="111">
        <f>V1110</f>
        <v>61.13</v>
      </c>
      <c r="W1115" s="111">
        <f t="shared" si="146"/>
        <v>66.631700000000009</v>
      </c>
      <c r="X1115" s="112">
        <v>1.377</v>
      </c>
      <c r="Y1115" s="111">
        <f t="shared" si="147"/>
        <v>158.38355090000002</v>
      </c>
      <c r="Z1115" s="113">
        <v>0.5</v>
      </c>
      <c r="AA1115" s="114">
        <f t="shared" si="145"/>
        <v>79.191775450000009</v>
      </c>
    </row>
    <row r="1116" spans="1:27" ht="12.75" customHeight="1" x14ac:dyDescent="0.35">
      <c r="A1116" s="103" t="s">
        <v>2678</v>
      </c>
      <c r="B1116" s="222" t="s">
        <v>2109</v>
      </c>
      <c r="C1116" s="123" t="s">
        <v>3891</v>
      </c>
      <c r="D1116" s="124">
        <v>1</v>
      </c>
      <c r="E1116" s="105">
        <v>0.6</v>
      </c>
      <c r="F1116" s="106">
        <f>VLOOKUP(CONCATENATE(A1116,"-",E1116),AĞIRLIK!$A$3:$C$171,3,FALSE)</f>
        <v>8.2896000000000001</v>
      </c>
      <c r="G1116" s="117" t="s">
        <v>39</v>
      </c>
      <c r="H1116" s="108">
        <f>Sayfa2!$C$2</f>
        <v>6.5</v>
      </c>
      <c r="I1116" s="108">
        <f>D1116*'genel hesap'!$K$87</f>
        <v>7.2973599999999994</v>
      </c>
      <c r="J1116" s="108">
        <f>D1116*'genel hesap'!$R$87</f>
        <v>30.587368000000001</v>
      </c>
      <c r="K1116" s="118"/>
      <c r="L1116" s="118"/>
      <c r="M1116" s="118"/>
      <c r="N1116" s="118"/>
      <c r="O1116" s="118"/>
      <c r="P1116" s="118"/>
      <c r="Q1116" s="118"/>
      <c r="R1116" s="109">
        <f t="shared" si="151"/>
        <v>91.767128</v>
      </c>
      <c r="S1116" s="119">
        <v>0.2</v>
      </c>
      <c r="T1116" s="119">
        <v>0.3</v>
      </c>
      <c r="U1116" s="119">
        <v>0.1</v>
      </c>
      <c r="V1116" s="111">
        <f>V1112</f>
        <v>107.36</v>
      </c>
      <c r="W1116" s="111">
        <f t="shared" si="146"/>
        <v>117.0224</v>
      </c>
      <c r="X1116" s="112">
        <v>1.377</v>
      </c>
      <c r="Y1116" s="111">
        <f t="shared" si="147"/>
        <v>278.1622448</v>
      </c>
      <c r="Z1116" s="113">
        <v>0.5</v>
      </c>
      <c r="AA1116" s="114">
        <f t="shared" si="145"/>
        <v>139.0811224</v>
      </c>
    </row>
    <row r="1117" spans="1:27" ht="12.75" customHeight="1" x14ac:dyDescent="0.35">
      <c r="A1117" s="103" t="s">
        <v>2678</v>
      </c>
      <c r="B1117" s="222" t="s">
        <v>2110</v>
      </c>
      <c r="C1117" s="123" t="s">
        <v>3429</v>
      </c>
      <c r="D1117" s="124">
        <v>1</v>
      </c>
      <c r="E1117" s="105">
        <v>0.6</v>
      </c>
      <c r="F1117" s="132">
        <f>VLOOKUP(CONCATENATE(A1117,"-",E1117),AĞIRLIK!$A$3:$C$171,3,FALSE)</f>
        <v>8.2896000000000001</v>
      </c>
      <c r="G1117" s="117" t="s">
        <v>39</v>
      </c>
      <c r="H1117" s="108">
        <f>Sayfa2!$C$2</f>
        <v>6.5</v>
      </c>
      <c r="I1117" s="108">
        <f>D1117*İZOLASYON!$G$20</f>
        <v>5.6535700000000002</v>
      </c>
      <c r="J1117" s="118">
        <f>D1117*İZOLASYON!$O$20</f>
        <v>29.294944000000005</v>
      </c>
      <c r="K1117" s="118"/>
      <c r="L1117" s="118"/>
      <c r="M1117" s="118"/>
      <c r="N1117" s="118"/>
      <c r="O1117" s="118"/>
      <c r="P1117" s="118"/>
      <c r="Q1117" s="118"/>
      <c r="R1117" s="109">
        <f t="shared" si="151"/>
        <v>88.830914000000007</v>
      </c>
      <c r="S1117" s="119">
        <v>0.2</v>
      </c>
      <c r="T1117" s="119">
        <v>0.3</v>
      </c>
      <c r="U1117" s="119">
        <v>0.1</v>
      </c>
      <c r="V1117" s="111">
        <f>V1114</f>
        <v>103.63</v>
      </c>
      <c r="W1117" s="111">
        <f t="shared" si="146"/>
        <v>112.9567</v>
      </c>
      <c r="X1117" s="112">
        <v>1.377</v>
      </c>
      <c r="Y1117" s="111">
        <f t="shared" si="147"/>
        <v>268.49807589999995</v>
      </c>
      <c r="Z1117" s="113">
        <v>0.5</v>
      </c>
      <c r="AA1117" s="114">
        <f t="shared" si="145"/>
        <v>134.24903794999997</v>
      </c>
    </row>
    <row r="1118" spans="1:27" ht="12.75" customHeight="1" x14ac:dyDescent="0.35">
      <c r="A1118" s="103" t="s">
        <v>2678</v>
      </c>
      <c r="B1118" s="222" t="s">
        <v>2111</v>
      </c>
      <c r="C1118" s="123" t="s">
        <v>349</v>
      </c>
      <c r="D1118" s="124">
        <v>1</v>
      </c>
      <c r="E1118" s="105">
        <v>0.6</v>
      </c>
      <c r="F1118" s="132">
        <f>VLOOKUP(CONCATENATE(A1118,"-",E1118),AĞIRLIK!$A$3:$C$171,3,FALSE)</f>
        <v>8.2896000000000001</v>
      </c>
      <c r="G1118" s="117" t="s">
        <v>39</v>
      </c>
      <c r="H1118" s="108">
        <f>Sayfa2!$C$2</f>
        <v>6.5</v>
      </c>
      <c r="I1118" s="120"/>
      <c r="J1118" s="118"/>
      <c r="K1118" s="118"/>
      <c r="L1118" s="118"/>
      <c r="M1118" s="118"/>
      <c r="N1118" s="118"/>
      <c r="O1118" s="118"/>
      <c r="P1118" s="118"/>
      <c r="Q1118" s="118"/>
      <c r="R1118" s="109">
        <f t="shared" si="151"/>
        <v>53.882400000000004</v>
      </c>
      <c r="S1118" s="119">
        <v>0.2</v>
      </c>
      <c r="T1118" s="119">
        <v>0.3</v>
      </c>
      <c r="U1118" s="119">
        <v>0.1</v>
      </c>
      <c r="V1118" s="111">
        <f>V1113</f>
        <v>107.36</v>
      </c>
      <c r="W1118" s="111">
        <f t="shared" si="146"/>
        <v>117.0224</v>
      </c>
      <c r="X1118" s="112">
        <v>1.377</v>
      </c>
      <c r="Y1118" s="111">
        <f t="shared" si="147"/>
        <v>278.1622448</v>
      </c>
      <c r="Z1118" s="113">
        <v>0.5</v>
      </c>
      <c r="AA1118" s="114">
        <f t="shared" si="145"/>
        <v>139.0811224</v>
      </c>
    </row>
    <row r="1119" spans="1:27" ht="12.75" customHeight="1" x14ac:dyDescent="0.35">
      <c r="A1119" s="103" t="s">
        <v>2678</v>
      </c>
      <c r="B1119" s="222" t="s">
        <v>2112</v>
      </c>
      <c r="C1119" s="78" t="s">
        <v>468</v>
      </c>
      <c r="D1119" s="124">
        <v>0.25</v>
      </c>
      <c r="E1119" s="105">
        <v>0.6</v>
      </c>
      <c r="F1119" s="132">
        <f>VLOOKUP(CONCATENATE(A1119,"-",E1119),AĞIRLIK!$A$3:$C$171,3,FALSE)</f>
        <v>8.2896000000000001</v>
      </c>
      <c r="G1119" s="117" t="s">
        <v>39</v>
      </c>
      <c r="H1119" s="120">
        <f>Sayfa2!$C$2*Sayfa2!I21</f>
        <v>3.0614999999999997</v>
      </c>
      <c r="I1119" s="120"/>
      <c r="J1119" s="118"/>
      <c r="K1119" s="118"/>
      <c r="L1119" s="118">
        <f>'genel hesap'!$C$2</f>
        <v>1.39</v>
      </c>
      <c r="M1119" s="118"/>
      <c r="N1119" s="118"/>
      <c r="O1119" s="118">
        <f>SIVAMA!D20</f>
        <v>3.48</v>
      </c>
      <c r="P1119" s="118"/>
      <c r="Q1119" s="118"/>
      <c r="R1119" s="109">
        <f>R1088</f>
        <v>26.941200000000002</v>
      </c>
      <c r="S1119" s="119">
        <v>0.2</v>
      </c>
      <c r="T1119" s="119">
        <v>0.3</v>
      </c>
      <c r="U1119" s="119">
        <v>0.1</v>
      </c>
      <c r="V1119" s="111">
        <v>31.955000000000002</v>
      </c>
      <c r="W1119" s="111">
        <f t="shared" si="146"/>
        <v>34.830950000000001</v>
      </c>
      <c r="X1119" s="112">
        <v>1.377</v>
      </c>
      <c r="Y1119" s="111">
        <f t="shared" si="147"/>
        <v>82.79316815</v>
      </c>
      <c r="Z1119" s="113">
        <v>0.5</v>
      </c>
      <c r="AA1119" s="114">
        <f t="shared" si="145"/>
        <v>41.396584075</v>
      </c>
    </row>
    <row r="1120" spans="1:27" ht="12.75" customHeight="1" x14ac:dyDescent="0.35">
      <c r="A1120" s="103" t="s">
        <v>2678</v>
      </c>
      <c r="B1120" s="222" t="s">
        <v>2113</v>
      </c>
      <c r="C1120" s="123" t="s">
        <v>3457</v>
      </c>
      <c r="D1120" s="124">
        <v>0.25</v>
      </c>
      <c r="E1120" s="105">
        <v>0.6</v>
      </c>
      <c r="F1120" s="132">
        <f>VLOOKUP(CONCATENATE(A1120,"-",E1120),AĞIRLIK!$A$3:$C$171,3,FALSE)</f>
        <v>8.2896000000000001</v>
      </c>
      <c r="G1120" s="117" t="s">
        <v>39</v>
      </c>
      <c r="H1120" s="120">
        <f>Sayfa2!$C$2*Sayfa2!I21</f>
        <v>3.0614999999999997</v>
      </c>
      <c r="I1120" s="108">
        <f>D1120*İZOLASYON!$G$20</f>
        <v>1.4133925000000001</v>
      </c>
      <c r="J1120" s="118">
        <f>D1120*İZOLASYON!$O$20</f>
        <v>7.3237360000000011</v>
      </c>
      <c r="K1120" s="118"/>
      <c r="L1120" s="118">
        <f>'genel hesap'!$C$2</f>
        <v>1.39</v>
      </c>
      <c r="M1120" s="118"/>
      <c r="N1120" s="118"/>
      <c r="O1120" s="118">
        <f>SIVAMA!D20</f>
        <v>3.48</v>
      </c>
      <c r="P1120" s="118"/>
      <c r="Q1120" s="118"/>
      <c r="R1120" s="109">
        <f>R1089</f>
        <v>44.415457000000004</v>
      </c>
      <c r="S1120" s="119">
        <v>0.2</v>
      </c>
      <c r="T1120" s="119">
        <v>0.3</v>
      </c>
      <c r="U1120" s="119">
        <v>0.1</v>
      </c>
      <c r="V1120" s="111">
        <v>53.204999999999998</v>
      </c>
      <c r="W1120" s="111">
        <f t="shared" si="146"/>
        <v>57.993450000000003</v>
      </c>
      <c r="X1120" s="112">
        <v>1.377</v>
      </c>
      <c r="Y1120" s="111">
        <f t="shared" si="147"/>
        <v>137.85043064999999</v>
      </c>
      <c r="Z1120" s="113">
        <v>0.5</v>
      </c>
      <c r="AA1120" s="114">
        <f t="shared" si="145"/>
        <v>68.925215324999996</v>
      </c>
    </row>
    <row r="1121" spans="1:27" ht="12.75" customHeight="1" x14ac:dyDescent="0.35">
      <c r="A1121" s="103" t="s">
        <v>2678</v>
      </c>
      <c r="B1121" s="222" t="s">
        <v>2114</v>
      </c>
      <c r="C1121" s="123" t="s">
        <v>3892</v>
      </c>
      <c r="D1121" s="124">
        <v>0.25</v>
      </c>
      <c r="E1121" s="105">
        <v>0.6</v>
      </c>
      <c r="F1121" s="106">
        <f>VLOOKUP(CONCATENATE(A1121,"-",E1121),AĞIRLIK!$A$3:$C$171,3,FALSE)</f>
        <v>8.2896000000000001</v>
      </c>
      <c r="G1121" s="117" t="s">
        <v>39</v>
      </c>
      <c r="H1121" s="108">
        <v>2.355</v>
      </c>
      <c r="I1121" s="108">
        <f>D1121*'genel hesap'!$K$87</f>
        <v>1.8243399999999999</v>
      </c>
      <c r="J1121" s="108">
        <f>D1121*'genel hesap'!$R$87</f>
        <v>7.6468420000000004</v>
      </c>
      <c r="K1121" s="118"/>
      <c r="L1121" s="118">
        <f>'genel hesap'!$C$2</f>
        <v>1.39</v>
      </c>
      <c r="M1121" s="118"/>
      <c r="N1121" s="118"/>
      <c r="O1121" s="118">
        <f>SIVAMA!D20</f>
        <v>3.48</v>
      </c>
      <c r="P1121" s="118"/>
      <c r="Q1121" s="118"/>
      <c r="R1121" s="109">
        <f>R1090</f>
        <v>45.883564</v>
      </c>
      <c r="S1121" s="119">
        <v>0.2</v>
      </c>
      <c r="T1121" s="119">
        <v>0.3</v>
      </c>
      <c r="U1121" s="119">
        <v>0.1</v>
      </c>
      <c r="V1121" s="111">
        <v>55.07</v>
      </c>
      <c r="W1121" s="111">
        <f t="shared" si="146"/>
        <v>60.026300000000006</v>
      </c>
      <c r="X1121" s="112">
        <v>1.377</v>
      </c>
      <c r="Y1121" s="111">
        <f t="shared" si="147"/>
        <v>142.68251509999999</v>
      </c>
      <c r="Z1121" s="113">
        <v>0.5</v>
      </c>
      <c r="AA1121" s="114">
        <f t="shared" si="145"/>
        <v>71.341257549999995</v>
      </c>
    </row>
    <row r="1122" spans="1:27" ht="12.75" customHeight="1" x14ac:dyDescent="0.35">
      <c r="A1122" s="103" t="s">
        <v>2678</v>
      </c>
      <c r="B1122" s="222" t="s">
        <v>2115</v>
      </c>
      <c r="C1122" s="78" t="s">
        <v>350</v>
      </c>
      <c r="D1122" s="124">
        <v>1</v>
      </c>
      <c r="E1122" s="105">
        <v>0.6</v>
      </c>
      <c r="F1122" s="132">
        <f>VLOOKUP(CONCATENATE(A1122,"-",E1122),AĞIRLIK!$A$3:$C$171,3,FALSE)</f>
        <v>8.2896000000000001</v>
      </c>
      <c r="G1122" s="117" t="s">
        <v>39</v>
      </c>
      <c r="H1122" s="108">
        <f>Sayfa2!$C$2</f>
        <v>6.5</v>
      </c>
      <c r="I1122" s="108"/>
      <c r="J1122" s="118"/>
      <c r="K1122" s="118"/>
      <c r="L1122" s="118"/>
      <c r="M1122" s="118"/>
      <c r="N1122" s="118"/>
      <c r="O1122" s="118"/>
      <c r="P1122" s="118"/>
      <c r="Q1122" s="118"/>
      <c r="R1122" s="109">
        <f>F1122*H1122*D1122+I1122+J1122+K1122+L1122+M1122+N1122+O1122+P1122+Q1122</f>
        <v>53.882400000000004</v>
      </c>
      <c r="S1122" s="119">
        <v>0.1</v>
      </c>
      <c r="T1122" s="119">
        <v>0.3</v>
      </c>
      <c r="U1122" s="119">
        <v>0.1</v>
      </c>
      <c r="V1122" s="111">
        <f>V1110*1.5</f>
        <v>91.695000000000007</v>
      </c>
      <c r="W1122" s="111">
        <f t="shared" si="146"/>
        <v>99.947550000000021</v>
      </c>
      <c r="X1122" s="112">
        <v>1.377</v>
      </c>
      <c r="Y1122" s="111">
        <f t="shared" si="147"/>
        <v>237.57532635000004</v>
      </c>
      <c r="Z1122" s="113">
        <v>0.5</v>
      </c>
      <c r="AA1122" s="114">
        <f t="shared" si="145"/>
        <v>118.78766317500002</v>
      </c>
    </row>
    <row r="1123" spans="1:27" ht="12.75" customHeight="1" x14ac:dyDescent="0.35">
      <c r="A1123" s="103" t="s">
        <v>2678</v>
      </c>
      <c r="B1123" s="222" t="s">
        <v>2116</v>
      </c>
      <c r="C1123" s="123" t="s">
        <v>3625</v>
      </c>
      <c r="D1123" s="124">
        <v>1</v>
      </c>
      <c r="E1123" s="105">
        <v>0.6</v>
      </c>
      <c r="F1123" s="132">
        <f>VLOOKUP(CONCATENATE(A1123,"-",E1123),AĞIRLIK!$A$3:$C$171,3,FALSE)</f>
        <v>8.2896000000000001</v>
      </c>
      <c r="G1123" s="117" t="s">
        <v>39</v>
      </c>
      <c r="H1123" s="108">
        <f>Sayfa2!$C$2</f>
        <v>6.5</v>
      </c>
      <c r="I1123" s="108">
        <f>D1123*İZOLASYON!$G$20</f>
        <v>5.6535700000000002</v>
      </c>
      <c r="J1123" s="118">
        <f>D1123*İZOLASYON!$O$20</f>
        <v>29.294944000000005</v>
      </c>
      <c r="K1123" s="118"/>
      <c r="L1123" s="118"/>
      <c r="M1123" s="118"/>
      <c r="N1123" s="118"/>
      <c r="O1123" s="118"/>
      <c r="P1123" s="118"/>
      <c r="Q1123" s="118"/>
      <c r="R1123" s="109">
        <f>F1123*H1123*D1123+I1123+J1123+K1123+L1123+M1123+N1123+O1123+P1123+Q1123</f>
        <v>88.830914000000007</v>
      </c>
      <c r="S1123" s="119">
        <v>0.1</v>
      </c>
      <c r="T1123" s="119">
        <v>0.3</v>
      </c>
      <c r="U1123" s="119">
        <v>0.1</v>
      </c>
      <c r="V1123" s="111">
        <f t="shared" ref="V1123:V1124" si="152">V1111*1.5</f>
        <v>155.44499999999999</v>
      </c>
      <c r="W1123" s="111">
        <f t="shared" si="146"/>
        <v>169.43505000000002</v>
      </c>
      <c r="X1123" s="112">
        <v>1.377</v>
      </c>
      <c r="Y1123" s="111">
        <f t="shared" si="147"/>
        <v>402.74711385000001</v>
      </c>
      <c r="Z1123" s="113">
        <v>0.5</v>
      </c>
      <c r="AA1123" s="114">
        <f t="shared" si="145"/>
        <v>201.373556925</v>
      </c>
    </row>
    <row r="1124" spans="1:27" ht="12.75" customHeight="1" x14ac:dyDescent="0.35">
      <c r="A1124" s="103" t="s">
        <v>2678</v>
      </c>
      <c r="B1124" s="222" t="s">
        <v>2117</v>
      </c>
      <c r="C1124" s="123" t="s">
        <v>3893</v>
      </c>
      <c r="D1124" s="124">
        <v>1</v>
      </c>
      <c r="E1124" s="105">
        <v>0.6</v>
      </c>
      <c r="F1124" s="106">
        <f>VLOOKUP(CONCATENATE(A1124,"-",E1124),AĞIRLIK!$A$3:$C$171,3,FALSE)</f>
        <v>8.2896000000000001</v>
      </c>
      <c r="G1124" s="117" t="s">
        <v>39</v>
      </c>
      <c r="H1124" s="108">
        <f>Sayfa2!$C$2</f>
        <v>6.5</v>
      </c>
      <c r="I1124" s="108">
        <f>D1124*'genel hesap'!$K$87</f>
        <v>7.2973599999999994</v>
      </c>
      <c r="J1124" s="108">
        <f>D1124*'genel hesap'!$R$87</f>
        <v>30.587368000000001</v>
      </c>
      <c r="K1124" s="118"/>
      <c r="L1124" s="118"/>
      <c r="M1124" s="118"/>
      <c r="N1124" s="118"/>
      <c r="O1124" s="118"/>
      <c r="P1124" s="118"/>
      <c r="Q1124" s="118"/>
      <c r="R1124" s="109">
        <f>F1124*H1124*D1124+I1124+J1124+K1124+L1124+M1124+N1124+O1124+P1124+Q1124</f>
        <v>91.767128</v>
      </c>
      <c r="S1124" s="119">
        <v>0.1</v>
      </c>
      <c r="T1124" s="119">
        <v>0.3</v>
      </c>
      <c r="U1124" s="119">
        <v>0.1</v>
      </c>
      <c r="V1124" s="111">
        <f t="shared" si="152"/>
        <v>161.04</v>
      </c>
      <c r="W1124" s="111">
        <f t="shared" si="146"/>
        <v>175.53360000000001</v>
      </c>
      <c r="X1124" s="112">
        <v>1.377</v>
      </c>
      <c r="Y1124" s="111">
        <f t="shared" si="147"/>
        <v>417.24336719999997</v>
      </c>
      <c r="Z1124" s="113">
        <v>0.5</v>
      </c>
      <c r="AA1124" s="114">
        <f t="shared" si="145"/>
        <v>208.62168359999998</v>
      </c>
    </row>
    <row r="1125" spans="1:27" ht="12.75" customHeight="1" x14ac:dyDescent="0.35">
      <c r="A1125" s="103" t="s">
        <v>2678</v>
      </c>
      <c r="B1125" s="222" t="s">
        <v>2118</v>
      </c>
      <c r="C1125" s="78" t="s">
        <v>1318</v>
      </c>
      <c r="D1125" s="124">
        <v>1</v>
      </c>
      <c r="E1125" s="105">
        <v>0.6</v>
      </c>
      <c r="F1125" s="132">
        <f>VLOOKUP(CONCATENATE(A1125,"-",E1125),AĞIRLIK!$A$3:$C$171,3,FALSE)</f>
        <v>8.2896000000000001</v>
      </c>
      <c r="G1125" s="117" t="s">
        <v>39</v>
      </c>
      <c r="H1125" s="108">
        <f>Sayfa2!$C$2</f>
        <v>6.5</v>
      </c>
      <c r="I1125" s="108"/>
      <c r="J1125" s="118"/>
      <c r="K1125" s="118"/>
      <c r="L1125" s="118"/>
      <c r="M1125" s="118"/>
      <c r="N1125" s="118"/>
      <c r="O1125" s="118"/>
      <c r="P1125" s="118"/>
      <c r="Q1125" s="118"/>
      <c r="R1125" s="109">
        <f>F1125*H1125*D1125+I1125+J1125+K1125+L1125+M1125+N1125+O1125+P1125+Q1125</f>
        <v>53.882400000000004</v>
      </c>
      <c r="S1125" s="119">
        <v>0.2</v>
      </c>
      <c r="T1125" s="119">
        <v>0.3</v>
      </c>
      <c r="U1125" s="119">
        <v>0.1</v>
      </c>
      <c r="V1125" s="111">
        <v>61.13</v>
      </c>
      <c r="W1125" s="111">
        <f t="shared" si="146"/>
        <v>66.631700000000009</v>
      </c>
      <c r="X1125" s="112">
        <v>1.377</v>
      </c>
      <c r="Y1125" s="111">
        <f t="shared" si="147"/>
        <v>158.38355090000002</v>
      </c>
      <c r="Z1125" s="113">
        <v>0.5</v>
      </c>
      <c r="AA1125" s="114">
        <f t="shared" si="145"/>
        <v>79.191775450000009</v>
      </c>
    </row>
    <row r="1126" spans="1:27" ht="12.75" customHeight="1" x14ac:dyDescent="0.35">
      <c r="A1126" s="103" t="s">
        <v>2678</v>
      </c>
      <c r="B1126" s="222" t="s">
        <v>4332</v>
      </c>
      <c r="C1126" s="78" t="s">
        <v>352</v>
      </c>
      <c r="D1126" s="124">
        <v>1</v>
      </c>
      <c r="E1126" s="105">
        <v>0.6</v>
      </c>
      <c r="F1126" s="132">
        <f>VLOOKUP(CONCATENATE(A1126,"-",E1126),AĞIRLIK!$A$3:$C$171,3,FALSE)</f>
        <v>8.2896000000000001</v>
      </c>
      <c r="G1126" s="117" t="s">
        <v>39</v>
      </c>
      <c r="H1126" s="108">
        <f>Sayfa2!$C$2</f>
        <v>6.5</v>
      </c>
      <c r="I1126" s="108"/>
      <c r="J1126" s="118"/>
      <c r="K1126" s="118"/>
      <c r="L1126" s="118"/>
      <c r="M1126" s="118"/>
      <c r="N1126" s="118"/>
      <c r="O1126" s="118"/>
      <c r="P1126" s="118"/>
      <c r="Q1126" s="118"/>
      <c r="R1126" s="109">
        <f>F1126*H1126*D1126+I1126+J1126+K1126+L1126+M1126+N1126+O1126+P1126+Q1126</f>
        <v>53.882400000000004</v>
      </c>
      <c r="S1126" s="119">
        <v>0.2</v>
      </c>
      <c r="T1126" s="119">
        <v>0.3</v>
      </c>
      <c r="U1126" s="119">
        <v>0.1</v>
      </c>
      <c r="V1126" s="111">
        <v>61.13</v>
      </c>
      <c r="W1126" s="111">
        <f t="shared" si="146"/>
        <v>66.631700000000009</v>
      </c>
      <c r="X1126" s="112">
        <v>1.377</v>
      </c>
      <c r="Y1126" s="111">
        <f t="shared" si="147"/>
        <v>158.38355090000002</v>
      </c>
      <c r="Z1126" s="113">
        <v>0.5</v>
      </c>
      <c r="AA1126" s="114">
        <f t="shared" si="145"/>
        <v>79.191775450000009</v>
      </c>
    </row>
    <row r="1127" spans="1:27" ht="12.75" customHeight="1" x14ac:dyDescent="0.35">
      <c r="A1127" s="103" t="s">
        <v>2678</v>
      </c>
      <c r="B1127" s="222" t="s">
        <v>4333</v>
      </c>
      <c r="C1127" s="78" t="s">
        <v>1319</v>
      </c>
      <c r="D1127" s="124">
        <v>1</v>
      </c>
      <c r="E1127" s="131"/>
      <c r="F1127" s="132">
        <v>6.4</v>
      </c>
      <c r="G1127" s="117" t="s">
        <v>39</v>
      </c>
      <c r="H1127" s="108">
        <v>1.62</v>
      </c>
      <c r="I1127" s="108"/>
      <c r="J1127" s="118"/>
      <c r="K1127" s="118"/>
      <c r="L1127" s="118"/>
      <c r="M1127" s="118"/>
      <c r="N1127" s="118"/>
      <c r="O1127" s="118"/>
      <c r="P1127" s="128"/>
      <c r="Q1127" s="128"/>
      <c r="R1127" s="109">
        <f>R1129</f>
        <v>10.368000000000002</v>
      </c>
      <c r="S1127" s="129">
        <v>1.5</v>
      </c>
      <c r="T1127" s="129">
        <v>0</v>
      </c>
      <c r="U1127" s="129">
        <v>0</v>
      </c>
      <c r="V1127" s="111">
        <v>61.13</v>
      </c>
      <c r="W1127" s="111">
        <f t="shared" si="146"/>
        <v>66.631700000000009</v>
      </c>
      <c r="X1127" s="112">
        <v>1.377</v>
      </c>
      <c r="Y1127" s="111">
        <f t="shared" si="147"/>
        <v>158.38355090000002</v>
      </c>
      <c r="Z1127" s="113">
        <v>0.5</v>
      </c>
      <c r="AA1127" s="114">
        <f t="shared" si="145"/>
        <v>79.191775450000009</v>
      </c>
    </row>
    <row r="1128" spans="1:27" ht="12.75" customHeight="1" x14ac:dyDescent="0.35">
      <c r="A1128" s="103" t="s">
        <v>2678</v>
      </c>
      <c r="B1128" s="222" t="s">
        <v>4334</v>
      </c>
      <c r="C1128" s="78" t="s">
        <v>1320</v>
      </c>
      <c r="D1128" s="126"/>
      <c r="E1128" s="131"/>
      <c r="F1128" s="132">
        <f>Sayfa2!CU20</f>
        <v>6.4</v>
      </c>
      <c r="G1128" s="137" t="s">
        <v>39</v>
      </c>
      <c r="H1128" s="108"/>
      <c r="I1128" s="108"/>
      <c r="J1128" s="118"/>
      <c r="K1128" s="118"/>
      <c r="L1128" s="118"/>
      <c r="M1128" s="118"/>
      <c r="N1128" s="118"/>
      <c r="O1128" s="118"/>
      <c r="P1128" s="128"/>
      <c r="Q1128" s="128"/>
      <c r="R1128" s="109">
        <f>R1129</f>
        <v>10.368000000000002</v>
      </c>
      <c r="S1128" s="129">
        <v>1</v>
      </c>
      <c r="T1128" s="129">
        <v>0</v>
      </c>
      <c r="U1128" s="129">
        <v>0</v>
      </c>
      <c r="V1128" s="111">
        <v>61.13</v>
      </c>
      <c r="W1128" s="111">
        <f t="shared" si="146"/>
        <v>66.631700000000009</v>
      </c>
      <c r="X1128" s="112">
        <v>1.377</v>
      </c>
      <c r="Y1128" s="111">
        <f t="shared" si="147"/>
        <v>158.38355090000002</v>
      </c>
      <c r="Z1128" s="113">
        <v>0.5</v>
      </c>
      <c r="AA1128" s="114">
        <f t="shared" si="145"/>
        <v>79.191775450000009</v>
      </c>
    </row>
    <row r="1129" spans="1:27" ht="12.75" customHeight="1" x14ac:dyDescent="0.35">
      <c r="A1129" s="103" t="s">
        <v>2678</v>
      </c>
      <c r="B1129" s="222" t="s">
        <v>4335</v>
      </c>
      <c r="C1129" s="78" t="s">
        <v>353</v>
      </c>
      <c r="D1129" s="126">
        <v>1</v>
      </c>
      <c r="E1129" s="131"/>
      <c r="F1129" s="132">
        <f>Sayfa2!CU20</f>
        <v>6.4</v>
      </c>
      <c r="G1129" s="137" t="s">
        <v>39</v>
      </c>
      <c r="H1129" s="108">
        <v>1.62</v>
      </c>
      <c r="I1129" s="108"/>
      <c r="J1129" s="118"/>
      <c r="K1129" s="118"/>
      <c r="L1129" s="118"/>
      <c r="M1129" s="118"/>
      <c r="N1129" s="118"/>
      <c r="O1129" s="118"/>
      <c r="P1129" s="128"/>
      <c r="Q1129" s="128"/>
      <c r="R1129" s="109">
        <f>F1129*H1129*D1129+I1129+J1129+K1129+L1129+M1129+N1129+O1129+P1129+Q1129</f>
        <v>10.368000000000002</v>
      </c>
      <c r="S1129" s="129">
        <v>1</v>
      </c>
      <c r="T1129" s="129">
        <v>0</v>
      </c>
      <c r="U1129" s="129">
        <v>0</v>
      </c>
      <c r="V1129" s="111">
        <v>61.13</v>
      </c>
      <c r="W1129" s="111">
        <f t="shared" si="146"/>
        <v>66.631700000000009</v>
      </c>
      <c r="X1129" s="112">
        <v>1.377</v>
      </c>
      <c r="Y1129" s="111">
        <f t="shared" si="147"/>
        <v>158.38355090000002</v>
      </c>
      <c r="Z1129" s="113">
        <v>0.5</v>
      </c>
      <c r="AA1129" s="114">
        <f t="shared" si="145"/>
        <v>79.191775450000009</v>
      </c>
    </row>
    <row r="1130" spans="1:27" ht="12.75" customHeight="1" x14ac:dyDescent="0.35">
      <c r="A1130" s="103" t="s">
        <v>2678</v>
      </c>
      <c r="B1130" s="222" t="s">
        <v>4336</v>
      </c>
      <c r="C1130" s="78" t="s">
        <v>354</v>
      </c>
      <c r="D1130" s="124">
        <v>1</v>
      </c>
      <c r="E1130" s="125"/>
      <c r="F1130" s="132">
        <v>1</v>
      </c>
      <c r="G1130" s="117" t="s">
        <v>39</v>
      </c>
      <c r="H1130" s="133"/>
      <c r="I1130" s="138"/>
      <c r="J1130" s="134"/>
      <c r="K1130" s="134"/>
      <c r="L1130" s="134"/>
      <c r="M1130" s="134">
        <f>'BAĞLANTI KELEPÇESİ'!H21</f>
        <v>1.5681153246753248</v>
      </c>
      <c r="N1130" s="134"/>
      <c r="O1130" s="134"/>
      <c r="P1130" s="134"/>
      <c r="Q1130" s="134"/>
      <c r="R1130" s="109">
        <f>F1130*H1130*D1130+I1130+J1130+K1130+L1130+M1130+N1130+O1130+P1130+Q1130</f>
        <v>1.5681153246753248</v>
      </c>
      <c r="S1130" s="135">
        <v>1</v>
      </c>
      <c r="T1130" s="135">
        <v>0</v>
      </c>
      <c r="U1130" s="135">
        <v>0</v>
      </c>
      <c r="V1130" s="111">
        <v>2.87</v>
      </c>
      <c r="W1130" s="111">
        <f t="shared" si="146"/>
        <v>3.1283000000000003</v>
      </c>
      <c r="X1130" s="112">
        <v>1.377</v>
      </c>
      <c r="Y1130" s="111">
        <f t="shared" si="147"/>
        <v>7.4359691000000003</v>
      </c>
      <c r="Z1130" s="113">
        <v>0.5</v>
      </c>
      <c r="AA1130" s="114">
        <f t="shared" si="145"/>
        <v>3.7179845500000002</v>
      </c>
    </row>
    <row r="1131" spans="1:27" ht="12.75" customHeight="1" x14ac:dyDescent="0.35">
      <c r="A1131" s="103" t="s">
        <v>2678</v>
      </c>
      <c r="B1131" s="222" t="s">
        <v>4337</v>
      </c>
      <c r="C1131" s="78" t="s">
        <v>1321</v>
      </c>
      <c r="D1131" s="124"/>
      <c r="E1131" s="125"/>
      <c r="F1131" s="132">
        <v>1</v>
      </c>
      <c r="G1131" s="117" t="s">
        <v>39</v>
      </c>
      <c r="H1131" s="133"/>
      <c r="I1131" s="138"/>
      <c r="J1131" s="118"/>
      <c r="K1131" s="134"/>
      <c r="L1131" s="134"/>
      <c r="M1131" s="134"/>
      <c r="N1131" s="134"/>
      <c r="O1131" s="134"/>
      <c r="P1131" s="134"/>
      <c r="Q1131" s="134"/>
      <c r="R1131" s="109">
        <f>R1134</f>
        <v>3.2292000000000005</v>
      </c>
      <c r="S1131" s="135">
        <v>1</v>
      </c>
      <c r="T1131" s="135">
        <v>0</v>
      </c>
      <c r="U1131" s="135">
        <v>0</v>
      </c>
      <c r="V1131" s="111">
        <v>2.87</v>
      </c>
      <c r="W1131" s="111">
        <f t="shared" si="146"/>
        <v>3.1283000000000003</v>
      </c>
      <c r="X1131" s="112">
        <v>1.377</v>
      </c>
      <c r="Y1131" s="111">
        <f t="shared" si="147"/>
        <v>7.4359691000000003</v>
      </c>
      <c r="Z1131" s="113">
        <v>0.5</v>
      </c>
      <c r="AA1131" s="114">
        <f t="shared" si="145"/>
        <v>3.7179845500000002</v>
      </c>
    </row>
    <row r="1132" spans="1:27" ht="12.75" customHeight="1" x14ac:dyDescent="0.35">
      <c r="A1132" s="103" t="s">
        <v>2678</v>
      </c>
      <c r="B1132" s="222" t="s">
        <v>4338</v>
      </c>
      <c r="C1132" s="123" t="s">
        <v>3894</v>
      </c>
      <c r="D1132" s="124"/>
      <c r="E1132" s="105"/>
      <c r="F1132" s="132">
        <v>1</v>
      </c>
      <c r="G1132" s="117" t="s">
        <v>39</v>
      </c>
      <c r="H1132" s="108"/>
      <c r="I1132" s="108"/>
      <c r="J1132" s="108"/>
      <c r="K1132" s="134"/>
      <c r="L1132" s="134"/>
      <c r="M1132" s="134"/>
      <c r="N1132" s="134"/>
      <c r="O1132" s="134"/>
      <c r="P1132" s="134">
        <f>'DUVAR KELEPÇE'!J20</f>
        <v>3.6374000000000004</v>
      </c>
      <c r="Q1132" s="134"/>
      <c r="R1132" s="109">
        <f>F1132*H1132*D1132+I1132+J1132+K1132+L1132+M1132+N1132+O1132+P1132+Q1132</f>
        <v>3.6374000000000004</v>
      </c>
      <c r="S1132" s="135">
        <v>1</v>
      </c>
      <c r="T1132" s="135">
        <v>0</v>
      </c>
      <c r="U1132" s="135">
        <v>0</v>
      </c>
      <c r="V1132" s="111">
        <f t="shared" ref="V1132:V1137" si="153">R1132*(1+S1132)*(T1132+1)*(U1132+1)</f>
        <v>7.2748000000000008</v>
      </c>
      <c r="W1132" s="111">
        <f t="shared" si="146"/>
        <v>7.9295320000000018</v>
      </c>
      <c r="X1132" s="112">
        <v>1.377</v>
      </c>
      <c r="Y1132" s="111">
        <f t="shared" si="147"/>
        <v>18.848497564000002</v>
      </c>
      <c r="Z1132" s="113">
        <v>0.5</v>
      </c>
      <c r="AA1132" s="114">
        <f t="shared" si="145"/>
        <v>9.4242487820000012</v>
      </c>
    </row>
    <row r="1133" spans="1:27" ht="12.75" customHeight="1" x14ac:dyDescent="0.35">
      <c r="A1133" s="103" t="s">
        <v>2678</v>
      </c>
      <c r="B1133" s="222" t="s">
        <v>4339</v>
      </c>
      <c r="C1133" s="123" t="s">
        <v>3486</v>
      </c>
      <c r="D1133" s="124"/>
      <c r="E1133" s="125"/>
      <c r="F1133" s="132">
        <v>1</v>
      </c>
      <c r="G1133" s="117" t="s">
        <v>39</v>
      </c>
      <c r="H1133" s="133"/>
      <c r="I1133" s="133"/>
      <c r="J1133" s="118"/>
      <c r="K1133" s="134"/>
      <c r="L1133" s="134"/>
      <c r="M1133" s="134"/>
      <c r="N1133" s="134"/>
      <c r="O1133" s="134"/>
      <c r="P1133" s="134">
        <f>'DUVAR KELEPÇE'!J19</f>
        <v>3.4333</v>
      </c>
      <c r="Q1133" s="134"/>
      <c r="R1133" s="109">
        <f>F1133*H1133*D1133+I1133+J1133+K1133+L1133+M1133+N1133+O1133+P1133+Q1133</f>
        <v>3.4333</v>
      </c>
      <c r="S1133" s="135">
        <v>1</v>
      </c>
      <c r="T1133" s="135">
        <v>0</v>
      </c>
      <c r="U1133" s="135">
        <v>0</v>
      </c>
      <c r="V1133" s="111">
        <f t="shared" si="153"/>
        <v>6.8666</v>
      </c>
      <c r="W1133" s="111">
        <f t="shared" si="146"/>
        <v>7.4845940000000004</v>
      </c>
      <c r="X1133" s="112">
        <v>1.377</v>
      </c>
      <c r="Y1133" s="111">
        <f t="shared" si="147"/>
        <v>17.790879938</v>
      </c>
      <c r="Z1133" s="113">
        <v>0.5</v>
      </c>
      <c r="AA1133" s="114">
        <f t="shared" si="145"/>
        <v>8.8954399689999999</v>
      </c>
    </row>
    <row r="1134" spans="1:27" ht="12.75" customHeight="1" x14ac:dyDescent="0.35">
      <c r="A1134" s="103" t="s">
        <v>2678</v>
      </c>
      <c r="B1134" s="222" t="s">
        <v>4340</v>
      </c>
      <c r="C1134" s="123" t="s">
        <v>356</v>
      </c>
      <c r="D1134" s="124"/>
      <c r="E1134" s="125"/>
      <c r="F1134" s="132">
        <v>1</v>
      </c>
      <c r="G1134" s="117" t="s">
        <v>39</v>
      </c>
      <c r="H1134" s="133"/>
      <c r="I1134" s="133"/>
      <c r="J1134" s="134"/>
      <c r="K1134" s="134"/>
      <c r="L1134" s="134"/>
      <c r="M1134" s="134"/>
      <c r="N1134" s="134"/>
      <c r="O1134" s="134"/>
      <c r="P1134" s="134"/>
      <c r="Q1134" s="134">
        <f>'DUVAR KELEPÇE'!G19</f>
        <v>3.2292000000000005</v>
      </c>
      <c r="R1134" s="109">
        <f>F1134*H1134*D1134+I1134+J1134+K1134+L1134+M1134+N1134+O1134+P1134+Q1134</f>
        <v>3.2292000000000005</v>
      </c>
      <c r="S1134" s="135">
        <v>1</v>
      </c>
      <c r="T1134" s="135">
        <v>0</v>
      </c>
      <c r="U1134" s="135">
        <v>0</v>
      </c>
      <c r="V1134" s="111">
        <f t="shared" si="153"/>
        <v>6.458400000000001</v>
      </c>
      <c r="W1134" s="111">
        <f t="shared" si="146"/>
        <v>7.0396560000000017</v>
      </c>
      <c r="X1134" s="112">
        <v>1.377</v>
      </c>
      <c r="Y1134" s="111">
        <f t="shared" si="147"/>
        <v>16.733262312000001</v>
      </c>
      <c r="Z1134" s="113">
        <v>0.5</v>
      </c>
      <c r="AA1134" s="114">
        <f t="shared" ref="AA1134:AA1197" si="154">Y1134*(1-Z1134)</f>
        <v>8.3666311560000004</v>
      </c>
    </row>
    <row r="1135" spans="1:27" ht="12.75" customHeight="1" x14ac:dyDescent="0.35">
      <c r="A1135" s="103" t="s">
        <v>2678</v>
      </c>
      <c r="B1135" s="222" t="s">
        <v>4341</v>
      </c>
      <c r="C1135" s="78" t="s">
        <v>357</v>
      </c>
      <c r="D1135" s="124"/>
      <c r="E1135" s="125"/>
      <c r="F1135" s="132">
        <v>1</v>
      </c>
      <c r="G1135" s="117" t="s">
        <v>39</v>
      </c>
      <c r="H1135" s="108"/>
      <c r="I1135" s="108"/>
      <c r="J1135" s="134"/>
      <c r="K1135" s="134"/>
      <c r="L1135" s="134"/>
      <c r="M1135" s="134"/>
      <c r="N1135" s="134">
        <f>'genel hesap'!Y56</f>
        <v>1.5484931506849315</v>
      </c>
      <c r="O1135" s="134"/>
      <c r="P1135" s="134"/>
      <c r="Q1135" s="134"/>
      <c r="R1135" s="109">
        <f>F1135*H1135*D1135+I1135+J1135+K1135+L1135+M1135+N1135+O1135+P1135+Q1135</f>
        <v>1.5484931506849315</v>
      </c>
      <c r="S1135" s="135">
        <v>1</v>
      </c>
      <c r="T1135" s="135">
        <v>0</v>
      </c>
      <c r="U1135" s="135">
        <v>0</v>
      </c>
      <c r="V1135" s="111">
        <f t="shared" si="153"/>
        <v>3.0969863013698631</v>
      </c>
      <c r="W1135" s="111">
        <f t="shared" si="146"/>
        <v>3.3757150684931512</v>
      </c>
      <c r="X1135" s="112">
        <v>1.377</v>
      </c>
      <c r="Y1135" s="111">
        <f t="shared" si="147"/>
        <v>8.0240747178082188</v>
      </c>
      <c r="Z1135" s="113">
        <v>0.5</v>
      </c>
      <c r="AA1135" s="114">
        <f t="shared" si="154"/>
        <v>4.0120373589041094</v>
      </c>
    </row>
    <row r="1136" spans="1:27" ht="12.75" customHeight="1" x14ac:dyDescent="0.35">
      <c r="A1136" s="103" t="s">
        <v>2678</v>
      </c>
      <c r="B1136" s="222" t="s">
        <v>4342</v>
      </c>
      <c r="C1136" s="78" t="s">
        <v>3565</v>
      </c>
      <c r="D1136" s="136">
        <v>0.2</v>
      </c>
      <c r="E1136" s="105">
        <v>0.6</v>
      </c>
      <c r="F1136" s="132">
        <f>VLOOKUP(CONCATENATE(A1136,"-",E1136),AĞIRLIK!$A$3:$C$171,3,FALSE)</f>
        <v>8.2896000000000001</v>
      </c>
      <c r="G1136" s="107" t="s">
        <v>39</v>
      </c>
      <c r="H1136" s="108">
        <f>Sayfa2!$C$2</f>
        <v>6.5</v>
      </c>
      <c r="I1136" s="108"/>
      <c r="J1136" s="109"/>
      <c r="K1136" s="109">
        <f>'genel hesap'!$D$2</f>
        <v>0.5</v>
      </c>
      <c r="L1136" s="109"/>
      <c r="M1136" s="109"/>
      <c r="N1136" s="109"/>
      <c r="O1136" s="118">
        <f>SIVAMA!D20</f>
        <v>3.48</v>
      </c>
      <c r="P1136" s="109"/>
      <c r="Q1136" s="109"/>
      <c r="R1136" s="109">
        <f>R1122+O1136+K1136</f>
        <v>57.862400000000001</v>
      </c>
      <c r="S1136" s="110">
        <v>0.2</v>
      </c>
      <c r="T1136" s="110">
        <v>0.3</v>
      </c>
      <c r="U1136" s="110">
        <v>0.1</v>
      </c>
      <c r="V1136" s="111">
        <f t="shared" si="153"/>
        <v>99.291878400000002</v>
      </c>
      <c r="W1136" s="111">
        <f t="shared" si="146"/>
        <v>108.22814745600002</v>
      </c>
      <c r="X1136" s="112">
        <v>1.377</v>
      </c>
      <c r="Y1136" s="111">
        <f t="shared" si="147"/>
        <v>257.25830650291203</v>
      </c>
      <c r="Z1136" s="113">
        <v>0.5</v>
      </c>
      <c r="AA1136" s="114">
        <f t="shared" si="154"/>
        <v>128.62915325145602</v>
      </c>
    </row>
    <row r="1137" spans="1:27" ht="12.75" customHeight="1" x14ac:dyDescent="0.35">
      <c r="A1137" s="103" t="s">
        <v>2678</v>
      </c>
      <c r="B1137" s="222" t="s">
        <v>4343</v>
      </c>
      <c r="C1137" s="123" t="s">
        <v>3523</v>
      </c>
      <c r="D1137" s="136">
        <v>0.2</v>
      </c>
      <c r="E1137" s="105">
        <v>0.6</v>
      </c>
      <c r="F1137" s="132">
        <f>VLOOKUP(CONCATENATE(A1137,"-",E1137),AĞIRLIK!$A$3:$C$171,3,FALSE)</f>
        <v>8.2896000000000001</v>
      </c>
      <c r="G1137" s="117" t="s">
        <v>39</v>
      </c>
      <c r="H1137" s="108">
        <f>Sayfa2!$C$2</f>
        <v>6.5</v>
      </c>
      <c r="I1137" s="108">
        <f>'genel hesap'!K55*D1137</f>
        <v>1.0002470000000001</v>
      </c>
      <c r="J1137" s="118">
        <f>'genel hesap'!R55*D1137</f>
        <v>5.4281808000000016</v>
      </c>
      <c r="K1137" s="118">
        <f>'genel hesap'!$D$2</f>
        <v>0.5</v>
      </c>
      <c r="L1137" s="118"/>
      <c r="M1137" s="118"/>
      <c r="N1137" s="118"/>
      <c r="O1137" s="118">
        <f>SIVAMA!D20</f>
        <v>3.48</v>
      </c>
      <c r="P1137" s="118"/>
      <c r="Q1137" s="118"/>
      <c r="R1137" s="109">
        <f>F1137*H1137*D1137+I1137+J1137+K1137+L1137+M1137+N1137+O1137+P1137+Q1137+R1123</f>
        <v>110.01582180000001</v>
      </c>
      <c r="S1137" s="119">
        <v>0.2</v>
      </c>
      <c r="T1137" s="119">
        <v>0.3</v>
      </c>
      <c r="U1137" s="119">
        <v>0.1</v>
      </c>
      <c r="V1137" s="111">
        <f t="shared" si="153"/>
        <v>188.78715020880003</v>
      </c>
      <c r="W1137" s="111">
        <f t="shared" si="146"/>
        <v>205.77799372759205</v>
      </c>
      <c r="X1137" s="112">
        <v>1.377</v>
      </c>
      <c r="Y1137" s="111">
        <f t="shared" si="147"/>
        <v>489.13429109048627</v>
      </c>
      <c r="Z1137" s="113">
        <v>0.5</v>
      </c>
      <c r="AA1137" s="114">
        <f t="shared" si="154"/>
        <v>244.56714554524314</v>
      </c>
    </row>
    <row r="1138" spans="1:27" ht="12.75" customHeight="1" x14ac:dyDescent="0.35">
      <c r="A1138" s="103" t="s">
        <v>2678</v>
      </c>
      <c r="B1138" s="222" t="s">
        <v>4344</v>
      </c>
      <c r="C1138" s="123" t="s">
        <v>3895</v>
      </c>
      <c r="D1138" s="136">
        <v>0.2</v>
      </c>
      <c r="E1138" s="105">
        <v>0.6</v>
      </c>
      <c r="F1138" s="106">
        <f>VLOOKUP(CONCATENATE(A1138,"-",E1138),AĞIRLIK!$A$3:$C$171,3,FALSE)</f>
        <v>8.2896000000000001</v>
      </c>
      <c r="G1138" s="117" t="s">
        <v>39</v>
      </c>
      <c r="H1138" s="108">
        <f>Sayfa2!$C$2</f>
        <v>6.5</v>
      </c>
      <c r="I1138" s="108">
        <f>D1138*'genel hesap'!$K$87</f>
        <v>1.4594719999999999</v>
      </c>
      <c r="J1138" s="108">
        <f>D1138*'genel hesap'!$R$87</f>
        <v>6.1174736000000003</v>
      </c>
      <c r="K1138" s="118">
        <f>'genel hesap'!$D$2</f>
        <v>0.5</v>
      </c>
      <c r="L1138" s="118"/>
      <c r="M1138" s="118"/>
      <c r="N1138" s="118"/>
      <c r="O1138" s="118">
        <f>SIVAMA!D20</f>
        <v>3.48</v>
      </c>
      <c r="P1138" s="118"/>
      <c r="Q1138" s="118"/>
      <c r="R1138" s="109">
        <f>F1138*H1138*D1138+I1138+J1138+K1138+L1138+M1138+N1138+O1138+P1138+Q1138+R1124</f>
        <v>114.1005536</v>
      </c>
      <c r="S1138" s="119">
        <v>0.2</v>
      </c>
      <c r="T1138" s="119">
        <v>0.3</v>
      </c>
      <c r="U1138" s="119">
        <v>0.1</v>
      </c>
      <c r="V1138" s="111">
        <f>R1138*(1+S1138)*(T1138+1)*(U1138+1)</f>
        <v>195.79654997759999</v>
      </c>
      <c r="W1138" s="111">
        <f t="shared" si="146"/>
        <v>213.41823947558402</v>
      </c>
      <c r="X1138" s="112">
        <v>1.377</v>
      </c>
      <c r="Y1138" s="111">
        <f t="shared" si="147"/>
        <v>507.29515523346316</v>
      </c>
      <c r="Z1138" s="113">
        <v>0.5</v>
      </c>
      <c r="AA1138" s="114">
        <f t="shared" si="154"/>
        <v>253.64757761673158</v>
      </c>
    </row>
    <row r="1139" spans="1:27" ht="12.75" customHeight="1" x14ac:dyDescent="0.35">
      <c r="A1139" s="103" t="s">
        <v>2678</v>
      </c>
      <c r="B1139" s="222" t="s">
        <v>4345</v>
      </c>
      <c r="C1139" s="78" t="s">
        <v>2652</v>
      </c>
      <c r="D1139" s="124">
        <v>1</v>
      </c>
      <c r="E1139" s="105">
        <v>0.6</v>
      </c>
      <c r="F1139" s="132">
        <f>VLOOKUP(CONCATENATE(A1139,"-",E1139),AĞIRLIK!$A$3:$C$171,3,FALSE)</f>
        <v>8.2896000000000001</v>
      </c>
      <c r="G1139" s="117" t="s">
        <v>39</v>
      </c>
      <c r="H1139" s="108">
        <f>Sayfa2!$C$2</f>
        <v>6.5</v>
      </c>
      <c r="I1139" s="108"/>
      <c r="J1139" s="118"/>
      <c r="K1139" s="118"/>
      <c r="L1139" s="118"/>
      <c r="M1139" s="118"/>
      <c r="N1139" s="118"/>
      <c r="O1139" s="118"/>
      <c r="P1139" s="118"/>
      <c r="Q1139" s="118"/>
      <c r="R1139" s="109">
        <f>R1122*1.5</f>
        <v>80.823599999999999</v>
      </c>
      <c r="S1139" s="119">
        <v>0.1</v>
      </c>
      <c r="T1139" s="119">
        <v>0.3</v>
      </c>
      <c r="U1139" s="119">
        <v>0.1</v>
      </c>
      <c r="V1139" s="111">
        <v>91.695000000000007</v>
      </c>
      <c r="W1139" s="111">
        <f t="shared" si="146"/>
        <v>99.947550000000021</v>
      </c>
      <c r="X1139" s="112">
        <v>1.377</v>
      </c>
      <c r="Y1139" s="111">
        <f t="shared" si="147"/>
        <v>237.57532635000004</v>
      </c>
      <c r="Z1139" s="113">
        <v>0.5</v>
      </c>
      <c r="AA1139" s="114">
        <f t="shared" si="154"/>
        <v>118.78766317500002</v>
      </c>
    </row>
    <row r="1140" spans="1:27" ht="12.75" customHeight="1" x14ac:dyDescent="0.35">
      <c r="A1140" s="103" t="s">
        <v>2678</v>
      </c>
      <c r="B1140" s="222" t="s">
        <v>4346</v>
      </c>
      <c r="C1140" s="123" t="s">
        <v>3543</v>
      </c>
      <c r="D1140" s="124">
        <v>1</v>
      </c>
      <c r="E1140" s="105">
        <v>0.6</v>
      </c>
      <c r="F1140" s="132">
        <f>VLOOKUP(CONCATENATE(A1140,"-",E1140),AĞIRLIK!$A$3:$C$171,3,FALSE)</f>
        <v>8.2896000000000001</v>
      </c>
      <c r="G1140" s="117" t="s">
        <v>39</v>
      </c>
      <c r="H1140" s="108">
        <f>Sayfa2!$C$2</f>
        <v>6.5</v>
      </c>
      <c r="I1140" s="108">
        <f>D1140*İZOLASYON!$G$20</f>
        <v>5.6535700000000002</v>
      </c>
      <c r="J1140" s="118">
        <f>D1140*İZOLASYON!$O$20</f>
        <v>29.294944000000005</v>
      </c>
      <c r="K1140" s="118"/>
      <c r="L1140" s="118"/>
      <c r="M1140" s="118"/>
      <c r="N1140" s="118">
        <f>CONTA!E668</f>
        <v>0</v>
      </c>
      <c r="O1140" s="118"/>
      <c r="P1140" s="118"/>
      <c r="Q1140" s="118"/>
      <c r="R1140" s="109">
        <f>R1123*1.5</f>
        <v>133.24637100000001</v>
      </c>
      <c r="S1140" s="119">
        <v>0.2</v>
      </c>
      <c r="T1140" s="119">
        <v>0.3</v>
      </c>
      <c r="U1140" s="119">
        <v>0.1</v>
      </c>
      <c r="V1140" s="111">
        <v>155.44499999999999</v>
      </c>
      <c r="W1140" s="111">
        <f t="shared" ref="W1140:W1203" si="155">V1140*$W$1</f>
        <v>169.43505000000002</v>
      </c>
      <c r="X1140" s="112">
        <v>1.377</v>
      </c>
      <c r="Y1140" s="111">
        <f t="shared" ref="Y1140:Y1203" si="156">W1140*(1+X1140)</f>
        <v>402.74711385000001</v>
      </c>
      <c r="Z1140" s="113">
        <v>0.5</v>
      </c>
      <c r="AA1140" s="114">
        <f t="shared" si="154"/>
        <v>201.373556925</v>
      </c>
    </row>
    <row r="1141" spans="1:27" ht="12.75" customHeight="1" x14ac:dyDescent="0.35">
      <c r="A1141" s="103" t="s">
        <v>2678</v>
      </c>
      <c r="B1141" s="222" t="s">
        <v>4347</v>
      </c>
      <c r="C1141" s="123" t="s">
        <v>3896</v>
      </c>
      <c r="D1141" s="124">
        <v>1</v>
      </c>
      <c r="E1141" s="105">
        <v>0.6</v>
      </c>
      <c r="F1141" s="106">
        <f>VLOOKUP(CONCATENATE(A1141,"-",E1141),AĞIRLIK!$A$3:$C$171,3,FALSE)</f>
        <v>8.2896000000000001</v>
      </c>
      <c r="G1141" s="117" t="s">
        <v>39</v>
      </c>
      <c r="H1141" s="108">
        <f>Sayfa2!$C$2</f>
        <v>6.5</v>
      </c>
      <c r="I1141" s="108">
        <f>D1141*'genel hesap'!$K$87</f>
        <v>7.2973599999999994</v>
      </c>
      <c r="J1141" s="108">
        <f>D1141*'genel hesap'!$R$87</f>
        <v>30.587368000000001</v>
      </c>
      <c r="K1141" s="118"/>
      <c r="L1141" s="118"/>
      <c r="M1141" s="118"/>
      <c r="N1141" s="118">
        <f>CONTA!E19</f>
        <v>1.2904109589041097</v>
      </c>
      <c r="O1141" s="118"/>
      <c r="P1141" s="118"/>
      <c r="Q1141" s="118"/>
      <c r="R1141" s="109">
        <f>R1124*1.5</f>
        <v>137.65069199999999</v>
      </c>
      <c r="S1141" s="119">
        <v>0.2</v>
      </c>
      <c r="T1141" s="119">
        <v>0.3</v>
      </c>
      <c r="U1141" s="119">
        <v>0.1</v>
      </c>
      <c r="V1141" s="111">
        <v>161.04</v>
      </c>
      <c r="W1141" s="111">
        <f t="shared" si="155"/>
        <v>175.53360000000001</v>
      </c>
      <c r="X1141" s="112">
        <v>1.377</v>
      </c>
      <c r="Y1141" s="111">
        <f t="shared" si="156"/>
        <v>417.24336719999997</v>
      </c>
      <c r="Z1141" s="113">
        <v>0.5</v>
      </c>
      <c r="AA1141" s="114">
        <f t="shared" si="154"/>
        <v>208.62168359999998</v>
      </c>
    </row>
    <row r="1142" spans="1:27" ht="12.75" customHeight="1" x14ac:dyDescent="0.35">
      <c r="A1142" s="103" t="s">
        <v>2679</v>
      </c>
      <c r="B1142" s="222" t="s">
        <v>2119</v>
      </c>
      <c r="C1142" s="78" t="s">
        <v>358</v>
      </c>
      <c r="D1142" s="124">
        <v>1</v>
      </c>
      <c r="E1142" s="125">
        <v>0.8</v>
      </c>
      <c r="F1142" s="132">
        <f>VLOOKUP(CONCATENATE(A1142,"-",E1142),AĞIRLIK!$A$3:$C$171,3,FALSE)</f>
        <v>12.057600000000001</v>
      </c>
      <c r="G1142" s="117" t="s">
        <v>39</v>
      </c>
      <c r="H1142" s="108">
        <f>Sayfa2!$C$2</f>
        <v>6.5</v>
      </c>
      <c r="I1142" s="108"/>
      <c r="J1142" s="118"/>
      <c r="K1142" s="118"/>
      <c r="L1142" s="118"/>
      <c r="M1142" s="118"/>
      <c r="N1142" s="118"/>
      <c r="O1142" s="118"/>
      <c r="P1142" s="118"/>
      <c r="Q1142" s="118"/>
      <c r="R1142" s="109">
        <f>F1142*H1142*D1142+I1142+J1142+K1142+L1142+M1142+N1142+O1142+P1142+Q1142</f>
        <v>78.374400000000009</v>
      </c>
      <c r="S1142" s="119">
        <v>0.1</v>
      </c>
      <c r="T1142" s="119">
        <v>0.3</v>
      </c>
      <c r="U1142" s="119">
        <v>0.1</v>
      </c>
      <c r="V1142" s="111">
        <v>66.23</v>
      </c>
      <c r="W1142" s="111">
        <f t="shared" si="155"/>
        <v>72.190700000000007</v>
      </c>
      <c r="X1142" s="112">
        <v>1.377</v>
      </c>
      <c r="Y1142" s="111">
        <f t="shared" si="156"/>
        <v>171.59729390000001</v>
      </c>
      <c r="Z1142" s="113">
        <v>0.5</v>
      </c>
      <c r="AA1142" s="114">
        <f t="shared" si="154"/>
        <v>85.798646950000006</v>
      </c>
    </row>
    <row r="1143" spans="1:27" ht="12.75" customHeight="1" x14ac:dyDescent="0.35">
      <c r="A1143" s="103" t="s">
        <v>2679</v>
      </c>
      <c r="B1143" s="222" t="s">
        <v>2120</v>
      </c>
      <c r="C1143" s="123" t="s">
        <v>3194</v>
      </c>
      <c r="D1143" s="124">
        <v>1</v>
      </c>
      <c r="E1143" s="125">
        <v>0.8</v>
      </c>
      <c r="F1143" s="132">
        <f>VLOOKUP(CONCATENATE(A1143,"-",E1143),AĞIRLIK!$A$3:$C$171,3,FALSE)</f>
        <v>12.057600000000001</v>
      </c>
      <c r="G1143" s="117" t="s">
        <v>39</v>
      </c>
      <c r="H1143" s="108">
        <f>Sayfa2!$C$2</f>
        <v>6.5</v>
      </c>
      <c r="I1143" s="108">
        <f>D1143*İZOLASYON!$G$21</f>
        <v>6.0884599999999995</v>
      </c>
      <c r="J1143" s="118">
        <f>D1143*İZOLASYON!$O$21</f>
        <v>31.448984000000006</v>
      </c>
      <c r="K1143" s="118"/>
      <c r="L1143" s="118"/>
      <c r="M1143" s="118"/>
      <c r="N1143" s="118"/>
      <c r="O1143" s="118"/>
      <c r="P1143" s="118"/>
      <c r="Q1143" s="118"/>
      <c r="R1143" s="109">
        <f>F1143*H1143*D1143+I1143+J1143+K1143+L1143+M1143+N1143+O1143+P1143+Q1143</f>
        <v>115.91184400000002</v>
      </c>
      <c r="S1143" s="119">
        <v>0.1</v>
      </c>
      <c r="T1143" s="119">
        <v>0.3</v>
      </c>
      <c r="U1143" s="119">
        <v>0.1</v>
      </c>
      <c r="V1143" s="111">
        <v>111.88</v>
      </c>
      <c r="W1143" s="111">
        <f t="shared" si="155"/>
        <v>121.9492</v>
      </c>
      <c r="X1143" s="112">
        <v>1.377</v>
      </c>
      <c r="Y1143" s="111">
        <f t="shared" si="156"/>
        <v>289.87324839999997</v>
      </c>
      <c r="Z1143" s="113">
        <v>0.5</v>
      </c>
      <c r="AA1143" s="114">
        <f t="shared" si="154"/>
        <v>144.93662419999998</v>
      </c>
    </row>
    <row r="1144" spans="1:27" ht="12.75" customHeight="1" x14ac:dyDescent="0.35">
      <c r="A1144" s="103" t="s">
        <v>2679</v>
      </c>
      <c r="B1144" s="222" t="s">
        <v>2121</v>
      </c>
      <c r="C1144" s="123" t="s">
        <v>3897</v>
      </c>
      <c r="D1144" s="124">
        <v>1</v>
      </c>
      <c r="E1144" s="125">
        <v>0.8</v>
      </c>
      <c r="F1144" s="106">
        <f>VLOOKUP(CONCATENATE(A1144,"-",E1144),AĞIRLIK!$A$3:$C$171,3,FALSE)</f>
        <v>12.057600000000001</v>
      </c>
      <c r="G1144" s="117" t="s">
        <v>39</v>
      </c>
      <c r="H1144" s="108">
        <f>Sayfa2!$C$2</f>
        <v>6.5</v>
      </c>
      <c r="I1144" s="108">
        <f>D1144*'genel hesap'!$K$88</f>
        <v>7.8186</v>
      </c>
      <c r="J1144" s="108">
        <f>D1144*'genel hesap'!$R$88</f>
        <v>32.741408</v>
      </c>
      <c r="K1144" s="118"/>
      <c r="L1144" s="118"/>
      <c r="M1144" s="118"/>
      <c r="N1144" s="118"/>
      <c r="O1144" s="118"/>
      <c r="P1144" s="118"/>
      <c r="Q1144" s="118"/>
      <c r="R1144" s="109">
        <f>F1144*H1144*D1144+I1144+J1144+K1144+L1144+M1144+N1144+O1144+P1144+Q1144</f>
        <v>118.93440800000002</v>
      </c>
      <c r="S1144" s="119">
        <v>0.1</v>
      </c>
      <c r="T1144" s="119">
        <v>0.3</v>
      </c>
      <c r="U1144" s="119">
        <v>0.1</v>
      </c>
      <c r="V1144" s="111">
        <v>115.78</v>
      </c>
      <c r="W1144" s="111">
        <f t="shared" si="155"/>
        <v>126.20020000000001</v>
      </c>
      <c r="X1144" s="112">
        <v>1.377</v>
      </c>
      <c r="Y1144" s="111">
        <f t="shared" si="156"/>
        <v>299.97787540000002</v>
      </c>
      <c r="Z1144" s="113">
        <v>0.5</v>
      </c>
      <c r="AA1144" s="114">
        <f t="shared" si="154"/>
        <v>149.98893770000001</v>
      </c>
    </row>
    <row r="1145" spans="1:27" ht="12.75" customHeight="1" x14ac:dyDescent="0.35">
      <c r="A1145" s="103" t="s">
        <v>2679</v>
      </c>
      <c r="B1145" s="222" t="s">
        <v>2122</v>
      </c>
      <c r="C1145" s="78" t="s">
        <v>360</v>
      </c>
      <c r="D1145" s="124">
        <v>0.5</v>
      </c>
      <c r="E1145" s="125">
        <v>0.8</v>
      </c>
      <c r="F1145" s="132">
        <f>VLOOKUP(CONCATENATE(A1145,"-",E1145),AĞIRLIK!$A$3:$C$171,3,FALSE)</f>
        <v>12.057600000000001</v>
      </c>
      <c r="G1145" s="117" t="s">
        <v>39</v>
      </c>
      <c r="H1145" s="108">
        <f>Sayfa2!$C$2</f>
        <v>6.5</v>
      </c>
      <c r="I1145" s="120"/>
      <c r="J1145" s="118"/>
      <c r="K1145" s="118"/>
      <c r="L1145" s="118"/>
      <c r="M1145" s="118"/>
      <c r="N1145" s="118"/>
      <c r="O1145" s="118"/>
      <c r="P1145" s="118"/>
      <c r="Q1145" s="118"/>
      <c r="R1145" s="109">
        <f t="shared" ref="R1145:R1153" si="157">F1145*H1145*D1145+I1145+J1145+K1145+L1145+M1145+N1145+O1145+P1145+Q1145</f>
        <v>39.187200000000004</v>
      </c>
      <c r="S1145" s="119">
        <v>0.2</v>
      </c>
      <c r="T1145" s="119">
        <v>0.3</v>
      </c>
      <c r="U1145" s="119">
        <v>0.1</v>
      </c>
      <c r="V1145" s="111">
        <f>V1142*0.5</f>
        <v>33.115000000000002</v>
      </c>
      <c r="W1145" s="111">
        <f t="shared" si="155"/>
        <v>36.095350000000003</v>
      </c>
      <c r="X1145" s="112">
        <v>1.377</v>
      </c>
      <c r="Y1145" s="111">
        <f t="shared" si="156"/>
        <v>85.798646950000006</v>
      </c>
      <c r="Z1145" s="113">
        <v>0.5</v>
      </c>
      <c r="AA1145" s="114">
        <f t="shared" si="154"/>
        <v>42.899323475000003</v>
      </c>
    </row>
    <row r="1146" spans="1:27" ht="12.75" customHeight="1" x14ac:dyDescent="0.35">
      <c r="A1146" s="103" t="s">
        <v>2679</v>
      </c>
      <c r="B1146" s="222" t="s">
        <v>2123</v>
      </c>
      <c r="C1146" s="123" t="s">
        <v>3136</v>
      </c>
      <c r="D1146" s="124">
        <v>0.5</v>
      </c>
      <c r="E1146" s="125">
        <v>0.8</v>
      </c>
      <c r="F1146" s="132">
        <f>VLOOKUP(CONCATENATE(A1146,"-",E1146),AĞIRLIK!$A$3:$C$171,3,FALSE)</f>
        <v>12.057600000000001</v>
      </c>
      <c r="G1146" s="117" t="s">
        <v>39</v>
      </c>
      <c r="H1146" s="108">
        <f>Sayfa2!$C$2</f>
        <v>6.5</v>
      </c>
      <c r="I1146" s="108">
        <f>D1146*İZOLASYON!$G$21</f>
        <v>3.0442299999999998</v>
      </c>
      <c r="J1146" s="118">
        <f>D1146*İZOLASYON!$O$21</f>
        <v>15.724492000000003</v>
      </c>
      <c r="K1146" s="118"/>
      <c r="L1146" s="118"/>
      <c r="M1146" s="118"/>
      <c r="N1146" s="118"/>
      <c r="O1146" s="118"/>
      <c r="P1146" s="118"/>
      <c r="Q1146" s="118"/>
      <c r="R1146" s="109">
        <f t="shared" si="157"/>
        <v>57.955922000000008</v>
      </c>
      <c r="S1146" s="119">
        <v>0.2</v>
      </c>
      <c r="T1146" s="119">
        <v>0.3</v>
      </c>
      <c r="U1146" s="119">
        <v>0.1</v>
      </c>
      <c r="V1146" s="111">
        <f t="shared" ref="V1146:V1150" si="158">V1143*0.5</f>
        <v>55.94</v>
      </c>
      <c r="W1146" s="111">
        <f t="shared" si="155"/>
        <v>60.974600000000002</v>
      </c>
      <c r="X1146" s="112">
        <v>1.377</v>
      </c>
      <c r="Y1146" s="111">
        <f t="shared" si="156"/>
        <v>144.93662419999998</v>
      </c>
      <c r="Z1146" s="113">
        <v>0.5</v>
      </c>
      <c r="AA1146" s="114">
        <f t="shared" si="154"/>
        <v>72.468312099999991</v>
      </c>
    </row>
    <row r="1147" spans="1:27" ht="12.75" customHeight="1" x14ac:dyDescent="0.35">
      <c r="A1147" s="103" t="s">
        <v>2679</v>
      </c>
      <c r="B1147" s="222" t="s">
        <v>2124</v>
      </c>
      <c r="C1147" s="123" t="s">
        <v>3898</v>
      </c>
      <c r="D1147" s="124">
        <v>0.5</v>
      </c>
      <c r="E1147" s="125">
        <v>0.8</v>
      </c>
      <c r="F1147" s="106">
        <f>VLOOKUP(CONCATENATE(A1147,"-",E1147),AĞIRLIK!$A$3:$C$171,3,FALSE)</f>
        <v>12.057600000000001</v>
      </c>
      <c r="G1147" s="117" t="s">
        <v>39</v>
      </c>
      <c r="H1147" s="108">
        <f>Sayfa2!$C$2</f>
        <v>6.5</v>
      </c>
      <c r="I1147" s="108">
        <f>D1147*'genel hesap'!$K$88</f>
        <v>3.9093</v>
      </c>
      <c r="J1147" s="108">
        <f>D1147*'genel hesap'!$R$88</f>
        <v>16.370704</v>
      </c>
      <c r="K1147" s="118"/>
      <c r="L1147" s="118"/>
      <c r="M1147" s="118"/>
      <c r="N1147" s="118"/>
      <c r="O1147" s="118"/>
      <c r="P1147" s="118"/>
      <c r="Q1147" s="118"/>
      <c r="R1147" s="109">
        <f t="shared" si="157"/>
        <v>59.46720400000001</v>
      </c>
      <c r="S1147" s="119">
        <v>0.2</v>
      </c>
      <c r="T1147" s="119">
        <v>0.3</v>
      </c>
      <c r="U1147" s="119">
        <v>0.1</v>
      </c>
      <c r="V1147" s="111">
        <f t="shared" si="158"/>
        <v>57.89</v>
      </c>
      <c r="W1147" s="111">
        <f t="shared" si="155"/>
        <v>63.100100000000005</v>
      </c>
      <c r="X1147" s="112">
        <v>1.377</v>
      </c>
      <c r="Y1147" s="111">
        <f t="shared" si="156"/>
        <v>149.98893770000001</v>
      </c>
      <c r="Z1147" s="113">
        <v>0.5</v>
      </c>
      <c r="AA1147" s="114">
        <f t="shared" si="154"/>
        <v>74.994468850000004</v>
      </c>
    </row>
    <row r="1148" spans="1:27" ht="12.75" customHeight="1" x14ac:dyDescent="0.35">
      <c r="A1148" s="103" t="s">
        <v>2679</v>
      </c>
      <c r="B1148" s="222" t="s">
        <v>2125</v>
      </c>
      <c r="C1148" s="78" t="s">
        <v>362</v>
      </c>
      <c r="D1148" s="116">
        <v>0.25</v>
      </c>
      <c r="E1148" s="125">
        <v>0.8</v>
      </c>
      <c r="F1148" s="132">
        <f>VLOOKUP(CONCATENATE(A1148,"-",E1148),AĞIRLIK!$A$3:$C$171,3,FALSE)</f>
        <v>12.057600000000001</v>
      </c>
      <c r="G1148" s="117" t="s">
        <v>39</v>
      </c>
      <c r="H1148" s="108">
        <f>Sayfa2!$C$2</f>
        <v>6.5</v>
      </c>
      <c r="I1148" s="120"/>
      <c r="J1148" s="118"/>
      <c r="K1148" s="118"/>
      <c r="L1148" s="118"/>
      <c r="M1148" s="118"/>
      <c r="N1148" s="118"/>
      <c r="O1148" s="118"/>
      <c r="P1148" s="118"/>
      <c r="Q1148" s="118"/>
      <c r="R1148" s="109">
        <f t="shared" si="157"/>
        <v>19.593600000000002</v>
      </c>
      <c r="S1148" s="119">
        <v>0.2</v>
      </c>
      <c r="T1148" s="119">
        <v>0.3</v>
      </c>
      <c r="U1148" s="119">
        <v>0.1</v>
      </c>
      <c r="V1148" s="111">
        <f t="shared" si="158"/>
        <v>16.557500000000001</v>
      </c>
      <c r="W1148" s="111">
        <f t="shared" si="155"/>
        <v>18.047675000000002</v>
      </c>
      <c r="X1148" s="112">
        <v>1.377</v>
      </c>
      <c r="Y1148" s="111">
        <f t="shared" si="156"/>
        <v>42.899323475000003</v>
      </c>
      <c r="Z1148" s="113">
        <v>0.5</v>
      </c>
      <c r="AA1148" s="114">
        <f t="shared" si="154"/>
        <v>21.449661737500001</v>
      </c>
    </row>
    <row r="1149" spans="1:27" ht="12.75" customHeight="1" x14ac:dyDescent="0.35">
      <c r="A1149" s="103" t="s">
        <v>2679</v>
      </c>
      <c r="B1149" s="222" t="s">
        <v>2126</v>
      </c>
      <c r="C1149" s="123" t="s">
        <v>3165</v>
      </c>
      <c r="D1149" s="116">
        <v>0.25</v>
      </c>
      <c r="E1149" s="125">
        <v>0.8</v>
      </c>
      <c r="F1149" s="132">
        <f>VLOOKUP(CONCATENATE(A1149,"-",E1149),AĞIRLIK!$A$3:$C$171,3,FALSE)</f>
        <v>12.057600000000001</v>
      </c>
      <c r="G1149" s="117" t="s">
        <v>39</v>
      </c>
      <c r="H1149" s="108">
        <f>Sayfa2!$C$2</f>
        <v>6.5</v>
      </c>
      <c r="I1149" s="108">
        <f>D1149*İZOLASYON!$G$21</f>
        <v>1.5221149999999999</v>
      </c>
      <c r="J1149" s="118">
        <f>D1149*İZOLASYON!$O$21</f>
        <v>7.8622460000000016</v>
      </c>
      <c r="K1149" s="118"/>
      <c r="L1149" s="118"/>
      <c r="M1149" s="118"/>
      <c r="N1149" s="118"/>
      <c r="O1149" s="118"/>
      <c r="P1149" s="118"/>
      <c r="Q1149" s="118"/>
      <c r="R1149" s="109">
        <f t="shared" si="157"/>
        <v>28.977961000000004</v>
      </c>
      <c r="S1149" s="119">
        <v>0.2</v>
      </c>
      <c r="T1149" s="119">
        <v>0.3</v>
      </c>
      <c r="U1149" s="119">
        <v>0.1</v>
      </c>
      <c r="V1149" s="111">
        <f t="shared" si="158"/>
        <v>27.97</v>
      </c>
      <c r="W1149" s="111">
        <f t="shared" si="155"/>
        <v>30.487300000000001</v>
      </c>
      <c r="X1149" s="112">
        <v>1.377</v>
      </c>
      <c r="Y1149" s="111">
        <f t="shared" si="156"/>
        <v>72.468312099999991</v>
      </c>
      <c r="Z1149" s="113">
        <v>0.5</v>
      </c>
      <c r="AA1149" s="114">
        <f t="shared" si="154"/>
        <v>36.234156049999996</v>
      </c>
    </row>
    <row r="1150" spans="1:27" ht="12.75" customHeight="1" x14ac:dyDescent="0.35">
      <c r="A1150" s="103" t="s">
        <v>2679</v>
      </c>
      <c r="B1150" s="222" t="s">
        <v>2127</v>
      </c>
      <c r="C1150" s="123" t="s">
        <v>3899</v>
      </c>
      <c r="D1150" s="116">
        <v>0.25</v>
      </c>
      <c r="E1150" s="125">
        <v>0.8</v>
      </c>
      <c r="F1150" s="106">
        <f>VLOOKUP(CONCATENATE(A1150,"-",E1150),AĞIRLIK!$A$3:$C$171,3,FALSE)</f>
        <v>12.057600000000001</v>
      </c>
      <c r="G1150" s="117" t="s">
        <v>39</v>
      </c>
      <c r="H1150" s="108">
        <f>Sayfa2!$C$2</f>
        <v>6.5</v>
      </c>
      <c r="I1150" s="108">
        <f>D1150*'genel hesap'!$K$88</f>
        <v>1.95465</v>
      </c>
      <c r="J1150" s="108">
        <f>D1150*'genel hesap'!$R$88</f>
        <v>8.185352</v>
      </c>
      <c r="K1150" s="118"/>
      <c r="L1150" s="118"/>
      <c r="M1150" s="118"/>
      <c r="N1150" s="118"/>
      <c r="O1150" s="118"/>
      <c r="P1150" s="118"/>
      <c r="Q1150" s="118"/>
      <c r="R1150" s="109">
        <f t="shared" si="157"/>
        <v>29.733602000000005</v>
      </c>
      <c r="S1150" s="119">
        <v>0.2</v>
      </c>
      <c r="T1150" s="119">
        <v>0.3</v>
      </c>
      <c r="U1150" s="119">
        <v>0.1</v>
      </c>
      <c r="V1150" s="111">
        <f t="shared" si="158"/>
        <v>28.945</v>
      </c>
      <c r="W1150" s="111">
        <f t="shared" si="155"/>
        <v>31.550050000000002</v>
      </c>
      <c r="X1150" s="112">
        <v>1.377</v>
      </c>
      <c r="Y1150" s="111">
        <f t="shared" si="156"/>
        <v>74.994468850000004</v>
      </c>
      <c r="Z1150" s="113">
        <v>0.5</v>
      </c>
      <c r="AA1150" s="114">
        <f t="shared" si="154"/>
        <v>37.497234425000002</v>
      </c>
    </row>
    <row r="1151" spans="1:27" ht="12.75" customHeight="1" x14ac:dyDescent="0.35">
      <c r="A1151" s="103" t="s">
        <v>2679</v>
      </c>
      <c r="B1151" s="222" t="s">
        <v>2128</v>
      </c>
      <c r="C1151" s="78" t="s">
        <v>4601</v>
      </c>
      <c r="D1151" s="124">
        <v>0.5</v>
      </c>
      <c r="E1151" s="125">
        <v>0.8</v>
      </c>
      <c r="F1151" s="132">
        <f>VLOOKUP(CONCATENATE(A1151,"-",E1151),AĞIRLIK!$A$3:$C$171,3,FALSE)</f>
        <v>12.057600000000001</v>
      </c>
      <c r="G1151" s="117" t="s">
        <v>39</v>
      </c>
      <c r="H1151" s="108">
        <f>Sayfa2!$C$2</f>
        <v>6.5</v>
      </c>
      <c r="I1151" s="108"/>
      <c r="J1151" s="118"/>
      <c r="K1151" s="118"/>
      <c r="L1151" s="118">
        <v>1.39</v>
      </c>
      <c r="M1151" s="118"/>
      <c r="N1151" s="118"/>
      <c r="O1151" s="118"/>
      <c r="P1151" s="118"/>
      <c r="Q1151" s="118"/>
      <c r="R1151" s="109">
        <f t="shared" si="157"/>
        <v>40.577200000000005</v>
      </c>
      <c r="S1151" s="119">
        <v>0.2</v>
      </c>
      <c r="T1151" s="119">
        <v>0.3</v>
      </c>
      <c r="U1151" s="119">
        <v>0.1</v>
      </c>
      <c r="V1151" s="111">
        <f>V1145+L1151</f>
        <v>34.505000000000003</v>
      </c>
      <c r="W1151" s="111">
        <f t="shared" si="155"/>
        <v>37.610450000000007</v>
      </c>
      <c r="X1151" s="112">
        <v>1.377</v>
      </c>
      <c r="Y1151" s="111">
        <f t="shared" si="156"/>
        <v>89.400039650000011</v>
      </c>
      <c r="Z1151" s="113">
        <v>0.5</v>
      </c>
      <c r="AA1151" s="114">
        <f t="shared" si="154"/>
        <v>44.700019825000005</v>
      </c>
    </row>
    <row r="1152" spans="1:27" ht="12.75" customHeight="1" x14ac:dyDescent="0.35">
      <c r="A1152" s="103" t="s">
        <v>2679</v>
      </c>
      <c r="B1152" s="222" t="s">
        <v>2129</v>
      </c>
      <c r="C1152" s="123" t="s">
        <v>4630</v>
      </c>
      <c r="D1152" s="124">
        <v>0.5</v>
      </c>
      <c r="E1152" s="125">
        <v>0.8</v>
      </c>
      <c r="F1152" s="132">
        <f>VLOOKUP(CONCATENATE(A1152,"-",E1152),AĞIRLIK!$A$3:$C$171,3,FALSE)</f>
        <v>12.057600000000001</v>
      </c>
      <c r="G1152" s="117" t="s">
        <v>39</v>
      </c>
      <c r="H1152" s="108">
        <f>Sayfa2!$C$2</f>
        <v>6.5</v>
      </c>
      <c r="I1152" s="108">
        <f>D1152*İZOLASYON!$G$21</f>
        <v>3.0442299999999998</v>
      </c>
      <c r="J1152" s="118">
        <f>D1152*İZOLASYON!$O$21</f>
        <v>15.724492000000003</v>
      </c>
      <c r="K1152" s="118"/>
      <c r="L1152" s="118">
        <v>1.39</v>
      </c>
      <c r="M1152" s="118"/>
      <c r="N1152" s="118"/>
      <c r="O1152" s="118"/>
      <c r="P1152" s="118"/>
      <c r="Q1152" s="118"/>
      <c r="R1152" s="109">
        <f t="shared" si="157"/>
        <v>59.345922000000009</v>
      </c>
      <c r="S1152" s="119">
        <v>0.2</v>
      </c>
      <c r="T1152" s="119">
        <v>0.3</v>
      </c>
      <c r="U1152" s="119">
        <v>0.1</v>
      </c>
      <c r="V1152" s="111">
        <f t="shared" ref="V1152:V1153" si="159">V1146+L1152</f>
        <v>57.33</v>
      </c>
      <c r="W1152" s="111">
        <f t="shared" si="155"/>
        <v>62.489700000000006</v>
      </c>
      <c r="X1152" s="112">
        <v>1.377</v>
      </c>
      <c r="Y1152" s="111">
        <f t="shared" si="156"/>
        <v>148.5380169</v>
      </c>
      <c r="Z1152" s="113">
        <v>0.5</v>
      </c>
      <c r="AA1152" s="114">
        <f t="shared" si="154"/>
        <v>74.269008450000001</v>
      </c>
    </row>
    <row r="1153" spans="1:27" ht="12.75" customHeight="1" x14ac:dyDescent="0.35">
      <c r="A1153" s="103" t="s">
        <v>2679</v>
      </c>
      <c r="B1153" s="222" t="s">
        <v>2130</v>
      </c>
      <c r="C1153" s="123" t="s">
        <v>4659</v>
      </c>
      <c r="D1153" s="124">
        <v>0.5</v>
      </c>
      <c r="E1153" s="125">
        <v>0.8</v>
      </c>
      <c r="F1153" s="106">
        <f>VLOOKUP(CONCATENATE(A1153,"-",E1153),AĞIRLIK!$A$3:$C$171,3,FALSE)</f>
        <v>12.057600000000001</v>
      </c>
      <c r="G1153" s="117" t="s">
        <v>39</v>
      </c>
      <c r="H1153" s="108">
        <f>Sayfa2!$C$2</f>
        <v>6.5</v>
      </c>
      <c r="I1153" s="108">
        <f>D1153*'genel hesap'!$K$88</f>
        <v>3.9093</v>
      </c>
      <c r="J1153" s="108">
        <f>D1153*'genel hesap'!$R$88</f>
        <v>16.370704</v>
      </c>
      <c r="K1153" s="118"/>
      <c r="L1153" s="118">
        <v>1.39</v>
      </c>
      <c r="M1153" s="118"/>
      <c r="N1153" s="118"/>
      <c r="O1153" s="118"/>
      <c r="P1153" s="118"/>
      <c r="Q1153" s="118"/>
      <c r="R1153" s="109">
        <f t="shared" si="157"/>
        <v>60.85720400000001</v>
      </c>
      <c r="S1153" s="119">
        <v>0.2</v>
      </c>
      <c r="T1153" s="119">
        <v>0.3</v>
      </c>
      <c r="U1153" s="119">
        <v>0.1</v>
      </c>
      <c r="V1153" s="111">
        <f t="shared" si="159"/>
        <v>59.28</v>
      </c>
      <c r="W1153" s="111">
        <f t="shared" si="155"/>
        <v>64.615200000000002</v>
      </c>
      <c r="X1153" s="112">
        <v>1.377</v>
      </c>
      <c r="Y1153" s="111">
        <f t="shared" si="156"/>
        <v>153.5903304</v>
      </c>
      <c r="Z1153" s="113">
        <v>0.5</v>
      </c>
      <c r="AA1153" s="114">
        <f t="shared" si="154"/>
        <v>76.7951652</v>
      </c>
    </row>
    <row r="1154" spans="1:27" ht="12.75" customHeight="1" x14ac:dyDescent="0.35">
      <c r="A1154" s="103" t="s">
        <v>2679</v>
      </c>
      <c r="B1154" s="222" t="s">
        <v>2131</v>
      </c>
      <c r="C1154" s="123" t="s">
        <v>1323</v>
      </c>
      <c r="D1154" s="124"/>
      <c r="E1154" s="125">
        <v>0.8</v>
      </c>
      <c r="F1154" s="106">
        <f>VLOOKUP(CONCATENATE(A1154,"-",E1154),AĞIRLIK!$A$3:$C$171,3,FALSE)</f>
        <v>12.057600000000001</v>
      </c>
      <c r="G1154" s="117" t="s">
        <v>39</v>
      </c>
      <c r="H1154" s="108"/>
      <c r="I1154" s="108"/>
      <c r="J1154" s="118"/>
      <c r="K1154" s="118"/>
      <c r="L1154" s="118"/>
      <c r="M1154" s="118"/>
      <c r="N1154" s="118"/>
      <c r="O1154" s="118"/>
      <c r="P1154" s="118"/>
      <c r="Q1154" s="118"/>
      <c r="R1154" s="109">
        <f>R1151</f>
        <v>40.577200000000005</v>
      </c>
      <c r="S1154" s="119">
        <f>S1152</f>
        <v>0.2</v>
      </c>
      <c r="T1154" s="119">
        <f>T1152</f>
        <v>0.3</v>
      </c>
      <c r="U1154" s="119">
        <f>U1152</f>
        <v>0.1</v>
      </c>
      <c r="V1154" s="121">
        <f>V1151</f>
        <v>34.505000000000003</v>
      </c>
      <c r="W1154" s="111">
        <f t="shared" si="155"/>
        <v>37.610450000000007</v>
      </c>
      <c r="X1154" s="112">
        <v>1.377</v>
      </c>
      <c r="Y1154" s="111">
        <f t="shared" si="156"/>
        <v>89.400039650000011</v>
      </c>
      <c r="Z1154" s="113">
        <v>0.5</v>
      </c>
      <c r="AA1154" s="114">
        <f t="shared" si="154"/>
        <v>44.700019825000005</v>
      </c>
    </row>
    <row r="1155" spans="1:27" ht="12.75" customHeight="1" x14ac:dyDescent="0.35">
      <c r="A1155" s="103" t="s">
        <v>2679</v>
      </c>
      <c r="B1155" s="222" t="s">
        <v>2132</v>
      </c>
      <c r="C1155" s="78" t="s">
        <v>364</v>
      </c>
      <c r="D1155" s="116">
        <v>1</v>
      </c>
      <c r="E1155" s="125">
        <v>0.8</v>
      </c>
      <c r="F1155" s="132">
        <f>VLOOKUP(CONCATENATE(A1155,"-",E1155),AĞIRLIK!$A$3:$C$171,3,FALSE)</f>
        <v>12.057600000000001</v>
      </c>
      <c r="G1155" s="117" t="s">
        <v>39</v>
      </c>
      <c r="H1155" s="108">
        <f>Sayfa2!$C$2</f>
        <v>6.5</v>
      </c>
      <c r="I1155" s="120"/>
      <c r="J1155" s="118"/>
      <c r="K1155" s="118"/>
      <c r="L1155" s="118"/>
      <c r="M1155" s="118"/>
      <c r="N1155" s="118"/>
      <c r="O1155" s="118"/>
      <c r="P1155" s="118"/>
      <c r="Q1155" s="118"/>
      <c r="R1155" s="109">
        <f t="shared" ref="R1155:R1175" si="160">F1155*H1155*D1155+I1155+J1155+K1155+L1155+M1155+N1155+O1155+P1155+Q1155</f>
        <v>78.374400000000009</v>
      </c>
      <c r="S1155" s="119">
        <v>0.1</v>
      </c>
      <c r="T1155" s="119">
        <v>0.3</v>
      </c>
      <c r="U1155" s="119">
        <v>0.1</v>
      </c>
      <c r="V1155" s="111">
        <v>66.23</v>
      </c>
      <c r="W1155" s="111">
        <f t="shared" si="155"/>
        <v>72.190700000000007</v>
      </c>
      <c r="X1155" s="112">
        <v>1.377</v>
      </c>
      <c r="Y1155" s="111">
        <f t="shared" si="156"/>
        <v>171.59729390000001</v>
      </c>
      <c r="Z1155" s="113">
        <v>0.5</v>
      </c>
      <c r="AA1155" s="114">
        <f t="shared" si="154"/>
        <v>85.798646950000006</v>
      </c>
    </row>
    <row r="1156" spans="1:27" ht="12.75" customHeight="1" x14ac:dyDescent="0.35">
      <c r="A1156" s="103" t="s">
        <v>2679</v>
      </c>
      <c r="B1156" s="222" t="s">
        <v>2133</v>
      </c>
      <c r="C1156" s="123" t="s">
        <v>3262</v>
      </c>
      <c r="D1156" s="116">
        <v>1</v>
      </c>
      <c r="E1156" s="125">
        <v>0.8</v>
      </c>
      <c r="F1156" s="132">
        <f>VLOOKUP(CONCATENATE(A1156,"-",E1156),AĞIRLIK!$A$3:$C$171,3,FALSE)</f>
        <v>12.057600000000001</v>
      </c>
      <c r="G1156" s="117" t="s">
        <v>39</v>
      </c>
      <c r="H1156" s="108">
        <f>Sayfa2!$C$2</f>
        <v>6.5</v>
      </c>
      <c r="I1156" s="108">
        <f>D1156*İZOLASYON!$G$21</f>
        <v>6.0884599999999995</v>
      </c>
      <c r="J1156" s="118">
        <f>D1156*İZOLASYON!$O$21</f>
        <v>31.448984000000006</v>
      </c>
      <c r="K1156" s="118"/>
      <c r="L1156" s="118"/>
      <c r="M1156" s="118"/>
      <c r="N1156" s="118"/>
      <c r="O1156" s="118"/>
      <c r="P1156" s="118"/>
      <c r="Q1156" s="118"/>
      <c r="R1156" s="109">
        <f t="shared" si="160"/>
        <v>115.91184400000002</v>
      </c>
      <c r="S1156" s="119">
        <v>0.1</v>
      </c>
      <c r="T1156" s="119">
        <v>0.3</v>
      </c>
      <c r="U1156" s="119">
        <v>0.1</v>
      </c>
      <c r="V1156" s="111">
        <v>111.88</v>
      </c>
      <c r="W1156" s="111">
        <f t="shared" si="155"/>
        <v>121.9492</v>
      </c>
      <c r="X1156" s="112">
        <v>1.377</v>
      </c>
      <c r="Y1156" s="111">
        <f t="shared" si="156"/>
        <v>289.87324839999997</v>
      </c>
      <c r="Z1156" s="113">
        <v>0.5</v>
      </c>
      <c r="AA1156" s="114">
        <f t="shared" si="154"/>
        <v>144.93662419999998</v>
      </c>
    </row>
    <row r="1157" spans="1:27" ht="12.75" customHeight="1" x14ac:dyDescent="0.35">
      <c r="A1157" s="103" t="s">
        <v>2679</v>
      </c>
      <c r="B1157" s="222" t="s">
        <v>2134</v>
      </c>
      <c r="C1157" s="123" t="s">
        <v>3901</v>
      </c>
      <c r="D1157" s="116">
        <v>1</v>
      </c>
      <c r="E1157" s="125">
        <v>0.8</v>
      </c>
      <c r="F1157" s="106">
        <f>VLOOKUP(CONCATENATE(A1157,"-",E1157),AĞIRLIK!$A$3:$C$171,3,FALSE)</f>
        <v>12.057600000000001</v>
      </c>
      <c r="G1157" s="117" t="s">
        <v>39</v>
      </c>
      <c r="H1157" s="108">
        <f>Sayfa2!$C$2</f>
        <v>6.5</v>
      </c>
      <c r="I1157" s="108">
        <f>D1157*'genel hesap'!$K$88</f>
        <v>7.8186</v>
      </c>
      <c r="J1157" s="108">
        <f>D1157*'genel hesap'!$R$88</f>
        <v>32.741408</v>
      </c>
      <c r="K1157" s="118"/>
      <c r="L1157" s="118"/>
      <c r="M1157" s="118"/>
      <c r="N1157" s="118"/>
      <c r="O1157" s="118"/>
      <c r="P1157" s="118"/>
      <c r="Q1157" s="118"/>
      <c r="R1157" s="109">
        <f t="shared" si="160"/>
        <v>118.93440800000002</v>
      </c>
      <c r="S1157" s="119">
        <v>0.1</v>
      </c>
      <c r="T1157" s="119">
        <v>0.3</v>
      </c>
      <c r="U1157" s="119">
        <v>0.1</v>
      </c>
      <c r="V1157" s="111">
        <v>115.78</v>
      </c>
      <c r="W1157" s="111">
        <f t="shared" si="155"/>
        <v>126.20020000000001</v>
      </c>
      <c r="X1157" s="112">
        <v>1.377</v>
      </c>
      <c r="Y1157" s="111">
        <f t="shared" si="156"/>
        <v>299.97787540000002</v>
      </c>
      <c r="Z1157" s="113">
        <v>0.5</v>
      </c>
      <c r="AA1157" s="114">
        <f t="shared" si="154"/>
        <v>149.98893770000001</v>
      </c>
    </row>
    <row r="1158" spans="1:27" ht="12.75" customHeight="1" x14ac:dyDescent="0.35">
      <c r="A1158" s="103" t="s">
        <v>2679</v>
      </c>
      <c r="B1158" s="222" t="s">
        <v>2135</v>
      </c>
      <c r="C1158" s="78" t="s">
        <v>366</v>
      </c>
      <c r="D1158" s="116">
        <v>1</v>
      </c>
      <c r="E1158" s="125">
        <v>0.8</v>
      </c>
      <c r="F1158" s="132">
        <f>VLOOKUP(CONCATENATE(A1158,"-",E1158),AĞIRLIK!$A$3:$C$171,3,FALSE)</f>
        <v>12.057600000000001</v>
      </c>
      <c r="G1158" s="117" t="s">
        <v>39</v>
      </c>
      <c r="H1158" s="108">
        <f>Sayfa2!$C$2</f>
        <v>6.5</v>
      </c>
      <c r="I1158" s="120"/>
      <c r="J1158" s="118"/>
      <c r="K1158" s="118"/>
      <c r="L1158" s="118"/>
      <c r="M1158" s="118"/>
      <c r="N1158" s="118"/>
      <c r="O1158" s="118"/>
      <c r="P1158" s="118"/>
      <c r="Q1158" s="118"/>
      <c r="R1158" s="109">
        <f t="shared" si="160"/>
        <v>78.374400000000009</v>
      </c>
      <c r="S1158" s="119">
        <v>0.1</v>
      </c>
      <c r="T1158" s="119">
        <v>0.3</v>
      </c>
      <c r="U1158" s="119">
        <v>0.1</v>
      </c>
      <c r="V1158" s="111">
        <v>66.23</v>
      </c>
      <c r="W1158" s="111">
        <f t="shared" si="155"/>
        <v>72.190700000000007</v>
      </c>
      <c r="X1158" s="112">
        <v>1.377</v>
      </c>
      <c r="Y1158" s="111">
        <f t="shared" si="156"/>
        <v>171.59729390000001</v>
      </c>
      <c r="Z1158" s="113">
        <v>0.5</v>
      </c>
      <c r="AA1158" s="114">
        <f t="shared" si="154"/>
        <v>85.798646950000006</v>
      </c>
    </row>
    <row r="1159" spans="1:27" ht="12.75" customHeight="1" x14ac:dyDescent="0.35">
      <c r="A1159" s="103" t="s">
        <v>2679</v>
      </c>
      <c r="B1159" s="222" t="s">
        <v>2136</v>
      </c>
      <c r="C1159" s="123" t="s">
        <v>3291</v>
      </c>
      <c r="D1159" s="116">
        <v>1</v>
      </c>
      <c r="E1159" s="125">
        <v>0.8</v>
      </c>
      <c r="F1159" s="132">
        <f>VLOOKUP(CONCATENATE(A1159,"-",E1159),AĞIRLIK!$A$3:$C$171,3,FALSE)</f>
        <v>12.057600000000001</v>
      </c>
      <c r="G1159" s="117" t="s">
        <v>39</v>
      </c>
      <c r="H1159" s="108">
        <f>Sayfa2!$C$2</f>
        <v>6.5</v>
      </c>
      <c r="I1159" s="108">
        <f>D1159*İZOLASYON!$G$21</f>
        <v>6.0884599999999995</v>
      </c>
      <c r="J1159" s="118">
        <f>D1159*İZOLASYON!$O$21</f>
        <v>31.448984000000006</v>
      </c>
      <c r="K1159" s="118"/>
      <c r="L1159" s="118"/>
      <c r="M1159" s="118"/>
      <c r="N1159" s="118"/>
      <c r="O1159" s="118"/>
      <c r="P1159" s="118"/>
      <c r="Q1159" s="118"/>
      <c r="R1159" s="109">
        <f t="shared" si="160"/>
        <v>115.91184400000002</v>
      </c>
      <c r="S1159" s="119">
        <v>0.1</v>
      </c>
      <c r="T1159" s="119">
        <v>0.3</v>
      </c>
      <c r="U1159" s="119">
        <v>0.1</v>
      </c>
      <c r="V1159" s="111">
        <v>111.88</v>
      </c>
      <c r="W1159" s="111">
        <f t="shared" si="155"/>
        <v>121.9492</v>
      </c>
      <c r="X1159" s="112">
        <v>1.377</v>
      </c>
      <c r="Y1159" s="111">
        <f t="shared" si="156"/>
        <v>289.87324839999997</v>
      </c>
      <c r="Z1159" s="113">
        <v>0.5</v>
      </c>
      <c r="AA1159" s="114">
        <f t="shared" si="154"/>
        <v>144.93662419999998</v>
      </c>
    </row>
    <row r="1160" spans="1:27" ht="12.75" customHeight="1" x14ac:dyDescent="0.35">
      <c r="A1160" s="103" t="s">
        <v>2679</v>
      </c>
      <c r="B1160" s="222" t="s">
        <v>2137</v>
      </c>
      <c r="C1160" s="123" t="s">
        <v>3902</v>
      </c>
      <c r="D1160" s="116">
        <v>1</v>
      </c>
      <c r="E1160" s="125">
        <v>0.8</v>
      </c>
      <c r="F1160" s="106">
        <f>VLOOKUP(CONCATENATE(A1160,"-",E1160),AĞIRLIK!$A$3:$C$171,3,FALSE)</f>
        <v>12.057600000000001</v>
      </c>
      <c r="G1160" s="117" t="s">
        <v>39</v>
      </c>
      <c r="H1160" s="108">
        <f>Sayfa2!$C$2</f>
        <v>6.5</v>
      </c>
      <c r="I1160" s="108">
        <f>D1160*'genel hesap'!$K$88</f>
        <v>7.8186</v>
      </c>
      <c r="J1160" s="108">
        <f>D1160*'genel hesap'!$R$88</f>
        <v>32.741408</v>
      </c>
      <c r="K1160" s="118"/>
      <c r="L1160" s="118"/>
      <c r="M1160" s="118"/>
      <c r="N1160" s="118"/>
      <c r="O1160" s="118"/>
      <c r="P1160" s="118"/>
      <c r="Q1160" s="118"/>
      <c r="R1160" s="109">
        <f t="shared" si="160"/>
        <v>118.93440800000002</v>
      </c>
      <c r="S1160" s="119">
        <v>0.1</v>
      </c>
      <c r="T1160" s="119">
        <v>0.3</v>
      </c>
      <c r="U1160" s="119">
        <v>0.1</v>
      </c>
      <c r="V1160" s="111">
        <v>115.78</v>
      </c>
      <c r="W1160" s="111">
        <f t="shared" si="155"/>
        <v>126.20020000000001</v>
      </c>
      <c r="X1160" s="112">
        <v>1.377</v>
      </c>
      <c r="Y1160" s="111">
        <f t="shared" si="156"/>
        <v>299.97787540000002</v>
      </c>
      <c r="Z1160" s="113">
        <v>0.5</v>
      </c>
      <c r="AA1160" s="114">
        <f t="shared" si="154"/>
        <v>149.98893770000001</v>
      </c>
    </row>
    <row r="1161" spans="1:27" ht="12.75" customHeight="1" x14ac:dyDescent="0.35">
      <c r="A1161" s="103" t="s">
        <v>2679</v>
      </c>
      <c r="B1161" s="222" t="s">
        <v>2138</v>
      </c>
      <c r="C1161" s="78" t="s">
        <v>368</v>
      </c>
      <c r="D1161" s="116">
        <v>1</v>
      </c>
      <c r="E1161" s="125">
        <v>0.8</v>
      </c>
      <c r="F1161" s="132">
        <f>VLOOKUP(CONCATENATE(A1161,"-",E1161),AĞIRLIK!$A$3:$C$171,3,FALSE)</f>
        <v>12.057600000000001</v>
      </c>
      <c r="G1161" s="117" t="s">
        <v>39</v>
      </c>
      <c r="H1161" s="108">
        <f>Sayfa2!$C$2</f>
        <v>6.5</v>
      </c>
      <c r="I1161" s="120"/>
      <c r="J1161" s="118"/>
      <c r="K1161" s="118"/>
      <c r="L1161" s="118"/>
      <c r="M1161" s="118"/>
      <c r="N1161" s="118"/>
      <c r="O1161" s="118"/>
      <c r="P1161" s="118"/>
      <c r="Q1161" s="118"/>
      <c r="R1161" s="109">
        <f t="shared" si="160"/>
        <v>78.374400000000009</v>
      </c>
      <c r="S1161" s="119">
        <v>0.1</v>
      </c>
      <c r="T1161" s="119">
        <v>0.3</v>
      </c>
      <c r="U1161" s="119">
        <v>0.1</v>
      </c>
      <c r="V1161" s="111">
        <v>66.23</v>
      </c>
      <c r="W1161" s="111">
        <f t="shared" si="155"/>
        <v>72.190700000000007</v>
      </c>
      <c r="X1161" s="112">
        <v>1.377</v>
      </c>
      <c r="Y1161" s="111">
        <f t="shared" si="156"/>
        <v>171.59729390000001</v>
      </c>
      <c r="Z1161" s="113">
        <v>0.5</v>
      </c>
      <c r="AA1161" s="114">
        <f t="shared" si="154"/>
        <v>85.798646950000006</v>
      </c>
    </row>
    <row r="1162" spans="1:27" ht="12.75" customHeight="1" x14ac:dyDescent="0.35">
      <c r="A1162" s="103" t="s">
        <v>2679</v>
      </c>
      <c r="B1162" s="222" t="s">
        <v>2139</v>
      </c>
      <c r="C1162" s="123" t="s">
        <v>3320</v>
      </c>
      <c r="D1162" s="116">
        <v>1</v>
      </c>
      <c r="E1162" s="125">
        <v>0.8</v>
      </c>
      <c r="F1162" s="132">
        <f>VLOOKUP(CONCATENATE(A1162,"-",E1162),AĞIRLIK!$A$3:$C$171,3,FALSE)</f>
        <v>12.057600000000001</v>
      </c>
      <c r="G1162" s="117" t="s">
        <v>39</v>
      </c>
      <c r="H1162" s="108">
        <f>Sayfa2!$C$2</f>
        <v>6.5</v>
      </c>
      <c r="I1162" s="108">
        <f>D1162*İZOLASYON!$G$21</f>
        <v>6.0884599999999995</v>
      </c>
      <c r="J1162" s="118">
        <f>D1162*İZOLASYON!$O$21</f>
        <v>31.448984000000006</v>
      </c>
      <c r="K1162" s="118"/>
      <c r="L1162" s="118"/>
      <c r="M1162" s="118"/>
      <c r="N1162" s="118"/>
      <c r="O1162" s="118"/>
      <c r="P1162" s="118"/>
      <c r="Q1162" s="118"/>
      <c r="R1162" s="109">
        <f t="shared" si="160"/>
        <v>115.91184400000002</v>
      </c>
      <c r="S1162" s="119">
        <v>0.1</v>
      </c>
      <c r="T1162" s="119">
        <v>0.3</v>
      </c>
      <c r="U1162" s="119">
        <v>0.1</v>
      </c>
      <c r="V1162" s="111">
        <v>111.88</v>
      </c>
      <c r="W1162" s="111">
        <f t="shared" si="155"/>
        <v>121.9492</v>
      </c>
      <c r="X1162" s="112">
        <v>1.377</v>
      </c>
      <c r="Y1162" s="111">
        <f t="shared" si="156"/>
        <v>289.87324839999997</v>
      </c>
      <c r="Z1162" s="113">
        <v>0.5</v>
      </c>
      <c r="AA1162" s="114">
        <f t="shared" si="154"/>
        <v>144.93662419999998</v>
      </c>
    </row>
    <row r="1163" spans="1:27" ht="12.75" customHeight="1" x14ac:dyDescent="0.35">
      <c r="A1163" s="103" t="s">
        <v>2679</v>
      </c>
      <c r="B1163" s="222" t="s">
        <v>2140</v>
      </c>
      <c r="C1163" s="123" t="s">
        <v>3903</v>
      </c>
      <c r="D1163" s="116">
        <v>1</v>
      </c>
      <c r="E1163" s="125">
        <v>0.8</v>
      </c>
      <c r="F1163" s="106">
        <f>VLOOKUP(CONCATENATE(A1163,"-",E1163),AĞIRLIK!$A$3:$C$171,3,FALSE)</f>
        <v>12.057600000000001</v>
      </c>
      <c r="G1163" s="117" t="s">
        <v>39</v>
      </c>
      <c r="H1163" s="108">
        <f>Sayfa2!$C$2</f>
        <v>6.5</v>
      </c>
      <c r="I1163" s="108">
        <f>D1163*'genel hesap'!$K$88</f>
        <v>7.8186</v>
      </c>
      <c r="J1163" s="108">
        <f>D1163*'genel hesap'!$R$88</f>
        <v>32.741408</v>
      </c>
      <c r="K1163" s="118"/>
      <c r="L1163" s="118"/>
      <c r="M1163" s="118"/>
      <c r="N1163" s="118"/>
      <c r="O1163" s="118"/>
      <c r="P1163" s="118"/>
      <c r="Q1163" s="118"/>
      <c r="R1163" s="109">
        <f t="shared" si="160"/>
        <v>118.93440800000002</v>
      </c>
      <c r="S1163" s="119">
        <v>0.1</v>
      </c>
      <c r="T1163" s="119">
        <v>0.3</v>
      </c>
      <c r="U1163" s="119">
        <v>0.1</v>
      </c>
      <c r="V1163" s="111">
        <v>115.78</v>
      </c>
      <c r="W1163" s="111">
        <f t="shared" si="155"/>
        <v>126.20020000000001</v>
      </c>
      <c r="X1163" s="112">
        <v>1.377</v>
      </c>
      <c r="Y1163" s="111">
        <f t="shared" si="156"/>
        <v>299.97787540000002</v>
      </c>
      <c r="Z1163" s="113">
        <v>0.5</v>
      </c>
      <c r="AA1163" s="114">
        <f t="shared" si="154"/>
        <v>149.98893770000001</v>
      </c>
    </row>
    <row r="1164" spans="1:27" ht="12.75" customHeight="1" x14ac:dyDescent="0.35">
      <c r="A1164" s="103" t="s">
        <v>2679</v>
      </c>
      <c r="B1164" s="222" t="s">
        <v>2141</v>
      </c>
      <c r="C1164" s="78" t="s">
        <v>370</v>
      </c>
      <c r="D1164" s="116">
        <v>1</v>
      </c>
      <c r="E1164" s="125">
        <v>0.8</v>
      </c>
      <c r="F1164" s="132">
        <f>VLOOKUP(CONCATENATE(A1164,"-",E1164),AĞIRLIK!$A$3:$C$171,3,FALSE)</f>
        <v>12.057600000000001</v>
      </c>
      <c r="G1164" s="117" t="s">
        <v>39</v>
      </c>
      <c r="H1164" s="108">
        <f>Sayfa2!$C$2</f>
        <v>6.5</v>
      </c>
      <c r="I1164" s="108"/>
      <c r="J1164" s="118"/>
      <c r="K1164" s="118"/>
      <c r="L1164" s="118"/>
      <c r="M1164" s="118"/>
      <c r="N1164" s="118"/>
      <c r="O1164" s="118"/>
      <c r="P1164" s="118"/>
      <c r="Q1164" s="118"/>
      <c r="R1164" s="109">
        <f t="shared" si="160"/>
        <v>78.374400000000009</v>
      </c>
      <c r="S1164" s="119">
        <v>0.1</v>
      </c>
      <c r="T1164" s="119">
        <v>0.3</v>
      </c>
      <c r="U1164" s="119">
        <v>0.1</v>
      </c>
      <c r="V1164" s="111">
        <v>66.23</v>
      </c>
      <c r="W1164" s="111">
        <f t="shared" si="155"/>
        <v>72.190700000000007</v>
      </c>
      <c r="X1164" s="112">
        <v>1.377</v>
      </c>
      <c r="Y1164" s="111">
        <f t="shared" si="156"/>
        <v>171.59729390000001</v>
      </c>
      <c r="Z1164" s="113">
        <v>0.5</v>
      </c>
      <c r="AA1164" s="114">
        <f t="shared" si="154"/>
        <v>85.798646950000006</v>
      </c>
    </row>
    <row r="1165" spans="1:27" ht="12.75" customHeight="1" x14ac:dyDescent="0.35">
      <c r="A1165" s="103" t="s">
        <v>2679</v>
      </c>
      <c r="B1165" s="222" t="s">
        <v>2142</v>
      </c>
      <c r="C1165" s="123" t="s">
        <v>3349</v>
      </c>
      <c r="D1165" s="116">
        <v>1</v>
      </c>
      <c r="E1165" s="125">
        <v>0.8</v>
      </c>
      <c r="F1165" s="132">
        <f>VLOOKUP(CONCATENATE(A1165,"-",E1165),AĞIRLIK!$A$3:$C$171,3,FALSE)</f>
        <v>12.057600000000001</v>
      </c>
      <c r="G1165" s="117" t="s">
        <v>39</v>
      </c>
      <c r="H1165" s="108">
        <f>Sayfa2!$C$2</f>
        <v>6.5</v>
      </c>
      <c r="I1165" s="108">
        <f>D1165*İZOLASYON!$G$21</f>
        <v>6.0884599999999995</v>
      </c>
      <c r="J1165" s="118">
        <f>D1165*İZOLASYON!$O$21</f>
        <v>31.448984000000006</v>
      </c>
      <c r="K1165" s="118"/>
      <c r="L1165" s="118"/>
      <c r="M1165" s="118"/>
      <c r="N1165" s="118"/>
      <c r="O1165" s="118"/>
      <c r="P1165" s="118"/>
      <c r="Q1165" s="118"/>
      <c r="R1165" s="109">
        <f t="shared" si="160"/>
        <v>115.91184400000002</v>
      </c>
      <c r="S1165" s="119">
        <v>0.1</v>
      </c>
      <c r="T1165" s="119">
        <v>0.3</v>
      </c>
      <c r="U1165" s="119">
        <v>0.1</v>
      </c>
      <c r="V1165" s="111">
        <v>111.88</v>
      </c>
      <c r="W1165" s="111">
        <f t="shared" si="155"/>
        <v>121.9492</v>
      </c>
      <c r="X1165" s="112">
        <v>1.377</v>
      </c>
      <c r="Y1165" s="111">
        <f t="shared" si="156"/>
        <v>289.87324839999997</v>
      </c>
      <c r="Z1165" s="113">
        <v>0.5</v>
      </c>
      <c r="AA1165" s="114">
        <f t="shared" si="154"/>
        <v>144.93662419999998</v>
      </c>
    </row>
    <row r="1166" spans="1:27" ht="12.75" customHeight="1" x14ac:dyDescent="0.35">
      <c r="A1166" s="103" t="s">
        <v>2679</v>
      </c>
      <c r="B1166" s="222" t="s">
        <v>2143</v>
      </c>
      <c r="C1166" s="123" t="s">
        <v>3904</v>
      </c>
      <c r="D1166" s="116">
        <v>1</v>
      </c>
      <c r="E1166" s="125">
        <v>0.8</v>
      </c>
      <c r="F1166" s="106">
        <f>VLOOKUP(CONCATENATE(A1166,"-",E1166),AĞIRLIK!$A$3:$C$171,3,FALSE)</f>
        <v>12.057600000000001</v>
      </c>
      <c r="G1166" s="117" t="s">
        <v>39</v>
      </c>
      <c r="H1166" s="108">
        <f>Sayfa2!$C$2</f>
        <v>6.5</v>
      </c>
      <c r="I1166" s="108">
        <f>D1166*'genel hesap'!$K$88</f>
        <v>7.8186</v>
      </c>
      <c r="J1166" s="108">
        <f>D1166*'genel hesap'!$R$88</f>
        <v>32.741408</v>
      </c>
      <c r="K1166" s="118"/>
      <c r="L1166" s="118"/>
      <c r="M1166" s="118"/>
      <c r="N1166" s="118"/>
      <c r="O1166" s="118"/>
      <c r="P1166" s="118"/>
      <c r="Q1166" s="118"/>
      <c r="R1166" s="109">
        <f t="shared" si="160"/>
        <v>118.93440800000002</v>
      </c>
      <c r="S1166" s="119">
        <v>0.1</v>
      </c>
      <c r="T1166" s="119">
        <v>0.3</v>
      </c>
      <c r="U1166" s="119">
        <v>0.1</v>
      </c>
      <c r="V1166" s="111">
        <v>115.78</v>
      </c>
      <c r="W1166" s="111">
        <f t="shared" si="155"/>
        <v>126.20020000000001</v>
      </c>
      <c r="X1166" s="112">
        <v>1.377</v>
      </c>
      <c r="Y1166" s="111">
        <f t="shared" si="156"/>
        <v>299.97787540000002</v>
      </c>
      <c r="Z1166" s="113">
        <v>0.5</v>
      </c>
      <c r="AA1166" s="114">
        <f t="shared" si="154"/>
        <v>149.98893770000001</v>
      </c>
    </row>
    <row r="1167" spans="1:27" ht="12.75" customHeight="1" x14ac:dyDescent="0.35">
      <c r="A1167" s="103" t="s">
        <v>2679</v>
      </c>
      <c r="B1167" s="222" t="s">
        <v>2144</v>
      </c>
      <c r="C1167" s="78" t="s">
        <v>372</v>
      </c>
      <c r="D1167" s="116">
        <v>1</v>
      </c>
      <c r="E1167" s="125">
        <v>0.8</v>
      </c>
      <c r="F1167" s="132">
        <f>VLOOKUP(CONCATENATE(A1167,"-",E1167),AĞIRLIK!$A$3:$C$171,3,FALSE)</f>
        <v>12.057600000000001</v>
      </c>
      <c r="G1167" s="117" t="s">
        <v>39</v>
      </c>
      <c r="H1167" s="108">
        <f>Sayfa2!$C$2</f>
        <v>6.5</v>
      </c>
      <c r="I1167" s="108"/>
      <c r="J1167" s="118"/>
      <c r="K1167" s="118"/>
      <c r="L1167" s="118"/>
      <c r="M1167" s="118"/>
      <c r="N1167" s="118"/>
      <c r="O1167" s="118"/>
      <c r="P1167" s="118"/>
      <c r="Q1167" s="118"/>
      <c r="R1167" s="109">
        <f t="shared" si="160"/>
        <v>78.374400000000009</v>
      </c>
      <c r="S1167" s="119">
        <v>0.1</v>
      </c>
      <c r="T1167" s="119">
        <v>0.3</v>
      </c>
      <c r="U1167" s="119">
        <v>0.1</v>
      </c>
      <c r="V1167" s="111">
        <v>66.23</v>
      </c>
      <c r="W1167" s="111">
        <f t="shared" si="155"/>
        <v>72.190700000000007</v>
      </c>
      <c r="X1167" s="112">
        <v>1.377</v>
      </c>
      <c r="Y1167" s="111">
        <f t="shared" si="156"/>
        <v>171.59729390000001</v>
      </c>
      <c r="Z1167" s="113">
        <v>0.5</v>
      </c>
      <c r="AA1167" s="114">
        <f t="shared" si="154"/>
        <v>85.798646950000006</v>
      </c>
    </row>
    <row r="1168" spans="1:27" ht="12.75" customHeight="1" x14ac:dyDescent="0.35">
      <c r="A1168" s="103" t="s">
        <v>2679</v>
      </c>
      <c r="B1168" s="222" t="s">
        <v>2145</v>
      </c>
      <c r="C1168" s="123" t="s">
        <v>3378</v>
      </c>
      <c r="D1168" s="116">
        <v>1</v>
      </c>
      <c r="E1168" s="125">
        <v>0.8</v>
      </c>
      <c r="F1168" s="132">
        <f>VLOOKUP(CONCATENATE(A1168,"-",E1168),AĞIRLIK!$A$3:$C$171,3,FALSE)</f>
        <v>12.057600000000001</v>
      </c>
      <c r="G1168" s="117" t="s">
        <v>39</v>
      </c>
      <c r="H1168" s="108">
        <f>Sayfa2!$C$2</f>
        <v>6.5</v>
      </c>
      <c r="I1168" s="108">
        <f>D1168*İZOLASYON!$G$21</f>
        <v>6.0884599999999995</v>
      </c>
      <c r="J1168" s="118">
        <f>D1168*İZOLASYON!$O$21</f>
        <v>31.448984000000006</v>
      </c>
      <c r="K1168" s="118"/>
      <c r="L1168" s="118"/>
      <c r="M1168" s="118"/>
      <c r="N1168" s="118"/>
      <c r="O1168" s="118"/>
      <c r="P1168" s="118"/>
      <c r="Q1168" s="118"/>
      <c r="R1168" s="109">
        <f t="shared" si="160"/>
        <v>115.91184400000002</v>
      </c>
      <c r="S1168" s="119">
        <v>0.1</v>
      </c>
      <c r="T1168" s="119">
        <v>0.3</v>
      </c>
      <c r="U1168" s="119">
        <v>0.1</v>
      </c>
      <c r="V1168" s="111">
        <v>111.88</v>
      </c>
      <c r="W1168" s="111">
        <f t="shared" si="155"/>
        <v>121.9492</v>
      </c>
      <c r="X1168" s="112">
        <v>1.377</v>
      </c>
      <c r="Y1168" s="111">
        <f t="shared" si="156"/>
        <v>289.87324839999997</v>
      </c>
      <c r="Z1168" s="113">
        <v>0.5</v>
      </c>
      <c r="AA1168" s="114">
        <f t="shared" si="154"/>
        <v>144.93662419999998</v>
      </c>
    </row>
    <row r="1169" spans="1:27" ht="12.75" customHeight="1" x14ac:dyDescent="0.35">
      <c r="A1169" s="103" t="s">
        <v>2679</v>
      </c>
      <c r="B1169" s="222" t="s">
        <v>2146</v>
      </c>
      <c r="C1169" s="123" t="s">
        <v>3905</v>
      </c>
      <c r="D1169" s="116">
        <v>1</v>
      </c>
      <c r="E1169" s="125">
        <v>0.8</v>
      </c>
      <c r="F1169" s="106">
        <f>VLOOKUP(CONCATENATE(A1169,"-",E1169),AĞIRLIK!$A$3:$C$171,3,FALSE)</f>
        <v>12.057600000000001</v>
      </c>
      <c r="G1169" s="117" t="s">
        <v>39</v>
      </c>
      <c r="H1169" s="108">
        <f>Sayfa2!$C$2</f>
        <v>6.5</v>
      </c>
      <c r="I1169" s="108">
        <f>D1169*'genel hesap'!$K$88</f>
        <v>7.8186</v>
      </c>
      <c r="J1169" s="108">
        <f>D1169*'genel hesap'!$R$88</f>
        <v>32.741408</v>
      </c>
      <c r="K1169" s="118"/>
      <c r="L1169" s="118"/>
      <c r="M1169" s="118"/>
      <c r="N1169" s="118"/>
      <c r="O1169" s="118"/>
      <c r="P1169" s="118"/>
      <c r="Q1169" s="118"/>
      <c r="R1169" s="109">
        <f t="shared" si="160"/>
        <v>118.93440800000002</v>
      </c>
      <c r="S1169" s="119">
        <v>0.1</v>
      </c>
      <c r="T1169" s="119">
        <v>0.3</v>
      </c>
      <c r="U1169" s="119">
        <v>0.1</v>
      </c>
      <c r="V1169" s="111">
        <v>115.78</v>
      </c>
      <c r="W1169" s="111">
        <f t="shared" si="155"/>
        <v>126.20020000000001</v>
      </c>
      <c r="X1169" s="112">
        <v>1.377</v>
      </c>
      <c r="Y1169" s="111">
        <f t="shared" si="156"/>
        <v>299.97787540000002</v>
      </c>
      <c r="Z1169" s="113">
        <v>0.5</v>
      </c>
      <c r="AA1169" s="114">
        <f t="shared" si="154"/>
        <v>149.98893770000001</v>
      </c>
    </row>
    <row r="1170" spans="1:27" ht="12.75" customHeight="1" x14ac:dyDescent="0.35">
      <c r="A1170" s="103" t="s">
        <v>2679</v>
      </c>
      <c r="B1170" s="222" t="s">
        <v>2147</v>
      </c>
      <c r="C1170" s="123" t="s">
        <v>3906</v>
      </c>
      <c r="D1170" s="124">
        <v>1</v>
      </c>
      <c r="E1170" s="125">
        <v>0.8</v>
      </c>
      <c r="F1170" s="106">
        <f>VLOOKUP(CONCATENATE(A1170,"-",E1170),AĞIRLIK!$A$3:$C$171,3,FALSE)</f>
        <v>12.057600000000001</v>
      </c>
      <c r="G1170" s="117" t="s">
        <v>39</v>
      </c>
      <c r="H1170" s="108">
        <f>Sayfa2!$C$2</f>
        <v>6.5</v>
      </c>
      <c r="I1170" s="108">
        <f>D1170*'genel hesap'!$K$88</f>
        <v>7.8186</v>
      </c>
      <c r="J1170" s="108">
        <f>D1170*'genel hesap'!$R$88</f>
        <v>32.741408</v>
      </c>
      <c r="K1170" s="118"/>
      <c r="L1170" s="118"/>
      <c r="M1170" s="118"/>
      <c r="N1170" s="118"/>
      <c r="O1170" s="118"/>
      <c r="P1170" s="118"/>
      <c r="Q1170" s="118"/>
      <c r="R1170" s="109">
        <f t="shared" si="160"/>
        <v>118.93440800000002</v>
      </c>
      <c r="S1170" s="119">
        <v>0.2</v>
      </c>
      <c r="T1170" s="119">
        <v>0.3</v>
      </c>
      <c r="U1170" s="119">
        <v>0.1</v>
      </c>
      <c r="V1170" s="111">
        <f>V1169</f>
        <v>115.78</v>
      </c>
      <c r="W1170" s="111">
        <f t="shared" si="155"/>
        <v>126.20020000000001</v>
      </c>
      <c r="X1170" s="112">
        <v>1.377</v>
      </c>
      <c r="Y1170" s="111">
        <f t="shared" si="156"/>
        <v>299.97787540000002</v>
      </c>
      <c r="Z1170" s="113">
        <v>0.5</v>
      </c>
      <c r="AA1170" s="114">
        <f t="shared" si="154"/>
        <v>149.98893770000001</v>
      </c>
    </row>
    <row r="1171" spans="1:27" ht="12.75" customHeight="1" x14ac:dyDescent="0.35">
      <c r="A1171" s="103" t="s">
        <v>2679</v>
      </c>
      <c r="B1171" s="222" t="s">
        <v>2148</v>
      </c>
      <c r="C1171" s="123" t="s">
        <v>3401</v>
      </c>
      <c r="D1171" s="124">
        <v>1</v>
      </c>
      <c r="E1171" s="125">
        <v>0.8</v>
      </c>
      <c r="F1171" s="132">
        <f>VLOOKUP(CONCATENATE(A1171,"-",E1171),AĞIRLIK!$A$3:$C$171,3,FALSE)</f>
        <v>12.057600000000001</v>
      </c>
      <c r="G1171" s="117" t="s">
        <v>39</v>
      </c>
      <c r="H1171" s="108">
        <f>Sayfa2!$C$2</f>
        <v>6.5</v>
      </c>
      <c r="I1171" s="108">
        <f>D1171*İZOLASYON!$G$21</f>
        <v>6.0884599999999995</v>
      </c>
      <c r="J1171" s="118">
        <f>D1171*İZOLASYON!$O$21</f>
        <v>31.448984000000006</v>
      </c>
      <c r="K1171" s="118"/>
      <c r="L1171" s="118"/>
      <c r="M1171" s="118"/>
      <c r="N1171" s="118"/>
      <c r="O1171" s="118"/>
      <c r="P1171" s="118"/>
      <c r="Q1171" s="118"/>
      <c r="R1171" s="109">
        <f t="shared" si="160"/>
        <v>115.91184400000002</v>
      </c>
      <c r="S1171" s="119">
        <v>0.2</v>
      </c>
      <c r="T1171" s="119">
        <v>0.3</v>
      </c>
      <c r="U1171" s="119">
        <v>0.1</v>
      </c>
      <c r="V1171" s="111">
        <f>V1168</f>
        <v>111.88</v>
      </c>
      <c r="W1171" s="111">
        <f t="shared" si="155"/>
        <v>121.9492</v>
      </c>
      <c r="X1171" s="112">
        <v>1.377</v>
      </c>
      <c r="Y1171" s="111">
        <f t="shared" si="156"/>
        <v>289.87324839999997</v>
      </c>
      <c r="Z1171" s="113">
        <v>0.5</v>
      </c>
      <c r="AA1171" s="114">
        <f t="shared" si="154"/>
        <v>144.93662419999998</v>
      </c>
    </row>
    <row r="1172" spans="1:27" ht="12.75" customHeight="1" x14ac:dyDescent="0.35">
      <c r="A1172" s="103" t="s">
        <v>2679</v>
      </c>
      <c r="B1172" s="222" t="s">
        <v>2149</v>
      </c>
      <c r="C1172" s="123" t="s">
        <v>462</v>
      </c>
      <c r="D1172" s="124">
        <v>1</v>
      </c>
      <c r="E1172" s="125">
        <v>0.8</v>
      </c>
      <c r="F1172" s="132">
        <f>VLOOKUP(CONCATENATE(A1172,"-",E1172),AĞIRLIK!$A$3:$C$171,3,FALSE)</f>
        <v>12.057600000000001</v>
      </c>
      <c r="G1172" s="117" t="s">
        <v>39</v>
      </c>
      <c r="H1172" s="108">
        <f>Sayfa2!$C$2</f>
        <v>6.5</v>
      </c>
      <c r="I1172" s="108"/>
      <c r="J1172" s="118"/>
      <c r="K1172" s="118"/>
      <c r="L1172" s="118"/>
      <c r="M1172" s="118"/>
      <c r="N1172" s="118"/>
      <c r="O1172" s="118"/>
      <c r="P1172" s="118"/>
      <c r="Q1172" s="118"/>
      <c r="R1172" s="109">
        <f t="shared" si="160"/>
        <v>78.374400000000009</v>
      </c>
      <c r="S1172" s="119">
        <v>0.2</v>
      </c>
      <c r="T1172" s="119">
        <v>0.3</v>
      </c>
      <c r="U1172" s="119">
        <v>0.1</v>
      </c>
      <c r="V1172" s="111">
        <f>V1167</f>
        <v>66.23</v>
      </c>
      <c r="W1172" s="111">
        <f t="shared" si="155"/>
        <v>72.190700000000007</v>
      </c>
      <c r="X1172" s="112">
        <v>1.377</v>
      </c>
      <c r="Y1172" s="111">
        <f t="shared" si="156"/>
        <v>171.59729390000001</v>
      </c>
      <c r="Z1172" s="113">
        <v>0.5</v>
      </c>
      <c r="AA1172" s="114">
        <f t="shared" si="154"/>
        <v>85.798646950000006</v>
      </c>
    </row>
    <row r="1173" spans="1:27" ht="12.75" customHeight="1" x14ac:dyDescent="0.35">
      <c r="A1173" s="103" t="s">
        <v>2679</v>
      </c>
      <c r="B1173" s="222" t="s">
        <v>2150</v>
      </c>
      <c r="C1173" s="123" t="s">
        <v>3907</v>
      </c>
      <c r="D1173" s="124">
        <v>1</v>
      </c>
      <c r="E1173" s="125">
        <v>0.8</v>
      </c>
      <c r="F1173" s="106">
        <f>VLOOKUP(CONCATENATE(A1173,"-",E1173),AĞIRLIK!$A$3:$C$171,3,FALSE)</f>
        <v>12.057600000000001</v>
      </c>
      <c r="G1173" s="117" t="s">
        <v>39</v>
      </c>
      <c r="H1173" s="108">
        <f>Sayfa2!$C$2</f>
        <v>6.5</v>
      </c>
      <c r="I1173" s="108">
        <f>D1173*'genel hesap'!$K$88</f>
        <v>7.8186</v>
      </c>
      <c r="J1173" s="108">
        <f>D1173*'genel hesap'!$R$88</f>
        <v>32.741408</v>
      </c>
      <c r="K1173" s="118"/>
      <c r="L1173" s="118"/>
      <c r="M1173" s="118"/>
      <c r="N1173" s="118"/>
      <c r="O1173" s="118"/>
      <c r="P1173" s="118"/>
      <c r="Q1173" s="118"/>
      <c r="R1173" s="109">
        <f t="shared" si="160"/>
        <v>118.93440800000002</v>
      </c>
      <c r="S1173" s="119">
        <v>0.2</v>
      </c>
      <c r="T1173" s="119">
        <v>0.3</v>
      </c>
      <c r="U1173" s="119">
        <v>0.1</v>
      </c>
      <c r="V1173" s="111">
        <v>115.78</v>
      </c>
      <c r="W1173" s="111">
        <f t="shared" si="155"/>
        <v>126.20020000000001</v>
      </c>
      <c r="X1173" s="112">
        <v>1.377</v>
      </c>
      <c r="Y1173" s="111">
        <f t="shared" si="156"/>
        <v>299.97787540000002</v>
      </c>
      <c r="Z1173" s="113">
        <v>0.5</v>
      </c>
      <c r="AA1173" s="114">
        <f t="shared" si="154"/>
        <v>149.98893770000001</v>
      </c>
    </row>
    <row r="1174" spans="1:27" ht="12.75" customHeight="1" x14ac:dyDescent="0.35">
      <c r="A1174" s="103" t="s">
        <v>2679</v>
      </c>
      <c r="B1174" s="222" t="s">
        <v>2151</v>
      </c>
      <c r="C1174" s="123" t="s">
        <v>3430</v>
      </c>
      <c r="D1174" s="124">
        <v>1</v>
      </c>
      <c r="E1174" s="125">
        <v>0.8</v>
      </c>
      <c r="F1174" s="132">
        <f>VLOOKUP(CONCATENATE(A1174,"-",E1174),AĞIRLIK!$A$3:$C$171,3,FALSE)</f>
        <v>12.057600000000001</v>
      </c>
      <c r="G1174" s="117" t="s">
        <v>39</v>
      </c>
      <c r="H1174" s="108">
        <f>Sayfa2!$C$2</f>
        <v>6.5</v>
      </c>
      <c r="I1174" s="108">
        <f>D1174*İZOLASYON!$G$21</f>
        <v>6.0884599999999995</v>
      </c>
      <c r="J1174" s="118">
        <f>D1174*İZOLASYON!$O$21</f>
        <v>31.448984000000006</v>
      </c>
      <c r="K1174" s="118"/>
      <c r="L1174" s="118"/>
      <c r="M1174" s="118"/>
      <c r="N1174" s="118"/>
      <c r="O1174" s="118"/>
      <c r="P1174" s="118"/>
      <c r="Q1174" s="118"/>
      <c r="R1174" s="109">
        <f t="shared" si="160"/>
        <v>115.91184400000002</v>
      </c>
      <c r="S1174" s="119">
        <v>0.2</v>
      </c>
      <c r="T1174" s="119">
        <v>0.3</v>
      </c>
      <c r="U1174" s="119">
        <v>0.1</v>
      </c>
      <c r="V1174" s="111">
        <v>111.88</v>
      </c>
      <c r="W1174" s="111">
        <f t="shared" si="155"/>
        <v>121.9492</v>
      </c>
      <c r="X1174" s="112">
        <v>1.377</v>
      </c>
      <c r="Y1174" s="111">
        <f t="shared" si="156"/>
        <v>289.87324839999997</v>
      </c>
      <c r="Z1174" s="113">
        <v>0.5</v>
      </c>
      <c r="AA1174" s="114">
        <f t="shared" si="154"/>
        <v>144.93662419999998</v>
      </c>
    </row>
    <row r="1175" spans="1:27" ht="12.75" customHeight="1" x14ac:dyDescent="0.35">
      <c r="A1175" s="103" t="s">
        <v>2679</v>
      </c>
      <c r="B1175" s="222" t="s">
        <v>2152</v>
      </c>
      <c r="C1175" s="123" t="s">
        <v>375</v>
      </c>
      <c r="D1175" s="124">
        <v>1</v>
      </c>
      <c r="E1175" s="125">
        <v>0.8</v>
      </c>
      <c r="F1175" s="132">
        <f>VLOOKUP(CONCATENATE(A1175,"-",E1175),AĞIRLIK!$A$3:$C$171,3,FALSE)</f>
        <v>12.057600000000001</v>
      </c>
      <c r="G1175" s="117" t="s">
        <v>39</v>
      </c>
      <c r="H1175" s="108">
        <f>Sayfa2!$C$2</f>
        <v>6.5</v>
      </c>
      <c r="I1175" s="120"/>
      <c r="J1175" s="118"/>
      <c r="K1175" s="118"/>
      <c r="L1175" s="118"/>
      <c r="M1175" s="118"/>
      <c r="N1175" s="118"/>
      <c r="O1175" s="118"/>
      <c r="P1175" s="118"/>
      <c r="Q1175" s="118"/>
      <c r="R1175" s="109">
        <f t="shared" si="160"/>
        <v>78.374400000000009</v>
      </c>
      <c r="S1175" s="119">
        <v>0.2</v>
      </c>
      <c r="T1175" s="119">
        <v>0.3</v>
      </c>
      <c r="U1175" s="119">
        <v>0.1</v>
      </c>
      <c r="V1175" s="111">
        <v>66.23</v>
      </c>
      <c r="W1175" s="111">
        <f t="shared" si="155"/>
        <v>72.190700000000007</v>
      </c>
      <c r="X1175" s="112">
        <v>1.377</v>
      </c>
      <c r="Y1175" s="111">
        <f t="shared" si="156"/>
        <v>171.59729390000001</v>
      </c>
      <c r="Z1175" s="113">
        <v>0.5</v>
      </c>
      <c r="AA1175" s="114">
        <f t="shared" si="154"/>
        <v>85.798646950000006</v>
      </c>
    </row>
    <row r="1176" spans="1:27" ht="12.75" customHeight="1" x14ac:dyDescent="0.35">
      <c r="A1176" s="103" t="s">
        <v>2679</v>
      </c>
      <c r="B1176" s="222" t="s">
        <v>2153</v>
      </c>
      <c r="C1176" s="78" t="s">
        <v>467</v>
      </c>
      <c r="D1176" s="124">
        <v>0.25</v>
      </c>
      <c r="E1176" s="125">
        <v>0.8</v>
      </c>
      <c r="F1176" s="132">
        <f>VLOOKUP(CONCATENATE(A1176,"-",E1176),AĞIRLIK!$A$3:$C$171,3,FALSE)</f>
        <v>12.057600000000001</v>
      </c>
      <c r="G1176" s="117" t="s">
        <v>39</v>
      </c>
      <c r="H1176" s="120">
        <f>Sayfa2!$C$2*Sayfa2!I22</f>
        <v>3.3166249999999997</v>
      </c>
      <c r="I1176" s="120"/>
      <c r="J1176" s="118"/>
      <c r="K1176" s="118"/>
      <c r="L1176" s="118">
        <f>'genel hesap'!$C$2</f>
        <v>1.39</v>
      </c>
      <c r="M1176" s="118"/>
      <c r="N1176" s="118"/>
      <c r="O1176" s="118">
        <f>SIVAMA!D21</f>
        <v>3.7800000000000002</v>
      </c>
      <c r="P1176" s="118"/>
      <c r="Q1176" s="118"/>
      <c r="R1176" s="109">
        <f>R1145</f>
        <v>39.187200000000004</v>
      </c>
      <c r="S1176" s="119">
        <v>0.2</v>
      </c>
      <c r="T1176" s="119">
        <v>0.3</v>
      </c>
      <c r="U1176" s="119">
        <v>0.1</v>
      </c>
      <c r="V1176" s="111">
        <v>34.505000000000003</v>
      </c>
      <c r="W1176" s="111">
        <f t="shared" si="155"/>
        <v>37.610450000000007</v>
      </c>
      <c r="X1176" s="112">
        <v>1.377</v>
      </c>
      <c r="Y1176" s="111">
        <f t="shared" si="156"/>
        <v>89.400039650000011</v>
      </c>
      <c r="Z1176" s="113">
        <v>0.5</v>
      </c>
      <c r="AA1176" s="114">
        <f t="shared" si="154"/>
        <v>44.700019825000005</v>
      </c>
    </row>
    <row r="1177" spans="1:27" ht="12.75" customHeight="1" x14ac:dyDescent="0.35">
      <c r="A1177" s="103" t="s">
        <v>2679</v>
      </c>
      <c r="B1177" s="222" t="s">
        <v>2154</v>
      </c>
      <c r="C1177" s="123" t="s">
        <v>3458</v>
      </c>
      <c r="D1177" s="124">
        <v>0.25</v>
      </c>
      <c r="E1177" s="125">
        <v>0.8</v>
      </c>
      <c r="F1177" s="132">
        <f>VLOOKUP(CONCATENATE(A1177,"-",E1177),AĞIRLIK!$A$3:$C$171,3,FALSE)</f>
        <v>12.057600000000001</v>
      </c>
      <c r="G1177" s="117" t="s">
        <v>39</v>
      </c>
      <c r="H1177" s="120">
        <f>Sayfa2!$C$2*Sayfa2!I22</f>
        <v>3.3166249999999997</v>
      </c>
      <c r="I1177" s="108">
        <f>D1177*İZOLASYON!$G$21</f>
        <v>1.5221149999999999</v>
      </c>
      <c r="J1177" s="118">
        <f>D1177*İZOLASYON!$O$21</f>
        <v>7.8622460000000016</v>
      </c>
      <c r="K1177" s="118"/>
      <c r="L1177" s="118">
        <f>'genel hesap'!$C$2</f>
        <v>1.39</v>
      </c>
      <c r="M1177" s="118"/>
      <c r="N1177" s="118"/>
      <c r="O1177" s="118">
        <f>SIVAMA!D21</f>
        <v>3.7800000000000002</v>
      </c>
      <c r="P1177" s="118"/>
      <c r="Q1177" s="118"/>
      <c r="R1177" s="109">
        <f>R1146</f>
        <v>57.955922000000008</v>
      </c>
      <c r="S1177" s="119">
        <v>0.2</v>
      </c>
      <c r="T1177" s="119">
        <v>0.3</v>
      </c>
      <c r="U1177" s="119">
        <v>0.1</v>
      </c>
      <c r="V1177" s="111">
        <v>57.33</v>
      </c>
      <c r="W1177" s="111">
        <f t="shared" si="155"/>
        <v>62.489700000000006</v>
      </c>
      <c r="X1177" s="112">
        <v>1.377</v>
      </c>
      <c r="Y1177" s="111">
        <f t="shared" si="156"/>
        <v>148.5380169</v>
      </c>
      <c r="Z1177" s="113">
        <v>0.5</v>
      </c>
      <c r="AA1177" s="114">
        <f t="shared" si="154"/>
        <v>74.269008450000001</v>
      </c>
    </row>
    <row r="1178" spans="1:27" ht="12.75" customHeight="1" x14ac:dyDescent="0.35">
      <c r="A1178" s="103" t="s">
        <v>2679</v>
      </c>
      <c r="B1178" s="222" t="s">
        <v>2155</v>
      </c>
      <c r="C1178" s="123" t="s">
        <v>3908</v>
      </c>
      <c r="D1178" s="124">
        <v>0.25</v>
      </c>
      <c r="E1178" s="125">
        <v>0.8</v>
      </c>
      <c r="F1178" s="106">
        <f>VLOOKUP(CONCATENATE(A1178,"-",E1178),AĞIRLIK!$A$3:$C$171,3,FALSE)</f>
        <v>12.057600000000001</v>
      </c>
      <c r="G1178" s="117" t="s">
        <v>39</v>
      </c>
      <c r="H1178" s="108">
        <v>2.55125</v>
      </c>
      <c r="I1178" s="108">
        <f>D1178*'genel hesap'!$K$88</f>
        <v>1.95465</v>
      </c>
      <c r="J1178" s="108">
        <f>D1178*'genel hesap'!$R$88</f>
        <v>8.185352</v>
      </c>
      <c r="K1178" s="118"/>
      <c r="L1178" s="118">
        <f>'genel hesap'!$C$2</f>
        <v>1.39</v>
      </c>
      <c r="M1178" s="118"/>
      <c r="N1178" s="118"/>
      <c r="O1178" s="118">
        <f>SIVAMA!D22</f>
        <v>4.08</v>
      </c>
      <c r="P1178" s="118"/>
      <c r="Q1178" s="118"/>
      <c r="R1178" s="109">
        <f>R1147</f>
        <v>59.46720400000001</v>
      </c>
      <c r="S1178" s="119">
        <v>0.2</v>
      </c>
      <c r="T1178" s="119">
        <v>0.3</v>
      </c>
      <c r="U1178" s="119">
        <v>0.1</v>
      </c>
      <c r="V1178" s="111">
        <v>59.28</v>
      </c>
      <c r="W1178" s="111">
        <f t="shared" si="155"/>
        <v>64.615200000000002</v>
      </c>
      <c r="X1178" s="112">
        <v>1.377</v>
      </c>
      <c r="Y1178" s="111">
        <f t="shared" si="156"/>
        <v>153.5903304</v>
      </c>
      <c r="Z1178" s="113">
        <v>0.5</v>
      </c>
      <c r="AA1178" s="114">
        <f t="shared" si="154"/>
        <v>76.7951652</v>
      </c>
    </row>
    <row r="1179" spans="1:27" ht="12.75" customHeight="1" x14ac:dyDescent="0.35">
      <c r="A1179" s="103" t="s">
        <v>2679</v>
      </c>
      <c r="B1179" s="222" t="s">
        <v>2156</v>
      </c>
      <c r="C1179" s="78" t="s">
        <v>376</v>
      </c>
      <c r="D1179" s="124">
        <v>1</v>
      </c>
      <c r="E1179" s="125">
        <v>0.8</v>
      </c>
      <c r="F1179" s="132">
        <f>VLOOKUP(CONCATENATE(A1179,"-",E1179),AĞIRLIK!$A$3:$C$171,3,FALSE)</f>
        <v>12.057600000000001</v>
      </c>
      <c r="G1179" s="117" t="s">
        <v>39</v>
      </c>
      <c r="H1179" s="108">
        <f>Sayfa2!$C$2</f>
        <v>6.5</v>
      </c>
      <c r="I1179" s="108"/>
      <c r="J1179" s="118"/>
      <c r="K1179" s="118"/>
      <c r="L1179" s="118"/>
      <c r="M1179" s="118"/>
      <c r="N1179" s="118"/>
      <c r="O1179" s="118"/>
      <c r="P1179" s="118"/>
      <c r="Q1179" s="118"/>
      <c r="R1179" s="109">
        <f>F1179*H1179*D1179+I1179+J1179+K1179+L1179+M1179+N1179+O1179+P1179+Q1179</f>
        <v>78.374400000000009</v>
      </c>
      <c r="S1179" s="119">
        <v>0.1</v>
      </c>
      <c r="T1179" s="119">
        <v>0.3</v>
      </c>
      <c r="U1179" s="119">
        <v>0.1</v>
      </c>
      <c r="V1179" s="111">
        <f>V1167*1.5</f>
        <v>99.344999999999999</v>
      </c>
      <c r="W1179" s="111">
        <f t="shared" si="155"/>
        <v>108.28605</v>
      </c>
      <c r="X1179" s="112">
        <v>1.377</v>
      </c>
      <c r="Y1179" s="111">
        <f t="shared" si="156"/>
        <v>257.39594084999999</v>
      </c>
      <c r="Z1179" s="113">
        <v>0.5</v>
      </c>
      <c r="AA1179" s="114">
        <f t="shared" si="154"/>
        <v>128.69797042499999</v>
      </c>
    </row>
    <row r="1180" spans="1:27" ht="12.75" customHeight="1" x14ac:dyDescent="0.35">
      <c r="A1180" s="103" t="s">
        <v>2679</v>
      </c>
      <c r="B1180" s="222" t="s">
        <v>2157</v>
      </c>
      <c r="C1180" s="123" t="s">
        <v>3626</v>
      </c>
      <c r="D1180" s="124">
        <v>1</v>
      </c>
      <c r="E1180" s="125">
        <v>0.8</v>
      </c>
      <c r="F1180" s="132">
        <f>VLOOKUP(CONCATENATE(A1180,"-",E1180),AĞIRLIK!$A$3:$C$171,3,FALSE)</f>
        <v>12.057600000000001</v>
      </c>
      <c r="G1180" s="117" t="s">
        <v>39</v>
      </c>
      <c r="H1180" s="108">
        <f>Sayfa2!$C$2</f>
        <v>6.5</v>
      </c>
      <c r="I1180" s="108">
        <f>D1180*İZOLASYON!$G$21</f>
        <v>6.0884599999999995</v>
      </c>
      <c r="J1180" s="118">
        <f>D1180*İZOLASYON!$O$21</f>
        <v>31.448984000000006</v>
      </c>
      <c r="K1180" s="118"/>
      <c r="L1180" s="118"/>
      <c r="M1180" s="118"/>
      <c r="N1180" s="118"/>
      <c r="O1180" s="118"/>
      <c r="P1180" s="118"/>
      <c r="Q1180" s="118"/>
      <c r="R1180" s="109">
        <f>F1180*H1180*D1180+I1180+J1180+K1180+L1180+M1180+N1180+O1180+P1180+Q1180</f>
        <v>115.91184400000002</v>
      </c>
      <c r="S1180" s="119">
        <v>0.1</v>
      </c>
      <c r="T1180" s="119">
        <v>0.3</v>
      </c>
      <c r="U1180" s="119">
        <v>0.1</v>
      </c>
      <c r="V1180" s="111">
        <f t="shared" ref="V1180:V1181" si="161">V1168*1.5</f>
        <v>167.82</v>
      </c>
      <c r="W1180" s="111">
        <f t="shared" si="155"/>
        <v>182.9238</v>
      </c>
      <c r="X1180" s="112">
        <v>1.377</v>
      </c>
      <c r="Y1180" s="111">
        <f t="shared" si="156"/>
        <v>434.80987259999995</v>
      </c>
      <c r="Z1180" s="113">
        <v>0.5</v>
      </c>
      <c r="AA1180" s="114">
        <f t="shared" si="154"/>
        <v>217.40493629999997</v>
      </c>
    </row>
    <row r="1181" spans="1:27" ht="12.75" customHeight="1" x14ac:dyDescent="0.35">
      <c r="A1181" s="103" t="s">
        <v>2679</v>
      </c>
      <c r="B1181" s="222" t="s">
        <v>2158</v>
      </c>
      <c r="C1181" s="123" t="s">
        <v>3909</v>
      </c>
      <c r="D1181" s="124">
        <v>1</v>
      </c>
      <c r="E1181" s="125">
        <v>0.8</v>
      </c>
      <c r="F1181" s="106">
        <f>VLOOKUP(CONCATENATE(A1181,"-",E1181),AĞIRLIK!$A$3:$C$171,3,FALSE)</f>
        <v>12.057600000000001</v>
      </c>
      <c r="G1181" s="117" t="s">
        <v>39</v>
      </c>
      <c r="H1181" s="108">
        <f>Sayfa2!$C$2</f>
        <v>6.5</v>
      </c>
      <c r="I1181" s="108">
        <f>D1181*'genel hesap'!$K$88</f>
        <v>7.8186</v>
      </c>
      <c r="J1181" s="108">
        <f>D1181*'genel hesap'!$R$88</f>
        <v>32.741408</v>
      </c>
      <c r="K1181" s="118"/>
      <c r="L1181" s="118"/>
      <c r="M1181" s="118"/>
      <c r="N1181" s="118"/>
      <c r="O1181" s="118"/>
      <c r="P1181" s="118"/>
      <c r="Q1181" s="118"/>
      <c r="R1181" s="109">
        <f>F1181*H1181*D1181+I1181+J1181+K1181+L1181+M1181+N1181+O1181+P1181+Q1181</f>
        <v>118.93440800000002</v>
      </c>
      <c r="S1181" s="119">
        <v>0.1</v>
      </c>
      <c r="T1181" s="119">
        <v>0.3</v>
      </c>
      <c r="U1181" s="119">
        <v>0.1</v>
      </c>
      <c r="V1181" s="111">
        <f t="shared" si="161"/>
        <v>173.67000000000002</v>
      </c>
      <c r="W1181" s="111">
        <f t="shared" si="155"/>
        <v>189.30030000000002</v>
      </c>
      <c r="X1181" s="112">
        <v>1.377</v>
      </c>
      <c r="Y1181" s="111">
        <f t="shared" si="156"/>
        <v>449.96681310000002</v>
      </c>
      <c r="Z1181" s="113">
        <v>0.5</v>
      </c>
      <c r="AA1181" s="114">
        <f t="shared" si="154"/>
        <v>224.98340655000001</v>
      </c>
    </row>
    <row r="1182" spans="1:27" ht="12.75" customHeight="1" x14ac:dyDescent="0.35">
      <c r="A1182" s="103" t="s">
        <v>2679</v>
      </c>
      <c r="B1182" s="222" t="s">
        <v>2159</v>
      </c>
      <c r="C1182" s="78" t="s">
        <v>1325</v>
      </c>
      <c r="D1182" s="124">
        <v>1</v>
      </c>
      <c r="E1182" s="125">
        <v>0.8</v>
      </c>
      <c r="F1182" s="132">
        <f>VLOOKUP(CONCATENATE(A1182,"-",E1182),AĞIRLIK!$A$3:$C$171,3,FALSE)</f>
        <v>12.057600000000001</v>
      </c>
      <c r="G1182" s="117" t="s">
        <v>39</v>
      </c>
      <c r="H1182" s="108">
        <f>Sayfa2!$C$2</f>
        <v>6.5</v>
      </c>
      <c r="I1182" s="108"/>
      <c r="J1182" s="118"/>
      <c r="K1182" s="118"/>
      <c r="L1182" s="118"/>
      <c r="M1182" s="118"/>
      <c r="N1182" s="118"/>
      <c r="O1182" s="118"/>
      <c r="P1182" s="118"/>
      <c r="Q1182" s="118"/>
      <c r="R1182" s="109">
        <f>F1182*H1182*D1182+I1182+J1182+K1182+L1182+M1182+N1182+O1182+P1182+Q1182</f>
        <v>78.374400000000009</v>
      </c>
      <c r="S1182" s="119">
        <v>0.2</v>
      </c>
      <c r="T1182" s="119">
        <v>0.3</v>
      </c>
      <c r="U1182" s="119">
        <v>0.1</v>
      </c>
      <c r="V1182" s="111">
        <f t="shared" ref="V1182:V1194" si="162">R1182*(1+S1182)*(T1182+1)*(U1182+1)</f>
        <v>134.49047040000002</v>
      </c>
      <c r="W1182" s="111">
        <f t="shared" si="155"/>
        <v>146.59461273600004</v>
      </c>
      <c r="X1182" s="112">
        <v>1.377</v>
      </c>
      <c r="Y1182" s="111">
        <f t="shared" si="156"/>
        <v>348.4553944734721</v>
      </c>
      <c r="Z1182" s="113">
        <v>0.5</v>
      </c>
      <c r="AA1182" s="114">
        <f t="shared" si="154"/>
        <v>174.22769723673605</v>
      </c>
    </row>
    <row r="1183" spans="1:27" ht="12.75" customHeight="1" x14ac:dyDescent="0.35">
      <c r="A1183" s="103" t="s">
        <v>2679</v>
      </c>
      <c r="B1183" s="222" t="s">
        <v>4348</v>
      </c>
      <c r="C1183" s="78" t="s">
        <v>378</v>
      </c>
      <c r="D1183" s="124">
        <v>1</v>
      </c>
      <c r="E1183" s="125">
        <v>0.8</v>
      </c>
      <c r="F1183" s="132">
        <f>VLOOKUP(CONCATENATE(A1183,"-",E1183),AĞIRLIK!$A$3:$C$171,3,FALSE)</f>
        <v>12.057600000000001</v>
      </c>
      <c r="G1183" s="117" t="s">
        <v>39</v>
      </c>
      <c r="H1183" s="108">
        <f>Sayfa2!$C$2</f>
        <v>6.5</v>
      </c>
      <c r="I1183" s="108"/>
      <c r="J1183" s="118"/>
      <c r="K1183" s="118"/>
      <c r="L1183" s="118"/>
      <c r="M1183" s="118"/>
      <c r="N1183" s="118"/>
      <c r="O1183" s="118"/>
      <c r="P1183" s="118"/>
      <c r="Q1183" s="118"/>
      <c r="R1183" s="109">
        <f>F1183*H1183*D1183+I1183+J1183+K1183+L1183+M1183+N1183+O1183+P1183+Q1183</f>
        <v>78.374400000000009</v>
      </c>
      <c r="S1183" s="119">
        <v>0.2</v>
      </c>
      <c r="T1183" s="119">
        <v>0.3</v>
      </c>
      <c r="U1183" s="119">
        <v>0.1</v>
      </c>
      <c r="V1183" s="111">
        <f t="shared" si="162"/>
        <v>134.49047040000002</v>
      </c>
      <c r="W1183" s="111">
        <f t="shared" si="155"/>
        <v>146.59461273600004</v>
      </c>
      <c r="X1183" s="112">
        <v>1.377</v>
      </c>
      <c r="Y1183" s="111">
        <f t="shared" si="156"/>
        <v>348.4553944734721</v>
      </c>
      <c r="Z1183" s="113">
        <v>0.5</v>
      </c>
      <c r="AA1183" s="114">
        <f t="shared" si="154"/>
        <v>174.22769723673605</v>
      </c>
    </row>
    <row r="1184" spans="1:27" ht="12.75" customHeight="1" x14ac:dyDescent="0.35">
      <c r="A1184" s="103" t="s">
        <v>2679</v>
      </c>
      <c r="B1184" s="222" t="s">
        <v>4349</v>
      </c>
      <c r="C1184" s="78" t="s">
        <v>1326</v>
      </c>
      <c r="D1184" s="126">
        <v>1</v>
      </c>
      <c r="E1184" s="131"/>
      <c r="F1184" s="132">
        <v>6.8</v>
      </c>
      <c r="G1184" s="137" t="s">
        <v>39</v>
      </c>
      <c r="H1184" s="108">
        <v>1.62</v>
      </c>
      <c r="I1184" s="108"/>
      <c r="J1184" s="118"/>
      <c r="K1184" s="118"/>
      <c r="L1184" s="118"/>
      <c r="M1184" s="118"/>
      <c r="N1184" s="118"/>
      <c r="O1184" s="118"/>
      <c r="P1184" s="128"/>
      <c r="Q1184" s="128"/>
      <c r="R1184" s="109">
        <f>R1186</f>
        <v>11.016</v>
      </c>
      <c r="S1184" s="129">
        <v>1.5</v>
      </c>
      <c r="T1184" s="129">
        <v>0</v>
      </c>
      <c r="U1184" s="129">
        <v>0</v>
      </c>
      <c r="V1184" s="111">
        <v>66.23</v>
      </c>
      <c r="W1184" s="111">
        <f t="shared" si="155"/>
        <v>72.190700000000007</v>
      </c>
      <c r="X1184" s="112">
        <v>1.377</v>
      </c>
      <c r="Y1184" s="111">
        <f t="shared" si="156"/>
        <v>171.59729390000001</v>
      </c>
      <c r="Z1184" s="113">
        <v>0.5</v>
      </c>
      <c r="AA1184" s="114">
        <f t="shared" si="154"/>
        <v>85.798646950000006</v>
      </c>
    </row>
    <row r="1185" spans="1:27" ht="12.75" customHeight="1" x14ac:dyDescent="0.35">
      <c r="A1185" s="103" t="s">
        <v>2679</v>
      </c>
      <c r="B1185" s="222" t="s">
        <v>4350</v>
      </c>
      <c r="C1185" s="78" t="s">
        <v>1327</v>
      </c>
      <c r="D1185" s="126"/>
      <c r="E1185" s="131"/>
      <c r="F1185" s="132">
        <f>Sayfa2!CU21</f>
        <v>6.8</v>
      </c>
      <c r="G1185" s="137" t="s">
        <v>39</v>
      </c>
      <c r="H1185" s="108"/>
      <c r="I1185" s="108"/>
      <c r="J1185" s="118"/>
      <c r="K1185" s="118"/>
      <c r="L1185" s="118"/>
      <c r="M1185" s="118"/>
      <c r="N1185" s="118"/>
      <c r="O1185" s="118"/>
      <c r="P1185" s="128"/>
      <c r="Q1185" s="128"/>
      <c r="R1185" s="109">
        <f>R1186</f>
        <v>11.016</v>
      </c>
      <c r="S1185" s="129">
        <v>1</v>
      </c>
      <c r="T1185" s="129">
        <v>0</v>
      </c>
      <c r="U1185" s="129">
        <v>0</v>
      </c>
      <c r="V1185" s="111">
        <v>66.23</v>
      </c>
      <c r="W1185" s="111">
        <f t="shared" si="155"/>
        <v>72.190700000000007</v>
      </c>
      <c r="X1185" s="112">
        <v>1.377</v>
      </c>
      <c r="Y1185" s="111">
        <f t="shared" si="156"/>
        <v>171.59729390000001</v>
      </c>
      <c r="Z1185" s="113">
        <v>0.5</v>
      </c>
      <c r="AA1185" s="114">
        <f t="shared" si="154"/>
        <v>85.798646950000006</v>
      </c>
    </row>
    <row r="1186" spans="1:27" ht="12.75" customHeight="1" x14ac:dyDescent="0.35">
      <c r="A1186" s="103" t="s">
        <v>2679</v>
      </c>
      <c r="B1186" s="222" t="s">
        <v>4351</v>
      </c>
      <c r="C1186" s="78" t="s">
        <v>379</v>
      </c>
      <c r="D1186" s="126">
        <v>1</v>
      </c>
      <c r="E1186" s="131"/>
      <c r="F1186" s="132">
        <f>Sayfa2!CU21</f>
        <v>6.8</v>
      </c>
      <c r="G1186" s="137" t="s">
        <v>39</v>
      </c>
      <c r="H1186" s="108">
        <v>1.62</v>
      </c>
      <c r="I1186" s="108"/>
      <c r="J1186" s="118"/>
      <c r="K1186" s="118"/>
      <c r="L1186" s="118"/>
      <c r="M1186" s="118"/>
      <c r="N1186" s="118"/>
      <c r="O1186" s="118"/>
      <c r="P1186" s="128"/>
      <c r="Q1186" s="128"/>
      <c r="R1186" s="109">
        <f>F1186*H1186*D1186+I1186+J1186+K1186+L1186+M1186+N1186+O1186+P1186+Q1186</f>
        <v>11.016</v>
      </c>
      <c r="S1186" s="129">
        <v>1</v>
      </c>
      <c r="T1186" s="129">
        <v>0</v>
      </c>
      <c r="U1186" s="129">
        <v>0</v>
      </c>
      <c r="V1186" s="111">
        <v>66.23</v>
      </c>
      <c r="W1186" s="111">
        <f t="shared" si="155"/>
        <v>72.190700000000007</v>
      </c>
      <c r="X1186" s="112">
        <v>1.377</v>
      </c>
      <c r="Y1186" s="111">
        <f t="shared" si="156"/>
        <v>171.59729390000001</v>
      </c>
      <c r="Z1186" s="113">
        <v>0.5</v>
      </c>
      <c r="AA1186" s="114">
        <f t="shared" si="154"/>
        <v>85.798646950000006</v>
      </c>
    </row>
    <row r="1187" spans="1:27" ht="12.75" customHeight="1" x14ac:dyDescent="0.35">
      <c r="A1187" s="103" t="s">
        <v>2679</v>
      </c>
      <c r="B1187" s="222" t="s">
        <v>4352</v>
      </c>
      <c r="C1187" s="78" t="s">
        <v>380</v>
      </c>
      <c r="D1187" s="124">
        <v>1</v>
      </c>
      <c r="E1187" s="125"/>
      <c r="F1187" s="132">
        <v>1</v>
      </c>
      <c r="G1187" s="117" t="s">
        <v>39</v>
      </c>
      <c r="H1187" s="133"/>
      <c r="I1187" s="138"/>
      <c r="J1187" s="134"/>
      <c r="K1187" s="134"/>
      <c r="L1187" s="134"/>
      <c r="M1187" s="134">
        <f>'BAĞLANTI KELEPÇESİ'!H22</f>
        <v>1.6717353246753248</v>
      </c>
      <c r="N1187" s="134"/>
      <c r="O1187" s="134"/>
      <c r="P1187" s="134"/>
      <c r="Q1187" s="134"/>
      <c r="R1187" s="109">
        <f>F1187*H1187*D1187+I1187+J1187+K1187+L1187+M1187+N1187+O1187+P1187+Q1187</f>
        <v>1.6717353246753248</v>
      </c>
      <c r="S1187" s="135">
        <v>1</v>
      </c>
      <c r="T1187" s="135">
        <v>0</v>
      </c>
      <c r="U1187" s="135">
        <v>0</v>
      </c>
      <c r="V1187" s="111">
        <v>2.87</v>
      </c>
      <c r="W1187" s="111">
        <f t="shared" si="155"/>
        <v>3.1283000000000003</v>
      </c>
      <c r="X1187" s="112">
        <v>1.377</v>
      </c>
      <c r="Y1187" s="111">
        <f t="shared" si="156"/>
        <v>7.4359691000000003</v>
      </c>
      <c r="Z1187" s="113">
        <v>0.5</v>
      </c>
      <c r="AA1187" s="114">
        <f t="shared" si="154"/>
        <v>3.7179845500000002</v>
      </c>
    </row>
    <row r="1188" spans="1:27" ht="12.75" customHeight="1" x14ac:dyDescent="0.35">
      <c r="A1188" s="103" t="s">
        <v>2679</v>
      </c>
      <c r="B1188" s="222" t="s">
        <v>4353</v>
      </c>
      <c r="C1188" s="78" t="s">
        <v>1328</v>
      </c>
      <c r="D1188" s="124"/>
      <c r="E1188" s="125"/>
      <c r="F1188" s="132">
        <v>1</v>
      </c>
      <c r="G1188" s="117" t="s">
        <v>39</v>
      </c>
      <c r="H1188" s="133"/>
      <c r="I1188" s="138"/>
      <c r="J1188" s="118"/>
      <c r="K1188" s="134"/>
      <c r="L1188" s="134"/>
      <c r="M1188" s="134"/>
      <c r="N1188" s="134"/>
      <c r="O1188" s="134"/>
      <c r="P1188" s="134"/>
      <c r="Q1188" s="134"/>
      <c r="R1188" s="109">
        <f>R1191</f>
        <v>3.4333</v>
      </c>
      <c r="S1188" s="135">
        <v>1</v>
      </c>
      <c r="T1188" s="135">
        <v>0</v>
      </c>
      <c r="U1188" s="135">
        <v>0</v>
      </c>
      <c r="V1188" s="111">
        <v>2.87</v>
      </c>
      <c r="W1188" s="111">
        <f t="shared" si="155"/>
        <v>3.1283000000000003</v>
      </c>
      <c r="X1188" s="112">
        <v>1.377</v>
      </c>
      <c r="Y1188" s="111">
        <f t="shared" si="156"/>
        <v>7.4359691000000003</v>
      </c>
      <c r="Z1188" s="113">
        <v>0.5</v>
      </c>
      <c r="AA1188" s="114">
        <f t="shared" si="154"/>
        <v>3.7179845500000002</v>
      </c>
    </row>
    <row r="1189" spans="1:27" ht="12.75" customHeight="1" x14ac:dyDescent="0.35">
      <c r="A1189" s="103" t="s">
        <v>2679</v>
      </c>
      <c r="B1189" s="222" t="s">
        <v>4354</v>
      </c>
      <c r="C1189" s="123" t="s">
        <v>3910</v>
      </c>
      <c r="D1189" s="124"/>
      <c r="E1189" s="125"/>
      <c r="F1189" s="132">
        <v>1</v>
      </c>
      <c r="G1189" s="117" t="s">
        <v>39</v>
      </c>
      <c r="H1189" s="108"/>
      <c r="I1189" s="108"/>
      <c r="J1189" s="108"/>
      <c r="K1189" s="134"/>
      <c r="L1189" s="134"/>
      <c r="M1189" s="134"/>
      <c r="N1189" s="134"/>
      <c r="O1189" s="134"/>
      <c r="P1189" s="134">
        <f>'DUVAR KELEPÇE'!J21</f>
        <v>3.8414999999999999</v>
      </c>
      <c r="Q1189" s="134"/>
      <c r="R1189" s="109">
        <f>F1189*H1189*D1189+I1189+J1189+K1189+L1189+M1189+N1189+O1189+P1189+Q1189</f>
        <v>3.8414999999999999</v>
      </c>
      <c r="S1189" s="135">
        <v>1</v>
      </c>
      <c r="T1189" s="135">
        <v>0</v>
      </c>
      <c r="U1189" s="135">
        <v>0</v>
      </c>
      <c r="V1189" s="111">
        <f t="shared" si="162"/>
        <v>7.6829999999999998</v>
      </c>
      <c r="W1189" s="111">
        <f t="shared" si="155"/>
        <v>8.3744700000000005</v>
      </c>
      <c r="X1189" s="112">
        <v>1.377</v>
      </c>
      <c r="Y1189" s="111">
        <f t="shared" si="156"/>
        <v>19.906115189999998</v>
      </c>
      <c r="Z1189" s="113">
        <v>0.5</v>
      </c>
      <c r="AA1189" s="114">
        <f t="shared" si="154"/>
        <v>9.9530575949999989</v>
      </c>
    </row>
    <row r="1190" spans="1:27" ht="12.75" customHeight="1" x14ac:dyDescent="0.35">
      <c r="A1190" s="103" t="s">
        <v>2679</v>
      </c>
      <c r="B1190" s="222" t="s">
        <v>4355</v>
      </c>
      <c r="C1190" s="123" t="s">
        <v>3487</v>
      </c>
      <c r="D1190" s="124"/>
      <c r="E1190" s="125"/>
      <c r="F1190" s="132">
        <v>1</v>
      </c>
      <c r="G1190" s="117" t="s">
        <v>39</v>
      </c>
      <c r="H1190" s="133"/>
      <c r="I1190" s="133"/>
      <c r="J1190" s="118"/>
      <c r="K1190" s="134"/>
      <c r="L1190" s="134"/>
      <c r="M1190" s="134"/>
      <c r="N1190" s="134"/>
      <c r="O1190" s="134"/>
      <c r="P1190" s="134">
        <f>'DUVAR KELEPÇE'!J20</f>
        <v>3.6374000000000004</v>
      </c>
      <c r="Q1190" s="134"/>
      <c r="R1190" s="109">
        <f>F1190*H1190*D1190+I1190+J1190+K1190+L1190+M1190+N1190+O1190+P1190+Q1190</f>
        <v>3.6374000000000004</v>
      </c>
      <c r="S1190" s="135">
        <v>1</v>
      </c>
      <c r="T1190" s="135">
        <v>0</v>
      </c>
      <c r="U1190" s="135">
        <v>0</v>
      </c>
      <c r="V1190" s="111">
        <f t="shared" si="162"/>
        <v>7.2748000000000008</v>
      </c>
      <c r="W1190" s="111">
        <f t="shared" si="155"/>
        <v>7.9295320000000018</v>
      </c>
      <c r="X1190" s="112">
        <v>1.377</v>
      </c>
      <c r="Y1190" s="111">
        <f t="shared" si="156"/>
        <v>18.848497564000002</v>
      </c>
      <c r="Z1190" s="113">
        <v>0.5</v>
      </c>
      <c r="AA1190" s="114">
        <f t="shared" si="154"/>
        <v>9.4242487820000012</v>
      </c>
    </row>
    <row r="1191" spans="1:27" ht="12.75" customHeight="1" x14ac:dyDescent="0.35">
      <c r="A1191" s="103" t="s">
        <v>2679</v>
      </c>
      <c r="B1191" s="222" t="s">
        <v>4356</v>
      </c>
      <c r="C1191" s="123" t="s">
        <v>382</v>
      </c>
      <c r="D1191" s="124"/>
      <c r="E1191" s="125"/>
      <c r="F1191" s="132">
        <v>1</v>
      </c>
      <c r="G1191" s="117" t="s">
        <v>39</v>
      </c>
      <c r="H1191" s="133"/>
      <c r="I1191" s="133"/>
      <c r="J1191" s="134"/>
      <c r="K1191" s="134"/>
      <c r="L1191" s="134"/>
      <c r="M1191" s="134"/>
      <c r="N1191" s="134"/>
      <c r="O1191" s="134"/>
      <c r="P1191" s="134"/>
      <c r="Q1191" s="134">
        <f>'DUVAR KELEPÇE'!G20</f>
        <v>3.4333</v>
      </c>
      <c r="R1191" s="109">
        <f>F1191*H1191*D1191+I1191+J1191+K1191+L1191+M1191+N1191+O1191+P1191+Q1191</f>
        <v>3.4333</v>
      </c>
      <c r="S1191" s="135">
        <v>1</v>
      </c>
      <c r="T1191" s="135">
        <v>0</v>
      </c>
      <c r="U1191" s="135">
        <v>0</v>
      </c>
      <c r="V1191" s="111">
        <f t="shared" si="162"/>
        <v>6.8666</v>
      </c>
      <c r="W1191" s="111">
        <f t="shared" si="155"/>
        <v>7.4845940000000004</v>
      </c>
      <c r="X1191" s="112">
        <v>1.377</v>
      </c>
      <c r="Y1191" s="111">
        <f t="shared" si="156"/>
        <v>17.790879938</v>
      </c>
      <c r="Z1191" s="113">
        <v>0.5</v>
      </c>
      <c r="AA1191" s="114">
        <f t="shared" si="154"/>
        <v>8.8954399689999999</v>
      </c>
    </row>
    <row r="1192" spans="1:27" ht="12.75" customHeight="1" x14ac:dyDescent="0.35">
      <c r="A1192" s="103" t="s">
        <v>2679</v>
      </c>
      <c r="B1192" s="222" t="s">
        <v>4357</v>
      </c>
      <c r="C1192" s="78" t="s">
        <v>383</v>
      </c>
      <c r="D1192" s="124"/>
      <c r="E1192" s="125"/>
      <c r="F1192" s="132">
        <v>1</v>
      </c>
      <c r="G1192" s="117" t="s">
        <v>39</v>
      </c>
      <c r="H1192" s="108"/>
      <c r="I1192" s="108"/>
      <c r="J1192" s="134"/>
      <c r="K1192" s="134"/>
      <c r="L1192" s="134"/>
      <c r="M1192" s="134"/>
      <c r="N1192" s="134">
        <f>'genel hesap'!Y57</f>
        <v>1.6775342465753427</v>
      </c>
      <c r="O1192" s="134"/>
      <c r="P1192" s="134"/>
      <c r="Q1192" s="134"/>
      <c r="R1192" s="109">
        <f>F1192*H1192*D1192+I1192+J1192+K1192+L1192+M1192+N1192+O1192+P1192+Q1192</f>
        <v>1.6775342465753427</v>
      </c>
      <c r="S1192" s="135">
        <v>1</v>
      </c>
      <c r="T1192" s="135">
        <v>0</v>
      </c>
      <c r="U1192" s="135">
        <v>0</v>
      </c>
      <c r="V1192" s="111">
        <f t="shared" si="162"/>
        <v>3.3550684931506853</v>
      </c>
      <c r="W1192" s="111">
        <f t="shared" si="155"/>
        <v>3.6570246575342473</v>
      </c>
      <c r="X1192" s="112">
        <v>1.377</v>
      </c>
      <c r="Y1192" s="111">
        <f t="shared" si="156"/>
        <v>8.6927476109589055</v>
      </c>
      <c r="Z1192" s="113">
        <v>0.5</v>
      </c>
      <c r="AA1192" s="114">
        <f t="shared" si="154"/>
        <v>4.3463738054794527</v>
      </c>
    </row>
    <row r="1193" spans="1:27" ht="12.75" customHeight="1" x14ac:dyDescent="0.35">
      <c r="A1193" s="103" t="s">
        <v>2679</v>
      </c>
      <c r="B1193" s="222" t="s">
        <v>4358</v>
      </c>
      <c r="C1193" s="78" t="s">
        <v>3566</v>
      </c>
      <c r="D1193" s="136">
        <v>0.2</v>
      </c>
      <c r="E1193" s="125">
        <v>0.8</v>
      </c>
      <c r="F1193" s="132">
        <f>VLOOKUP(CONCATENATE(A1193,"-",E1193),AĞIRLIK!$A$3:$C$171,3,FALSE)</f>
        <v>12.057600000000001</v>
      </c>
      <c r="G1193" s="107" t="s">
        <v>39</v>
      </c>
      <c r="H1193" s="108">
        <f>Sayfa2!$C$2</f>
        <v>6.5</v>
      </c>
      <c r="I1193" s="108"/>
      <c r="J1193" s="109"/>
      <c r="K1193" s="109">
        <f>'genel hesap'!$D$2</f>
        <v>0.5</v>
      </c>
      <c r="L1193" s="109"/>
      <c r="M1193" s="109"/>
      <c r="N1193" s="109"/>
      <c r="O1193" s="118">
        <f>SIVAMA!D21</f>
        <v>3.7800000000000002</v>
      </c>
      <c r="P1193" s="109"/>
      <c r="Q1193" s="109"/>
      <c r="R1193" s="109">
        <f>R1179+O1193+K1193</f>
        <v>82.65440000000001</v>
      </c>
      <c r="S1193" s="110">
        <v>0.2</v>
      </c>
      <c r="T1193" s="110">
        <v>0.3</v>
      </c>
      <c r="U1193" s="110">
        <v>0.1</v>
      </c>
      <c r="V1193" s="111">
        <f t="shared" si="162"/>
        <v>141.83495040000003</v>
      </c>
      <c r="W1193" s="111">
        <f t="shared" si="155"/>
        <v>154.60009593600003</v>
      </c>
      <c r="X1193" s="112">
        <v>1.377</v>
      </c>
      <c r="Y1193" s="111">
        <f t="shared" si="156"/>
        <v>367.48442803987206</v>
      </c>
      <c r="Z1193" s="113">
        <v>0.5</v>
      </c>
      <c r="AA1193" s="114">
        <f t="shared" si="154"/>
        <v>183.74221401993603</v>
      </c>
    </row>
    <row r="1194" spans="1:27" ht="12.75" customHeight="1" x14ac:dyDescent="0.35">
      <c r="A1194" s="103" t="s">
        <v>2679</v>
      </c>
      <c r="B1194" s="222" t="s">
        <v>4359</v>
      </c>
      <c r="C1194" s="123" t="s">
        <v>3507</v>
      </c>
      <c r="D1194" s="136">
        <v>0.2</v>
      </c>
      <c r="E1194" s="125">
        <v>0.8</v>
      </c>
      <c r="F1194" s="132">
        <f>VLOOKUP(CONCATENATE(A1194,"-",E1194),AĞIRLIK!$A$3:$C$171,3,FALSE)</f>
        <v>12.057600000000001</v>
      </c>
      <c r="G1194" s="117" t="s">
        <v>39</v>
      </c>
      <c r="H1194" s="108">
        <f>Sayfa2!$C$2</f>
        <v>6.5</v>
      </c>
      <c r="I1194" s="108">
        <f>'genel hesap'!K56*D1194</f>
        <v>1.0872249999999999</v>
      </c>
      <c r="J1194" s="118">
        <f>'genel hesap'!R56*D1194</f>
        <v>5.8589888000000014</v>
      </c>
      <c r="K1194" s="118">
        <f>'genel hesap'!$D$2</f>
        <v>0.5</v>
      </c>
      <c r="L1194" s="118"/>
      <c r="M1194" s="118"/>
      <c r="N1194" s="118"/>
      <c r="O1194" s="118">
        <f>SIVAMA!D21</f>
        <v>3.7800000000000002</v>
      </c>
      <c r="P1194" s="118"/>
      <c r="Q1194" s="118"/>
      <c r="R1194" s="109">
        <f>F1194*H1194*D1194+I1194+J1194+K1194+L1194+M1194+N1194+O1194+P1194+Q1194+R1180</f>
        <v>142.81293780000001</v>
      </c>
      <c r="S1194" s="119">
        <v>0.2</v>
      </c>
      <c r="T1194" s="119">
        <v>0.3</v>
      </c>
      <c r="U1194" s="119">
        <v>0.1</v>
      </c>
      <c r="V1194" s="111">
        <f t="shared" si="162"/>
        <v>245.06700126480004</v>
      </c>
      <c r="W1194" s="111">
        <f t="shared" si="155"/>
        <v>267.12303137863205</v>
      </c>
      <c r="X1194" s="112">
        <v>1.377</v>
      </c>
      <c r="Y1194" s="111">
        <f t="shared" si="156"/>
        <v>634.95144558700838</v>
      </c>
      <c r="Z1194" s="113">
        <v>0.5</v>
      </c>
      <c r="AA1194" s="114">
        <f t="shared" si="154"/>
        <v>317.47572279350419</v>
      </c>
    </row>
    <row r="1195" spans="1:27" ht="12.75" customHeight="1" x14ac:dyDescent="0.35">
      <c r="A1195" s="103" t="s">
        <v>2679</v>
      </c>
      <c r="B1195" s="222" t="s">
        <v>4360</v>
      </c>
      <c r="C1195" s="123" t="s">
        <v>3911</v>
      </c>
      <c r="D1195" s="136">
        <v>0.2</v>
      </c>
      <c r="E1195" s="125">
        <v>0.8</v>
      </c>
      <c r="F1195" s="106">
        <f>VLOOKUP(CONCATENATE(A1195,"-",E1195),AĞIRLIK!$A$3:$C$171,3,FALSE)</f>
        <v>12.057600000000001</v>
      </c>
      <c r="G1195" s="117" t="s">
        <v>39</v>
      </c>
      <c r="H1195" s="108">
        <f>Sayfa2!$C$2</f>
        <v>6.5</v>
      </c>
      <c r="I1195" s="108">
        <f>D1195*'genel hesap'!$K$88</f>
        <v>1.56372</v>
      </c>
      <c r="J1195" s="108">
        <f>D1195*'genel hesap'!$R$88</f>
        <v>6.5482816000000001</v>
      </c>
      <c r="K1195" s="118">
        <f>'genel hesap'!$D$2</f>
        <v>0.5</v>
      </c>
      <c r="L1195" s="118"/>
      <c r="M1195" s="118"/>
      <c r="N1195" s="118"/>
      <c r="O1195" s="118">
        <f>SIVAMA!D21</f>
        <v>3.7800000000000002</v>
      </c>
      <c r="P1195" s="118"/>
      <c r="Q1195" s="118"/>
      <c r="R1195" s="109">
        <f>F1195*H1195*D1195+I1195+J1195+K1195+L1195+M1195+N1195+O1195+P1195+Q1195+R1181</f>
        <v>147.00128960000001</v>
      </c>
      <c r="S1195" s="119">
        <v>0.2</v>
      </c>
      <c r="T1195" s="119">
        <v>0.3</v>
      </c>
      <c r="U1195" s="119">
        <v>0.1</v>
      </c>
      <c r="V1195" s="111">
        <f>R1195*(1+S1195)*(T1195+1)*(U1195+1)</f>
        <v>252.25421295360005</v>
      </c>
      <c r="W1195" s="111">
        <f t="shared" si="155"/>
        <v>274.95709211942409</v>
      </c>
      <c r="X1195" s="112">
        <v>1.377</v>
      </c>
      <c r="Y1195" s="111">
        <f t="shared" si="156"/>
        <v>653.57300796787104</v>
      </c>
      <c r="Z1195" s="113">
        <v>0.5</v>
      </c>
      <c r="AA1195" s="114">
        <f t="shared" si="154"/>
        <v>326.78650398393552</v>
      </c>
    </row>
    <row r="1196" spans="1:27" ht="12.75" customHeight="1" x14ac:dyDescent="0.35">
      <c r="A1196" s="103" t="s">
        <v>2679</v>
      </c>
      <c r="B1196" s="222" t="s">
        <v>4361</v>
      </c>
      <c r="C1196" s="78" t="s">
        <v>2653</v>
      </c>
      <c r="D1196" s="124">
        <v>1</v>
      </c>
      <c r="E1196" s="125">
        <v>0.8</v>
      </c>
      <c r="F1196" s="132">
        <f>VLOOKUP(CONCATENATE(A1196,"-",E1196),AĞIRLIK!$A$3:$C$171,3,FALSE)</f>
        <v>12.057600000000001</v>
      </c>
      <c r="G1196" s="117" t="s">
        <v>39</v>
      </c>
      <c r="H1196" s="108">
        <f>Sayfa2!$C$2</f>
        <v>6.5</v>
      </c>
      <c r="I1196" s="108"/>
      <c r="J1196" s="118"/>
      <c r="K1196" s="118"/>
      <c r="L1196" s="118"/>
      <c r="M1196" s="118"/>
      <c r="N1196" s="118"/>
      <c r="O1196" s="118"/>
      <c r="P1196" s="118"/>
      <c r="Q1196" s="118"/>
      <c r="R1196" s="109">
        <f>R1179*1.5</f>
        <v>117.56160000000001</v>
      </c>
      <c r="S1196" s="119">
        <v>0.1</v>
      </c>
      <c r="T1196" s="119">
        <v>0.3</v>
      </c>
      <c r="U1196" s="119">
        <v>0.1</v>
      </c>
      <c r="V1196" s="111">
        <v>99.344999999999999</v>
      </c>
      <c r="W1196" s="111">
        <f t="shared" si="155"/>
        <v>108.28605</v>
      </c>
      <c r="X1196" s="112">
        <v>1.377</v>
      </c>
      <c r="Y1196" s="111">
        <f t="shared" si="156"/>
        <v>257.39594084999999</v>
      </c>
      <c r="Z1196" s="113">
        <v>0.5</v>
      </c>
      <c r="AA1196" s="114">
        <f t="shared" si="154"/>
        <v>128.69797042499999</v>
      </c>
    </row>
    <row r="1197" spans="1:27" ht="12.75" customHeight="1" x14ac:dyDescent="0.35">
      <c r="A1197" s="103" t="s">
        <v>2679</v>
      </c>
      <c r="B1197" s="222" t="s">
        <v>4362</v>
      </c>
      <c r="C1197" s="123" t="s">
        <v>3544</v>
      </c>
      <c r="D1197" s="124">
        <v>1</v>
      </c>
      <c r="E1197" s="125">
        <v>0.8</v>
      </c>
      <c r="F1197" s="132">
        <f>VLOOKUP(CONCATENATE(A1197,"-",E1197),AĞIRLIK!$A$3:$C$171,3,FALSE)</f>
        <v>12.057600000000001</v>
      </c>
      <c r="G1197" s="117" t="s">
        <v>39</v>
      </c>
      <c r="H1197" s="108">
        <f>Sayfa2!$C$2</f>
        <v>6.5</v>
      </c>
      <c r="I1197" s="108">
        <f>D1197*İZOLASYON!$G$21</f>
        <v>6.0884599999999995</v>
      </c>
      <c r="J1197" s="118">
        <f>D1197*İZOLASYON!$O$21</f>
        <v>31.448984000000006</v>
      </c>
      <c r="K1197" s="118"/>
      <c r="L1197" s="118"/>
      <c r="M1197" s="118"/>
      <c r="N1197" s="118">
        <f>CONTA!E705</f>
        <v>0</v>
      </c>
      <c r="O1197" s="118"/>
      <c r="P1197" s="118"/>
      <c r="Q1197" s="118"/>
      <c r="R1197" s="109">
        <f>R1180*1.5</f>
        <v>173.86776600000002</v>
      </c>
      <c r="S1197" s="119">
        <v>0.2</v>
      </c>
      <c r="T1197" s="119">
        <v>0.3</v>
      </c>
      <c r="U1197" s="119">
        <v>0.1</v>
      </c>
      <c r="V1197" s="111">
        <v>167.82</v>
      </c>
      <c r="W1197" s="111">
        <f t="shared" si="155"/>
        <v>182.9238</v>
      </c>
      <c r="X1197" s="112">
        <v>1.377</v>
      </c>
      <c r="Y1197" s="111">
        <f t="shared" si="156"/>
        <v>434.80987259999995</v>
      </c>
      <c r="Z1197" s="113">
        <v>0.5</v>
      </c>
      <c r="AA1197" s="114">
        <f t="shared" si="154"/>
        <v>217.40493629999997</v>
      </c>
    </row>
    <row r="1198" spans="1:27" ht="12.75" customHeight="1" x14ac:dyDescent="0.35">
      <c r="A1198" s="103" t="s">
        <v>2679</v>
      </c>
      <c r="B1198" s="222" t="s">
        <v>4363</v>
      </c>
      <c r="C1198" s="123" t="s">
        <v>3912</v>
      </c>
      <c r="D1198" s="124">
        <v>1</v>
      </c>
      <c r="E1198" s="125">
        <v>0.8</v>
      </c>
      <c r="F1198" s="106">
        <f>VLOOKUP(CONCATENATE(A1198,"-",E1198),AĞIRLIK!$A$3:$C$171,3,FALSE)</f>
        <v>12.057600000000001</v>
      </c>
      <c r="G1198" s="117" t="s">
        <v>39</v>
      </c>
      <c r="H1198" s="108">
        <f>Sayfa2!$C$2</f>
        <v>6.5</v>
      </c>
      <c r="I1198" s="108">
        <f>D1198*'genel hesap'!$K$88</f>
        <v>7.8186</v>
      </c>
      <c r="J1198" s="108">
        <f>D1198*'genel hesap'!$R$88</f>
        <v>32.741408</v>
      </c>
      <c r="K1198" s="118"/>
      <c r="L1198" s="118"/>
      <c r="M1198" s="118"/>
      <c r="N1198" s="118">
        <f>CONTA!E20</f>
        <v>1.4194520547945206</v>
      </c>
      <c r="O1198" s="118"/>
      <c r="P1198" s="118"/>
      <c r="Q1198" s="118"/>
      <c r="R1198" s="109">
        <f>R1181*1.5</f>
        <v>178.40161200000003</v>
      </c>
      <c r="S1198" s="119">
        <v>0.2</v>
      </c>
      <c r="T1198" s="119">
        <v>0.3</v>
      </c>
      <c r="U1198" s="119">
        <v>0.1</v>
      </c>
      <c r="V1198" s="111">
        <v>173.67000000000002</v>
      </c>
      <c r="W1198" s="111">
        <f t="shared" si="155"/>
        <v>189.30030000000002</v>
      </c>
      <c r="X1198" s="112">
        <v>1.377</v>
      </c>
      <c r="Y1198" s="111">
        <f t="shared" si="156"/>
        <v>449.96681310000002</v>
      </c>
      <c r="Z1198" s="113">
        <v>0.5</v>
      </c>
      <c r="AA1198" s="114">
        <f t="shared" ref="AA1198:AA1261" si="163">Y1198*(1-Z1198)</f>
        <v>224.98340655000001</v>
      </c>
    </row>
    <row r="1199" spans="1:27" ht="12.75" customHeight="1" x14ac:dyDescent="0.35">
      <c r="A1199" s="103" t="s">
        <v>2630</v>
      </c>
      <c r="B1199" s="222" t="s">
        <v>2160</v>
      </c>
      <c r="C1199" s="78" t="s">
        <v>384</v>
      </c>
      <c r="D1199" s="124">
        <v>1</v>
      </c>
      <c r="E1199" s="125">
        <v>0.6</v>
      </c>
      <c r="F1199" s="132">
        <f>VLOOKUP(CONCATENATE(A1199,"-",E1199),AĞIRLIK!$A$3:$C$171,3,FALSE)</f>
        <v>9.7967999999999993</v>
      </c>
      <c r="G1199" s="117" t="s">
        <v>39</v>
      </c>
      <c r="H1199" s="108">
        <f>Sayfa2!$C$2</f>
        <v>6.5</v>
      </c>
      <c r="I1199" s="108"/>
      <c r="J1199" s="118"/>
      <c r="K1199" s="118"/>
      <c r="L1199" s="118"/>
      <c r="M1199" s="118"/>
      <c r="N1199" s="118"/>
      <c r="O1199" s="118"/>
      <c r="P1199" s="118"/>
      <c r="Q1199" s="118"/>
      <c r="R1199" s="109">
        <v>71.319999999999993</v>
      </c>
      <c r="S1199" s="119">
        <v>0.1</v>
      </c>
      <c r="T1199" s="119">
        <v>0.3</v>
      </c>
      <c r="U1199" s="119">
        <v>0.1</v>
      </c>
      <c r="V1199" s="111">
        <v>71.319999999999993</v>
      </c>
      <c r="W1199" s="111">
        <f t="shared" si="155"/>
        <v>77.738799999999998</v>
      </c>
      <c r="X1199" s="112">
        <v>1.377</v>
      </c>
      <c r="Y1199" s="111">
        <f t="shared" si="156"/>
        <v>184.78512759999998</v>
      </c>
      <c r="Z1199" s="113">
        <v>0.5</v>
      </c>
      <c r="AA1199" s="114">
        <f t="shared" si="163"/>
        <v>92.392563799999991</v>
      </c>
    </row>
    <row r="1200" spans="1:27" ht="12.75" customHeight="1" x14ac:dyDescent="0.35">
      <c r="A1200" s="103" t="s">
        <v>2630</v>
      </c>
      <c r="B1200" s="222" t="s">
        <v>2161</v>
      </c>
      <c r="C1200" s="123" t="s">
        <v>3195</v>
      </c>
      <c r="D1200" s="124">
        <v>1</v>
      </c>
      <c r="E1200" s="125">
        <v>0.6</v>
      </c>
      <c r="F1200" s="132">
        <f>VLOOKUP(CONCATENATE(A1200,"-",E1200),AĞIRLIK!$A$3:$C$171,3,FALSE)</f>
        <v>9.7967999999999993</v>
      </c>
      <c r="G1200" s="117" t="s">
        <v>39</v>
      </c>
      <c r="H1200" s="108">
        <f>Sayfa2!$C$2</f>
        <v>6.5</v>
      </c>
      <c r="I1200" s="108">
        <f>D1200*İZOLASYON!$G$22</f>
        <v>6.5233499999999998</v>
      </c>
      <c r="J1200" s="118">
        <f>D1200*İZOLASYON!$O$22</f>
        <v>33.603024000000012</v>
      </c>
      <c r="K1200" s="118"/>
      <c r="L1200" s="118"/>
      <c r="M1200" s="118"/>
      <c r="N1200" s="118"/>
      <c r="O1200" s="118"/>
      <c r="P1200" s="118"/>
      <c r="Q1200" s="118"/>
      <c r="R1200" s="109">
        <v>120.13</v>
      </c>
      <c r="S1200" s="119">
        <v>0.1</v>
      </c>
      <c r="T1200" s="119">
        <v>0.3</v>
      </c>
      <c r="U1200" s="119">
        <v>0.1</v>
      </c>
      <c r="V1200" s="111">
        <v>120.13</v>
      </c>
      <c r="W1200" s="111">
        <f t="shared" si="155"/>
        <v>130.9417</v>
      </c>
      <c r="X1200" s="112">
        <v>1.377</v>
      </c>
      <c r="Y1200" s="111">
        <f t="shared" si="156"/>
        <v>311.24842089999999</v>
      </c>
      <c r="Z1200" s="113">
        <v>0.5</v>
      </c>
      <c r="AA1200" s="114">
        <f t="shared" si="163"/>
        <v>155.62421044999999</v>
      </c>
    </row>
    <row r="1201" spans="1:27" ht="12.75" customHeight="1" x14ac:dyDescent="0.35">
      <c r="A1201" s="103" t="s">
        <v>2630</v>
      </c>
      <c r="B1201" s="222" t="s">
        <v>2162</v>
      </c>
      <c r="C1201" s="123" t="s">
        <v>3913</v>
      </c>
      <c r="D1201" s="124">
        <v>1</v>
      </c>
      <c r="E1201" s="125">
        <v>0.6</v>
      </c>
      <c r="F1201" s="106">
        <f>VLOOKUP(CONCATENATE(A1201,"-",E1201),AĞIRLIK!$A$3:$C$171,3,FALSE)</f>
        <v>9.7967999999999993</v>
      </c>
      <c r="G1201" s="117" t="s">
        <v>39</v>
      </c>
      <c r="H1201" s="108">
        <f>Sayfa2!$C$2</f>
        <v>6.5</v>
      </c>
      <c r="I1201" s="108">
        <f>D1201*'genel hesap'!$K$89</f>
        <v>8.3398399999999988</v>
      </c>
      <c r="J1201" s="108">
        <f>D1201*'genel hesap'!$R$89</f>
        <v>34.895448000000002</v>
      </c>
      <c r="K1201" s="118"/>
      <c r="L1201" s="118"/>
      <c r="M1201" s="118"/>
      <c r="N1201" s="118"/>
      <c r="O1201" s="118"/>
      <c r="P1201" s="118"/>
      <c r="Q1201" s="118"/>
      <c r="R1201" s="109">
        <v>124.2</v>
      </c>
      <c r="S1201" s="119">
        <v>0.1</v>
      </c>
      <c r="T1201" s="119">
        <v>0.3</v>
      </c>
      <c r="U1201" s="119">
        <v>0.1</v>
      </c>
      <c r="V1201" s="111">
        <v>124.2</v>
      </c>
      <c r="W1201" s="111">
        <f t="shared" si="155"/>
        <v>135.37800000000001</v>
      </c>
      <c r="X1201" s="112">
        <v>1.377</v>
      </c>
      <c r="Y1201" s="111">
        <f t="shared" si="156"/>
        <v>321.79350599999998</v>
      </c>
      <c r="Z1201" s="113">
        <v>0.5</v>
      </c>
      <c r="AA1201" s="114">
        <f t="shared" si="163"/>
        <v>160.89675299999999</v>
      </c>
    </row>
    <row r="1202" spans="1:27" ht="12.75" customHeight="1" x14ac:dyDescent="0.35">
      <c r="A1202" s="103" t="s">
        <v>2630</v>
      </c>
      <c r="B1202" s="222" t="s">
        <v>2163</v>
      </c>
      <c r="C1202" s="78" t="s">
        <v>386</v>
      </c>
      <c r="D1202" s="124">
        <v>0.5</v>
      </c>
      <c r="E1202" s="125">
        <v>0.6</v>
      </c>
      <c r="F1202" s="132">
        <f>VLOOKUP(CONCATENATE(A1202,"-",E1202),AĞIRLIK!$A$3:$C$171,3,FALSE)</f>
        <v>9.7967999999999993</v>
      </c>
      <c r="G1202" s="117" t="s">
        <v>39</v>
      </c>
      <c r="H1202" s="108">
        <f>Sayfa2!$C$2</f>
        <v>6.5</v>
      </c>
      <c r="I1202" s="120"/>
      <c r="J1202" s="118"/>
      <c r="K1202" s="118"/>
      <c r="L1202" s="118"/>
      <c r="M1202" s="118"/>
      <c r="N1202" s="118"/>
      <c r="O1202" s="118"/>
      <c r="P1202" s="118"/>
      <c r="Q1202" s="118"/>
      <c r="R1202" s="109">
        <f>R1199*0.5</f>
        <v>35.659999999999997</v>
      </c>
      <c r="S1202" s="119">
        <v>0.2</v>
      </c>
      <c r="T1202" s="119">
        <v>0.3</v>
      </c>
      <c r="U1202" s="119">
        <v>0.1</v>
      </c>
      <c r="V1202" s="111">
        <f>V1199*0.5</f>
        <v>35.659999999999997</v>
      </c>
      <c r="W1202" s="111">
        <f t="shared" si="155"/>
        <v>38.869399999999999</v>
      </c>
      <c r="X1202" s="112">
        <v>1.377</v>
      </c>
      <c r="Y1202" s="111">
        <f t="shared" si="156"/>
        <v>92.392563799999991</v>
      </c>
      <c r="Z1202" s="113">
        <v>0.5</v>
      </c>
      <c r="AA1202" s="114">
        <f t="shared" si="163"/>
        <v>46.196281899999995</v>
      </c>
    </row>
    <row r="1203" spans="1:27" ht="12.75" customHeight="1" x14ac:dyDescent="0.35">
      <c r="A1203" s="103" t="s">
        <v>2630</v>
      </c>
      <c r="B1203" s="222" t="s">
        <v>2164</v>
      </c>
      <c r="C1203" s="123" t="s">
        <v>3137</v>
      </c>
      <c r="D1203" s="124">
        <v>0.5</v>
      </c>
      <c r="E1203" s="125">
        <v>0.6</v>
      </c>
      <c r="F1203" s="132">
        <f>VLOOKUP(CONCATENATE(A1203,"-",E1203),AĞIRLIK!$A$3:$C$171,3,FALSE)</f>
        <v>9.7967999999999993</v>
      </c>
      <c r="G1203" s="117" t="s">
        <v>39</v>
      </c>
      <c r="H1203" s="108">
        <f>Sayfa2!$C$2</f>
        <v>6.5</v>
      </c>
      <c r="I1203" s="108">
        <f>D1203*İZOLASYON!$G$22</f>
        <v>3.2616749999999999</v>
      </c>
      <c r="J1203" s="118">
        <f>D1203*İZOLASYON!$O$22</f>
        <v>16.801512000000006</v>
      </c>
      <c r="K1203" s="118"/>
      <c r="L1203" s="118"/>
      <c r="M1203" s="118"/>
      <c r="N1203" s="118"/>
      <c r="O1203" s="118"/>
      <c r="P1203" s="118"/>
      <c r="Q1203" s="118"/>
      <c r="R1203" s="109">
        <f t="shared" ref="R1203:R1207" si="164">R1200*0.5</f>
        <v>60.064999999999998</v>
      </c>
      <c r="S1203" s="119">
        <v>0.2</v>
      </c>
      <c r="T1203" s="119">
        <v>0.3</v>
      </c>
      <c r="U1203" s="119">
        <v>0.1</v>
      </c>
      <c r="V1203" s="111">
        <f t="shared" ref="V1203:V1207" si="165">V1200*0.5</f>
        <v>60.064999999999998</v>
      </c>
      <c r="W1203" s="111">
        <f t="shared" si="155"/>
        <v>65.470849999999999</v>
      </c>
      <c r="X1203" s="112">
        <v>1.377</v>
      </c>
      <c r="Y1203" s="111">
        <f t="shared" si="156"/>
        <v>155.62421044999999</v>
      </c>
      <c r="Z1203" s="113">
        <v>0.5</v>
      </c>
      <c r="AA1203" s="114">
        <f t="shared" si="163"/>
        <v>77.812105224999996</v>
      </c>
    </row>
    <row r="1204" spans="1:27" ht="12.75" customHeight="1" x14ac:dyDescent="0.35">
      <c r="A1204" s="103" t="s">
        <v>2630</v>
      </c>
      <c r="B1204" s="222" t="s">
        <v>2165</v>
      </c>
      <c r="C1204" s="123" t="s">
        <v>3914</v>
      </c>
      <c r="D1204" s="124">
        <v>0.5</v>
      </c>
      <c r="E1204" s="125">
        <v>0.6</v>
      </c>
      <c r="F1204" s="106">
        <f>VLOOKUP(CONCATENATE(A1204,"-",E1204),AĞIRLIK!$A$3:$C$171,3,FALSE)</f>
        <v>9.7967999999999993</v>
      </c>
      <c r="G1204" s="117" t="s">
        <v>39</v>
      </c>
      <c r="H1204" s="108">
        <f>Sayfa2!$C$2</f>
        <v>6.5</v>
      </c>
      <c r="I1204" s="108">
        <f>D1204*'genel hesap'!$K$89</f>
        <v>4.1699199999999994</v>
      </c>
      <c r="J1204" s="108">
        <f>D1204*'genel hesap'!$R$89</f>
        <v>17.447724000000001</v>
      </c>
      <c r="K1204" s="118"/>
      <c r="L1204" s="118"/>
      <c r="M1204" s="118"/>
      <c r="N1204" s="118"/>
      <c r="O1204" s="118"/>
      <c r="P1204" s="118"/>
      <c r="Q1204" s="118"/>
      <c r="R1204" s="109">
        <f t="shared" si="164"/>
        <v>62.1</v>
      </c>
      <c r="S1204" s="119">
        <v>0.2</v>
      </c>
      <c r="T1204" s="119">
        <v>0.3</v>
      </c>
      <c r="U1204" s="119">
        <v>0.1</v>
      </c>
      <c r="V1204" s="111">
        <f t="shared" si="165"/>
        <v>62.1</v>
      </c>
      <c r="W1204" s="111">
        <f t="shared" ref="W1204:W1267" si="166">V1204*$W$1</f>
        <v>67.689000000000007</v>
      </c>
      <c r="X1204" s="112">
        <v>1.377</v>
      </c>
      <c r="Y1204" s="111">
        <f t="shared" ref="Y1204:Y1267" si="167">W1204*(1+X1204)</f>
        <v>160.89675299999999</v>
      </c>
      <c r="Z1204" s="113">
        <v>0.5</v>
      </c>
      <c r="AA1204" s="114">
        <f t="shared" si="163"/>
        <v>80.448376499999995</v>
      </c>
    </row>
    <row r="1205" spans="1:27" ht="12.75" customHeight="1" x14ac:dyDescent="0.35">
      <c r="A1205" s="103" t="s">
        <v>2630</v>
      </c>
      <c r="B1205" s="222" t="s">
        <v>2166</v>
      </c>
      <c r="C1205" s="78" t="s">
        <v>388</v>
      </c>
      <c r="D1205" s="116">
        <v>0.25</v>
      </c>
      <c r="E1205" s="125">
        <v>0.6</v>
      </c>
      <c r="F1205" s="132">
        <f>VLOOKUP(CONCATENATE(A1205,"-",E1205),AĞIRLIK!$A$3:$C$171,3,FALSE)</f>
        <v>9.7967999999999993</v>
      </c>
      <c r="G1205" s="117" t="s">
        <v>39</v>
      </c>
      <c r="H1205" s="108">
        <f>Sayfa2!$C$2</f>
        <v>6.5</v>
      </c>
      <c r="I1205" s="120"/>
      <c r="J1205" s="118"/>
      <c r="K1205" s="118"/>
      <c r="L1205" s="118"/>
      <c r="M1205" s="118"/>
      <c r="N1205" s="118"/>
      <c r="O1205" s="118"/>
      <c r="P1205" s="118"/>
      <c r="Q1205" s="118"/>
      <c r="R1205" s="109">
        <f t="shared" si="164"/>
        <v>17.829999999999998</v>
      </c>
      <c r="S1205" s="119">
        <v>0.2</v>
      </c>
      <c r="T1205" s="119">
        <v>0.3</v>
      </c>
      <c r="U1205" s="119">
        <v>0.1</v>
      </c>
      <c r="V1205" s="111">
        <f t="shared" si="165"/>
        <v>17.829999999999998</v>
      </c>
      <c r="W1205" s="111">
        <f t="shared" si="166"/>
        <v>19.434699999999999</v>
      </c>
      <c r="X1205" s="112">
        <v>1.377</v>
      </c>
      <c r="Y1205" s="111">
        <f t="shared" si="167"/>
        <v>46.196281899999995</v>
      </c>
      <c r="Z1205" s="113">
        <v>0.5</v>
      </c>
      <c r="AA1205" s="114">
        <f t="shared" si="163"/>
        <v>23.098140949999998</v>
      </c>
    </row>
    <row r="1206" spans="1:27" ht="12.75" customHeight="1" x14ac:dyDescent="0.35">
      <c r="A1206" s="103" t="s">
        <v>2630</v>
      </c>
      <c r="B1206" s="222" t="s">
        <v>2167</v>
      </c>
      <c r="C1206" s="123" t="s">
        <v>3166</v>
      </c>
      <c r="D1206" s="116">
        <v>0.25</v>
      </c>
      <c r="E1206" s="125">
        <v>0.6</v>
      </c>
      <c r="F1206" s="132">
        <f>VLOOKUP(CONCATENATE(A1206,"-",E1206),AĞIRLIK!$A$3:$C$171,3,FALSE)</f>
        <v>9.7967999999999993</v>
      </c>
      <c r="G1206" s="117" t="s">
        <v>39</v>
      </c>
      <c r="H1206" s="108">
        <f>Sayfa2!$C$2</f>
        <v>6.5</v>
      </c>
      <c r="I1206" s="108">
        <f>D1206*İZOLASYON!$G$22</f>
        <v>1.6308374999999999</v>
      </c>
      <c r="J1206" s="118">
        <f>D1206*İZOLASYON!$O$22</f>
        <v>8.400756000000003</v>
      </c>
      <c r="K1206" s="118"/>
      <c r="L1206" s="118"/>
      <c r="M1206" s="118"/>
      <c r="N1206" s="118"/>
      <c r="O1206" s="118"/>
      <c r="P1206" s="118"/>
      <c r="Q1206" s="118"/>
      <c r="R1206" s="109">
        <f t="shared" si="164"/>
        <v>30.032499999999999</v>
      </c>
      <c r="S1206" s="119">
        <v>0.2</v>
      </c>
      <c r="T1206" s="119">
        <v>0.3</v>
      </c>
      <c r="U1206" s="119">
        <v>0.1</v>
      </c>
      <c r="V1206" s="111">
        <f t="shared" si="165"/>
        <v>30.032499999999999</v>
      </c>
      <c r="W1206" s="111">
        <f t="shared" si="166"/>
        <v>32.735424999999999</v>
      </c>
      <c r="X1206" s="112">
        <v>1.377</v>
      </c>
      <c r="Y1206" s="111">
        <f t="shared" si="167"/>
        <v>77.812105224999996</v>
      </c>
      <c r="Z1206" s="113">
        <v>0.5</v>
      </c>
      <c r="AA1206" s="114">
        <f t="shared" si="163"/>
        <v>38.906052612499998</v>
      </c>
    </row>
    <row r="1207" spans="1:27" ht="12.75" customHeight="1" x14ac:dyDescent="0.35">
      <c r="A1207" s="103" t="s">
        <v>2630</v>
      </c>
      <c r="B1207" s="222" t="s">
        <v>2168</v>
      </c>
      <c r="C1207" s="123" t="s">
        <v>3915</v>
      </c>
      <c r="D1207" s="116">
        <v>0.25</v>
      </c>
      <c r="E1207" s="125">
        <v>0.6</v>
      </c>
      <c r="F1207" s="106">
        <f>VLOOKUP(CONCATENATE(A1207,"-",E1207),AĞIRLIK!$A$3:$C$171,3,FALSE)</f>
        <v>9.7967999999999993</v>
      </c>
      <c r="G1207" s="117" t="s">
        <v>39</v>
      </c>
      <c r="H1207" s="108">
        <f>Sayfa2!$C$2</f>
        <v>6.5</v>
      </c>
      <c r="I1207" s="108">
        <f>D1207*'genel hesap'!$K$89</f>
        <v>2.0849599999999997</v>
      </c>
      <c r="J1207" s="108">
        <f>D1207*'genel hesap'!$R$89</f>
        <v>8.7238620000000004</v>
      </c>
      <c r="K1207" s="118"/>
      <c r="L1207" s="118"/>
      <c r="M1207" s="118"/>
      <c r="N1207" s="118"/>
      <c r="O1207" s="118"/>
      <c r="P1207" s="118"/>
      <c r="Q1207" s="118"/>
      <c r="R1207" s="109">
        <f t="shared" si="164"/>
        <v>31.05</v>
      </c>
      <c r="S1207" s="119">
        <v>0.2</v>
      </c>
      <c r="T1207" s="119">
        <v>0.3</v>
      </c>
      <c r="U1207" s="119">
        <v>0.1</v>
      </c>
      <c r="V1207" s="111">
        <f t="shared" si="165"/>
        <v>31.05</v>
      </c>
      <c r="W1207" s="111">
        <f t="shared" si="166"/>
        <v>33.844500000000004</v>
      </c>
      <c r="X1207" s="112">
        <v>1.377</v>
      </c>
      <c r="Y1207" s="111">
        <f t="shared" si="167"/>
        <v>80.448376499999995</v>
      </c>
      <c r="Z1207" s="113">
        <v>0.5</v>
      </c>
      <c r="AA1207" s="114">
        <f t="shared" si="163"/>
        <v>40.224188249999997</v>
      </c>
    </row>
    <row r="1208" spans="1:27" ht="12.75" customHeight="1" x14ac:dyDescent="0.35">
      <c r="A1208" s="103" t="s">
        <v>2630</v>
      </c>
      <c r="B1208" s="222" t="s">
        <v>2169</v>
      </c>
      <c r="C1208" s="78" t="s">
        <v>4602</v>
      </c>
      <c r="D1208" s="124">
        <v>0.5</v>
      </c>
      <c r="E1208" s="125">
        <v>0.6</v>
      </c>
      <c r="F1208" s="132">
        <f>VLOOKUP(CONCATENATE(A1208,"-",E1208),AĞIRLIK!$A$3:$C$171,3,FALSE)</f>
        <v>9.7967999999999993</v>
      </c>
      <c r="G1208" s="117" t="s">
        <v>39</v>
      </c>
      <c r="H1208" s="108">
        <f>Sayfa2!$C$2</f>
        <v>6.5</v>
      </c>
      <c r="I1208" s="108"/>
      <c r="J1208" s="118"/>
      <c r="K1208" s="118"/>
      <c r="L1208" s="118">
        <v>1.39</v>
      </c>
      <c r="M1208" s="118"/>
      <c r="N1208" s="118"/>
      <c r="O1208" s="118"/>
      <c r="P1208" s="118"/>
      <c r="Q1208" s="118"/>
      <c r="R1208" s="109">
        <f>L1208+R1202</f>
        <v>37.049999999999997</v>
      </c>
      <c r="S1208" s="119">
        <v>0.2</v>
      </c>
      <c r="T1208" s="119">
        <v>0.3</v>
      </c>
      <c r="U1208" s="119">
        <v>0.1</v>
      </c>
      <c r="V1208" s="111">
        <f>V1202+L1208</f>
        <v>37.049999999999997</v>
      </c>
      <c r="W1208" s="111">
        <f t="shared" si="166"/>
        <v>40.384500000000003</v>
      </c>
      <c r="X1208" s="112">
        <v>1.377</v>
      </c>
      <c r="Y1208" s="111">
        <f t="shared" si="167"/>
        <v>95.993956499999996</v>
      </c>
      <c r="Z1208" s="113">
        <v>0.5</v>
      </c>
      <c r="AA1208" s="114">
        <f t="shared" si="163"/>
        <v>47.996978249999998</v>
      </c>
    </row>
    <row r="1209" spans="1:27" ht="12.75" customHeight="1" x14ac:dyDescent="0.35">
      <c r="A1209" s="103" t="s">
        <v>2630</v>
      </c>
      <c r="B1209" s="222" t="s">
        <v>2170</v>
      </c>
      <c r="C1209" s="123" t="s">
        <v>4631</v>
      </c>
      <c r="D1209" s="124">
        <v>0.5</v>
      </c>
      <c r="E1209" s="125">
        <v>0.6</v>
      </c>
      <c r="F1209" s="132">
        <f>VLOOKUP(CONCATENATE(A1209,"-",E1209),AĞIRLIK!$A$3:$C$171,3,FALSE)</f>
        <v>9.7967999999999993</v>
      </c>
      <c r="G1209" s="117" t="s">
        <v>39</v>
      </c>
      <c r="H1209" s="108">
        <f>Sayfa2!$C$2</f>
        <v>6.5</v>
      </c>
      <c r="I1209" s="108">
        <f>D1209*İZOLASYON!$G$22</f>
        <v>3.2616749999999999</v>
      </c>
      <c r="J1209" s="118">
        <f>D1209*İZOLASYON!$O$22</f>
        <v>16.801512000000006</v>
      </c>
      <c r="K1209" s="118"/>
      <c r="L1209" s="118">
        <v>1.39</v>
      </c>
      <c r="M1209" s="118"/>
      <c r="N1209" s="118"/>
      <c r="O1209" s="118"/>
      <c r="P1209" s="118"/>
      <c r="Q1209" s="118"/>
      <c r="R1209" s="109">
        <f t="shared" ref="R1209:R1210" si="168">L1209+R1203</f>
        <v>61.454999999999998</v>
      </c>
      <c r="S1209" s="119">
        <v>0.2</v>
      </c>
      <c r="T1209" s="119">
        <v>0.3</v>
      </c>
      <c r="U1209" s="119">
        <v>0.1</v>
      </c>
      <c r="V1209" s="111">
        <f t="shared" ref="V1209:V1210" si="169">V1203+L1209</f>
        <v>61.454999999999998</v>
      </c>
      <c r="W1209" s="111">
        <f t="shared" si="166"/>
        <v>66.985950000000003</v>
      </c>
      <c r="X1209" s="112">
        <v>1.377</v>
      </c>
      <c r="Y1209" s="111">
        <f t="shared" si="167"/>
        <v>159.22560314999998</v>
      </c>
      <c r="Z1209" s="113">
        <v>0.5</v>
      </c>
      <c r="AA1209" s="114">
        <f t="shared" si="163"/>
        <v>79.612801574999992</v>
      </c>
    </row>
    <row r="1210" spans="1:27" ht="12.75" customHeight="1" x14ac:dyDescent="0.35">
      <c r="A1210" s="103" t="s">
        <v>2630</v>
      </c>
      <c r="B1210" s="222" t="s">
        <v>2171</v>
      </c>
      <c r="C1210" s="123" t="s">
        <v>4660</v>
      </c>
      <c r="D1210" s="124">
        <v>0.5</v>
      </c>
      <c r="E1210" s="125">
        <v>0.6</v>
      </c>
      <c r="F1210" s="106">
        <f>VLOOKUP(CONCATENATE(A1210,"-",E1210),AĞIRLIK!$A$3:$C$171,3,FALSE)</f>
        <v>9.7967999999999993</v>
      </c>
      <c r="G1210" s="117" t="s">
        <v>39</v>
      </c>
      <c r="H1210" s="108">
        <f>Sayfa2!$C$2</f>
        <v>6.5</v>
      </c>
      <c r="I1210" s="108">
        <f>D1210*'genel hesap'!$K$89</f>
        <v>4.1699199999999994</v>
      </c>
      <c r="J1210" s="108">
        <f>D1210*'genel hesap'!$R$89</f>
        <v>17.447724000000001</v>
      </c>
      <c r="K1210" s="118"/>
      <c r="L1210" s="118">
        <v>1.39</v>
      </c>
      <c r="M1210" s="118"/>
      <c r="N1210" s="118"/>
      <c r="O1210" s="118"/>
      <c r="P1210" s="118"/>
      <c r="Q1210" s="118"/>
      <c r="R1210" s="109">
        <f t="shared" si="168"/>
        <v>63.49</v>
      </c>
      <c r="S1210" s="119">
        <v>0.2</v>
      </c>
      <c r="T1210" s="119">
        <v>0.3</v>
      </c>
      <c r="U1210" s="119">
        <v>0.1</v>
      </c>
      <c r="V1210" s="111">
        <f t="shared" si="169"/>
        <v>63.49</v>
      </c>
      <c r="W1210" s="111">
        <f t="shared" si="166"/>
        <v>69.204100000000011</v>
      </c>
      <c r="X1210" s="112">
        <v>1.377</v>
      </c>
      <c r="Y1210" s="111">
        <f t="shared" si="167"/>
        <v>164.49814570000001</v>
      </c>
      <c r="Z1210" s="113">
        <v>0.5</v>
      </c>
      <c r="AA1210" s="114">
        <f t="shared" si="163"/>
        <v>82.249072850000005</v>
      </c>
    </row>
    <row r="1211" spans="1:27" ht="12.75" customHeight="1" x14ac:dyDescent="0.35">
      <c r="A1211" s="103" t="s">
        <v>2630</v>
      </c>
      <c r="B1211" s="222" t="s">
        <v>2172</v>
      </c>
      <c r="C1211" s="123" t="s">
        <v>1330</v>
      </c>
      <c r="D1211" s="124"/>
      <c r="E1211" s="125">
        <v>0.6</v>
      </c>
      <c r="F1211" s="106">
        <f>VLOOKUP(CONCATENATE(A1211,"-",E1211),AĞIRLIK!$A$3:$C$171,3,FALSE)</f>
        <v>9.7967999999999993</v>
      </c>
      <c r="G1211" s="117" t="s">
        <v>39</v>
      </c>
      <c r="H1211" s="108"/>
      <c r="I1211" s="108"/>
      <c r="J1211" s="118"/>
      <c r="K1211" s="118"/>
      <c r="L1211" s="118"/>
      <c r="M1211" s="118"/>
      <c r="N1211" s="118"/>
      <c r="O1211" s="118"/>
      <c r="P1211" s="118"/>
      <c r="Q1211" s="118"/>
      <c r="R1211" s="109">
        <v>37.049999999999997</v>
      </c>
      <c r="S1211" s="119">
        <f>S1209</f>
        <v>0.2</v>
      </c>
      <c r="T1211" s="119">
        <f>T1209</f>
        <v>0.3</v>
      </c>
      <c r="U1211" s="119">
        <f>U1209</f>
        <v>0.1</v>
      </c>
      <c r="V1211" s="121">
        <f>V1208</f>
        <v>37.049999999999997</v>
      </c>
      <c r="W1211" s="111">
        <f t="shared" si="166"/>
        <v>40.384500000000003</v>
      </c>
      <c r="X1211" s="112">
        <v>1.377</v>
      </c>
      <c r="Y1211" s="111">
        <f t="shared" si="167"/>
        <v>95.993956499999996</v>
      </c>
      <c r="Z1211" s="113">
        <v>0.5</v>
      </c>
      <c r="AA1211" s="114">
        <f t="shared" si="163"/>
        <v>47.996978249999998</v>
      </c>
    </row>
    <row r="1212" spans="1:27" ht="12.75" customHeight="1" x14ac:dyDescent="0.35">
      <c r="A1212" s="103" t="s">
        <v>2630</v>
      </c>
      <c r="B1212" s="222" t="s">
        <v>2173</v>
      </c>
      <c r="C1212" s="78" t="s">
        <v>390</v>
      </c>
      <c r="D1212" s="116">
        <v>1</v>
      </c>
      <c r="E1212" s="125">
        <v>0.6</v>
      </c>
      <c r="F1212" s="132">
        <f>VLOOKUP(CONCATENATE(A1212,"-",E1212),AĞIRLIK!$A$3:$C$171,3,FALSE)</f>
        <v>9.7967999999999993</v>
      </c>
      <c r="G1212" s="117" t="s">
        <v>39</v>
      </c>
      <c r="H1212" s="108">
        <f>Sayfa2!$C$2</f>
        <v>6.5</v>
      </c>
      <c r="I1212" s="120"/>
      <c r="J1212" s="118"/>
      <c r="K1212" s="118"/>
      <c r="L1212" s="118"/>
      <c r="M1212" s="118"/>
      <c r="N1212" s="118"/>
      <c r="O1212" s="118"/>
      <c r="P1212" s="118"/>
      <c r="Q1212" s="118"/>
      <c r="R1212" s="109">
        <v>71.319999999999993</v>
      </c>
      <c r="S1212" s="119">
        <v>0.1</v>
      </c>
      <c r="T1212" s="119">
        <v>0.3</v>
      </c>
      <c r="U1212" s="119">
        <v>0.1</v>
      </c>
      <c r="V1212" s="111">
        <v>71.319999999999993</v>
      </c>
      <c r="W1212" s="111">
        <f t="shared" si="166"/>
        <v>77.738799999999998</v>
      </c>
      <c r="X1212" s="112">
        <v>1.377</v>
      </c>
      <c r="Y1212" s="111">
        <f t="shared" si="167"/>
        <v>184.78512759999998</v>
      </c>
      <c r="Z1212" s="113">
        <v>0.5</v>
      </c>
      <c r="AA1212" s="114">
        <f t="shared" si="163"/>
        <v>92.392563799999991</v>
      </c>
    </row>
    <row r="1213" spans="1:27" ht="12.75" customHeight="1" x14ac:dyDescent="0.35">
      <c r="A1213" s="103" t="s">
        <v>2630</v>
      </c>
      <c r="B1213" s="222" t="s">
        <v>2174</v>
      </c>
      <c r="C1213" s="123" t="s">
        <v>3263</v>
      </c>
      <c r="D1213" s="116">
        <v>1</v>
      </c>
      <c r="E1213" s="125">
        <v>0.6</v>
      </c>
      <c r="F1213" s="132">
        <f>VLOOKUP(CONCATENATE(A1213,"-",E1213),AĞIRLIK!$A$3:$C$171,3,FALSE)</f>
        <v>9.7967999999999993</v>
      </c>
      <c r="G1213" s="117" t="s">
        <v>39</v>
      </c>
      <c r="H1213" s="108">
        <f>Sayfa2!$C$2</f>
        <v>6.5</v>
      </c>
      <c r="I1213" s="108">
        <f>D1213*İZOLASYON!$G$22</f>
        <v>6.5233499999999998</v>
      </c>
      <c r="J1213" s="118">
        <f>D1213*İZOLASYON!$O$22</f>
        <v>33.603024000000012</v>
      </c>
      <c r="K1213" s="118"/>
      <c r="L1213" s="118"/>
      <c r="M1213" s="118"/>
      <c r="N1213" s="118"/>
      <c r="O1213" s="118"/>
      <c r="P1213" s="118"/>
      <c r="Q1213" s="118"/>
      <c r="R1213" s="109">
        <v>120.13</v>
      </c>
      <c r="S1213" s="119">
        <v>0.1</v>
      </c>
      <c r="T1213" s="119">
        <v>0.3</v>
      </c>
      <c r="U1213" s="119">
        <v>0.1</v>
      </c>
      <c r="V1213" s="111">
        <v>120.13</v>
      </c>
      <c r="W1213" s="111">
        <f t="shared" si="166"/>
        <v>130.9417</v>
      </c>
      <c r="X1213" s="112">
        <v>1.377</v>
      </c>
      <c r="Y1213" s="111">
        <f t="shared" si="167"/>
        <v>311.24842089999999</v>
      </c>
      <c r="Z1213" s="113">
        <v>0.5</v>
      </c>
      <c r="AA1213" s="114">
        <f t="shared" si="163"/>
        <v>155.62421044999999</v>
      </c>
    </row>
    <row r="1214" spans="1:27" ht="12.75" customHeight="1" x14ac:dyDescent="0.35">
      <c r="A1214" s="103" t="s">
        <v>2630</v>
      </c>
      <c r="B1214" s="222" t="s">
        <v>2175</v>
      </c>
      <c r="C1214" s="123" t="s">
        <v>3917</v>
      </c>
      <c r="D1214" s="116">
        <v>1</v>
      </c>
      <c r="E1214" s="125">
        <v>0.6</v>
      </c>
      <c r="F1214" s="106">
        <f>VLOOKUP(CONCATENATE(A1214,"-",E1214),AĞIRLIK!$A$3:$C$171,3,FALSE)</f>
        <v>9.7967999999999993</v>
      </c>
      <c r="G1214" s="117" t="s">
        <v>39</v>
      </c>
      <c r="H1214" s="108">
        <f>Sayfa2!$C$2</f>
        <v>6.5</v>
      </c>
      <c r="I1214" s="108">
        <f>D1214*'genel hesap'!$K$89</f>
        <v>8.3398399999999988</v>
      </c>
      <c r="J1214" s="108">
        <f>D1214*'genel hesap'!$R$89</f>
        <v>34.895448000000002</v>
      </c>
      <c r="K1214" s="118"/>
      <c r="L1214" s="118"/>
      <c r="M1214" s="118"/>
      <c r="N1214" s="118"/>
      <c r="O1214" s="118"/>
      <c r="P1214" s="118"/>
      <c r="Q1214" s="118"/>
      <c r="R1214" s="109">
        <v>124.2</v>
      </c>
      <c r="S1214" s="119">
        <v>0.1</v>
      </c>
      <c r="T1214" s="119">
        <v>0.3</v>
      </c>
      <c r="U1214" s="119">
        <v>0.1</v>
      </c>
      <c r="V1214" s="111">
        <v>124.2</v>
      </c>
      <c r="W1214" s="111">
        <f t="shared" si="166"/>
        <v>135.37800000000001</v>
      </c>
      <c r="X1214" s="112">
        <v>1.377</v>
      </c>
      <c r="Y1214" s="111">
        <f t="shared" si="167"/>
        <v>321.79350599999998</v>
      </c>
      <c r="Z1214" s="113">
        <v>0.5</v>
      </c>
      <c r="AA1214" s="114">
        <f t="shared" si="163"/>
        <v>160.89675299999999</v>
      </c>
    </row>
    <row r="1215" spans="1:27" ht="12.75" customHeight="1" x14ac:dyDescent="0.35">
      <c r="A1215" s="103" t="s">
        <v>2630</v>
      </c>
      <c r="B1215" s="222" t="s">
        <v>2176</v>
      </c>
      <c r="C1215" s="78" t="s">
        <v>392</v>
      </c>
      <c r="D1215" s="116">
        <v>1</v>
      </c>
      <c r="E1215" s="125">
        <v>0.6</v>
      </c>
      <c r="F1215" s="132">
        <f>VLOOKUP(CONCATENATE(A1215,"-",E1215),AĞIRLIK!$A$3:$C$171,3,FALSE)</f>
        <v>9.7967999999999993</v>
      </c>
      <c r="G1215" s="117" t="s">
        <v>39</v>
      </c>
      <c r="H1215" s="108">
        <f>Sayfa2!$C$2</f>
        <v>6.5</v>
      </c>
      <c r="I1215" s="120"/>
      <c r="J1215" s="118"/>
      <c r="K1215" s="118"/>
      <c r="L1215" s="118"/>
      <c r="M1215" s="118"/>
      <c r="N1215" s="118"/>
      <c r="O1215" s="118"/>
      <c r="P1215" s="118"/>
      <c r="Q1215" s="118"/>
      <c r="R1215" s="109">
        <v>71.319999999999993</v>
      </c>
      <c r="S1215" s="119">
        <v>0.1</v>
      </c>
      <c r="T1215" s="119">
        <v>0.3</v>
      </c>
      <c r="U1215" s="119">
        <v>0.1</v>
      </c>
      <c r="V1215" s="111">
        <v>71.319999999999993</v>
      </c>
      <c r="W1215" s="111">
        <f t="shared" si="166"/>
        <v>77.738799999999998</v>
      </c>
      <c r="X1215" s="112">
        <v>1.377</v>
      </c>
      <c r="Y1215" s="111">
        <f t="shared" si="167"/>
        <v>184.78512759999998</v>
      </c>
      <c r="Z1215" s="113">
        <v>0.5</v>
      </c>
      <c r="AA1215" s="114">
        <f t="shared" si="163"/>
        <v>92.392563799999991</v>
      </c>
    </row>
    <row r="1216" spans="1:27" ht="12.75" customHeight="1" x14ac:dyDescent="0.35">
      <c r="A1216" s="103" t="s">
        <v>2630</v>
      </c>
      <c r="B1216" s="222" t="s">
        <v>2177</v>
      </c>
      <c r="C1216" s="123" t="s">
        <v>3292</v>
      </c>
      <c r="D1216" s="116">
        <v>1</v>
      </c>
      <c r="E1216" s="125">
        <v>0.6</v>
      </c>
      <c r="F1216" s="132">
        <f>VLOOKUP(CONCATENATE(A1216,"-",E1216),AĞIRLIK!$A$3:$C$171,3,FALSE)</f>
        <v>9.7967999999999993</v>
      </c>
      <c r="G1216" s="117" t="s">
        <v>39</v>
      </c>
      <c r="H1216" s="108">
        <f>Sayfa2!$C$2</f>
        <v>6.5</v>
      </c>
      <c r="I1216" s="108">
        <f>D1216*İZOLASYON!$G$22</f>
        <v>6.5233499999999998</v>
      </c>
      <c r="J1216" s="118">
        <f>D1216*İZOLASYON!$O$22</f>
        <v>33.603024000000012</v>
      </c>
      <c r="K1216" s="118"/>
      <c r="L1216" s="118"/>
      <c r="M1216" s="118"/>
      <c r="N1216" s="118"/>
      <c r="O1216" s="118"/>
      <c r="P1216" s="118"/>
      <c r="Q1216" s="118"/>
      <c r="R1216" s="109">
        <v>120.13</v>
      </c>
      <c r="S1216" s="119">
        <v>0.1</v>
      </c>
      <c r="T1216" s="119">
        <v>0.3</v>
      </c>
      <c r="U1216" s="119">
        <v>0.1</v>
      </c>
      <c r="V1216" s="111">
        <v>120.13</v>
      </c>
      <c r="W1216" s="111">
        <f t="shared" si="166"/>
        <v>130.9417</v>
      </c>
      <c r="X1216" s="112">
        <v>1.377</v>
      </c>
      <c r="Y1216" s="111">
        <f t="shared" si="167"/>
        <v>311.24842089999999</v>
      </c>
      <c r="Z1216" s="113">
        <v>0.5</v>
      </c>
      <c r="AA1216" s="114">
        <f t="shared" si="163"/>
        <v>155.62421044999999</v>
      </c>
    </row>
    <row r="1217" spans="1:27" ht="12.75" customHeight="1" x14ac:dyDescent="0.35">
      <c r="A1217" s="103" t="s">
        <v>2630</v>
      </c>
      <c r="B1217" s="222" t="s">
        <v>2178</v>
      </c>
      <c r="C1217" s="123" t="s">
        <v>3918</v>
      </c>
      <c r="D1217" s="116">
        <v>1</v>
      </c>
      <c r="E1217" s="125">
        <v>0.6</v>
      </c>
      <c r="F1217" s="106">
        <f>VLOOKUP(CONCATENATE(A1217,"-",E1217),AĞIRLIK!$A$3:$C$171,3,FALSE)</f>
        <v>9.7967999999999993</v>
      </c>
      <c r="G1217" s="117" t="s">
        <v>39</v>
      </c>
      <c r="H1217" s="108">
        <f>Sayfa2!$C$2</f>
        <v>6.5</v>
      </c>
      <c r="I1217" s="108">
        <f>D1217*'genel hesap'!$K$89</f>
        <v>8.3398399999999988</v>
      </c>
      <c r="J1217" s="108">
        <f>D1217*'genel hesap'!$R$89</f>
        <v>34.895448000000002</v>
      </c>
      <c r="K1217" s="118"/>
      <c r="L1217" s="118"/>
      <c r="M1217" s="118"/>
      <c r="N1217" s="118"/>
      <c r="O1217" s="118"/>
      <c r="P1217" s="118"/>
      <c r="Q1217" s="118"/>
      <c r="R1217" s="109">
        <v>124.2</v>
      </c>
      <c r="S1217" s="119">
        <v>0.1</v>
      </c>
      <c r="T1217" s="119">
        <v>0.3</v>
      </c>
      <c r="U1217" s="119">
        <v>0.1</v>
      </c>
      <c r="V1217" s="111">
        <v>124.2</v>
      </c>
      <c r="W1217" s="111">
        <f t="shared" si="166"/>
        <v>135.37800000000001</v>
      </c>
      <c r="X1217" s="112">
        <v>1.377</v>
      </c>
      <c r="Y1217" s="111">
        <f t="shared" si="167"/>
        <v>321.79350599999998</v>
      </c>
      <c r="Z1217" s="113">
        <v>0.5</v>
      </c>
      <c r="AA1217" s="114">
        <f t="shared" si="163"/>
        <v>160.89675299999999</v>
      </c>
    </row>
    <row r="1218" spans="1:27" ht="12.75" customHeight="1" x14ac:dyDescent="0.35">
      <c r="A1218" s="103" t="s">
        <v>2630</v>
      </c>
      <c r="B1218" s="222" t="s">
        <v>2179</v>
      </c>
      <c r="C1218" s="78" t="s">
        <v>394</v>
      </c>
      <c r="D1218" s="116">
        <v>1</v>
      </c>
      <c r="E1218" s="125">
        <v>0.6</v>
      </c>
      <c r="F1218" s="132">
        <f>VLOOKUP(CONCATENATE(A1218,"-",E1218),AĞIRLIK!$A$3:$C$171,3,FALSE)</f>
        <v>9.7967999999999993</v>
      </c>
      <c r="G1218" s="117" t="s">
        <v>39</v>
      </c>
      <c r="H1218" s="108">
        <f>Sayfa2!$C$2</f>
        <v>6.5</v>
      </c>
      <c r="I1218" s="120"/>
      <c r="J1218" s="118"/>
      <c r="K1218" s="118"/>
      <c r="L1218" s="118"/>
      <c r="M1218" s="118"/>
      <c r="N1218" s="118"/>
      <c r="O1218" s="118"/>
      <c r="P1218" s="118"/>
      <c r="Q1218" s="118"/>
      <c r="R1218" s="109">
        <v>71.319999999999993</v>
      </c>
      <c r="S1218" s="119">
        <v>0.1</v>
      </c>
      <c r="T1218" s="119">
        <v>0.3</v>
      </c>
      <c r="U1218" s="119">
        <v>0.1</v>
      </c>
      <c r="V1218" s="111">
        <v>71.319999999999993</v>
      </c>
      <c r="W1218" s="111">
        <f t="shared" si="166"/>
        <v>77.738799999999998</v>
      </c>
      <c r="X1218" s="112">
        <v>1.377</v>
      </c>
      <c r="Y1218" s="111">
        <f t="shared" si="167"/>
        <v>184.78512759999998</v>
      </c>
      <c r="Z1218" s="113">
        <v>0.5</v>
      </c>
      <c r="AA1218" s="114">
        <f t="shared" si="163"/>
        <v>92.392563799999991</v>
      </c>
    </row>
    <row r="1219" spans="1:27" ht="12.75" customHeight="1" x14ac:dyDescent="0.35">
      <c r="A1219" s="103" t="s">
        <v>2630</v>
      </c>
      <c r="B1219" s="222" t="s">
        <v>2180</v>
      </c>
      <c r="C1219" s="123" t="s">
        <v>3321</v>
      </c>
      <c r="D1219" s="116">
        <v>1</v>
      </c>
      <c r="E1219" s="125">
        <v>0.6</v>
      </c>
      <c r="F1219" s="132">
        <f>VLOOKUP(CONCATENATE(A1219,"-",E1219),AĞIRLIK!$A$3:$C$171,3,FALSE)</f>
        <v>9.7967999999999993</v>
      </c>
      <c r="G1219" s="117" t="s">
        <v>39</v>
      </c>
      <c r="H1219" s="108">
        <f>Sayfa2!$C$2</f>
        <v>6.5</v>
      </c>
      <c r="I1219" s="108">
        <f>D1219*İZOLASYON!$G$22</f>
        <v>6.5233499999999998</v>
      </c>
      <c r="J1219" s="118">
        <f>D1219*İZOLASYON!$O$22</f>
        <v>33.603024000000012</v>
      </c>
      <c r="K1219" s="118"/>
      <c r="L1219" s="118"/>
      <c r="M1219" s="118"/>
      <c r="N1219" s="118"/>
      <c r="O1219" s="118"/>
      <c r="P1219" s="118"/>
      <c r="Q1219" s="118"/>
      <c r="R1219" s="109">
        <v>120.13</v>
      </c>
      <c r="S1219" s="119">
        <v>0.1</v>
      </c>
      <c r="T1219" s="119">
        <v>0.3</v>
      </c>
      <c r="U1219" s="119">
        <v>0.1</v>
      </c>
      <c r="V1219" s="111">
        <v>120.13</v>
      </c>
      <c r="W1219" s="111">
        <f t="shared" si="166"/>
        <v>130.9417</v>
      </c>
      <c r="X1219" s="112">
        <v>1.377</v>
      </c>
      <c r="Y1219" s="111">
        <f t="shared" si="167"/>
        <v>311.24842089999999</v>
      </c>
      <c r="Z1219" s="113">
        <v>0.5</v>
      </c>
      <c r="AA1219" s="114">
        <f t="shared" si="163"/>
        <v>155.62421044999999</v>
      </c>
    </row>
    <row r="1220" spans="1:27" ht="12.75" customHeight="1" x14ac:dyDescent="0.35">
      <c r="A1220" s="103" t="s">
        <v>2630</v>
      </c>
      <c r="B1220" s="222" t="s">
        <v>2181</v>
      </c>
      <c r="C1220" s="123" t="s">
        <v>3919</v>
      </c>
      <c r="D1220" s="116">
        <v>1</v>
      </c>
      <c r="E1220" s="125">
        <v>0.6</v>
      </c>
      <c r="F1220" s="106">
        <f>VLOOKUP(CONCATENATE(A1220,"-",E1220),AĞIRLIK!$A$3:$C$171,3,FALSE)</f>
        <v>9.7967999999999993</v>
      </c>
      <c r="G1220" s="117" t="s">
        <v>39</v>
      </c>
      <c r="H1220" s="108">
        <f>Sayfa2!$C$2</f>
        <v>6.5</v>
      </c>
      <c r="I1220" s="108">
        <f>D1220*'genel hesap'!$K$89</f>
        <v>8.3398399999999988</v>
      </c>
      <c r="J1220" s="108">
        <f>D1220*'genel hesap'!$R$89</f>
        <v>34.895448000000002</v>
      </c>
      <c r="K1220" s="118"/>
      <c r="L1220" s="118"/>
      <c r="M1220" s="118"/>
      <c r="N1220" s="118"/>
      <c r="O1220" s="118"/>
      <c r="P1220" s="118"/>
      <c r="Q1220" s="118"/>
      <c r="R1220" s="109">
        <v>124.2</v>
      </c>
      <c r="S1220" s="119">
        <v>0.1</v>
      </c>
      <c r="T1220" s="119">
        <v>0.3</v>
      </c>
      <c r="U1220" s="119">
        <v>0.1</v>
      </c>
      <c r="V1220" s="111">
        <v>124.2</v>
      </c>
      <c r="W1220" s="111">
        <f t="shared" si="166"/>
        <v>135.37800000000001</v>
      </c>
      <c r="X1220" s="112">
        <v>1.377</v>
      </c>
      <c r="Y1220" s="111">
        <f t="shared" si="167"/>
        <v>321.79350599999998</v>
      </c>
      <c r="Z1220" s="113">
        <v>0.5</v>
      </c>
      <c r="AA1220" s="114">
        <f t="shared" si="163"/>
        <v>160.89675299999999</v>
      </c>
    </row>
    <row r="1221" spans="1:27" ht="12.75" customHeight="1" x14ac:dyDescent="0.35">
      <c r="A1221" s="103" t="s">
        <v>2630</v>
      </c>
      <c r="B1221" s="222" t="s">
        <v>2182</v>
      </c>
      <c r="C1221" s="78" t="s">
        <v>396</v>
      </c>
      <c r="D1221" s="116">
        <v>1</v>
      </c>
      <c r="E1221" s="125">
        <v>0.6</v>
      </c>
      <c r="F1221" s="132">
        <f>VLOOKUP(CONCATENATE(A1221,"-",E1221),AĞIRLIK!$A$3:$C$171,3,FALSE)</f>
        <v>9.7967999999999993</v>
      </c>
      <c r="G1221" s="117" t="s">
        <v>39</v>
      </c>
      <c r="H1221" s="108">
        <f>Sayfa2!$C$2</f>
        <v>6.5</v>
      </c>
      <c r="I1221" s="108"/>
      <c r="J1221" s="118"/>
      <c r="K1221" s="118"/>
      <c r="L1221" s="118"/>
      <c r="M1221" s="118"/>
      <c r="N1221" s="118"/>
      <c r="O1221" s="118"/>
      <c r="P1221" s="118"/>
      <c r="Q1221" s="118"/>
      <c r="R1221" s="109">
        <v>71.319999999999993</v>
      </c>
      <c r="S1221" s="119">
        <v>0.1</v>
      </c>
      <c r="T1221" s="119">
        <v>0.3</v>
      </c>
      <c r="U1221" s="119">
        <v>0.1</v>
      </c>
      <c r="V1221" s="111">
        <v>71.319999999999993</v>
      </c>
      <c r="W1221" s="111">
        <f t="shared" si="166"/>
        <v>77.738799999999998</v>
      </c>
      <c r="X1221" s="112">
        <v>1.377</v>
      </c>
      <c r="Y1221" s="111">
        <f t="shared" si="167"/>
        <v>184.78512759999998</v>
      </c>
      <c r="Z1221" s="113">
        <v>0.5</v>
      </c>
      <c r="AA1221" s="114">
        <f t="shared" si="163"/>
        <v>92.392563799999991</v>
      </c>
    </row>
    <row r="1222" spans="1:27" ht="12.75" customHeight="1" x14ac:dyDescent="0.35">
      <c r="A1222" s="103" t="s">
        <v>2630</v>
      </c>
      <c r="B1222" s="222" t="s">
        <v>2183</v>
      </c>
      <c r="C1222" s="123" t="s">
        <v>3350</v>
      </c>
      <c r="D1222" s="116">
        <v>1</v>
      </c>
      <c r="E1222" s="125">
        <v>0.6</v>
      </c>
      <c r="F1222" s="132">
        <f>VLOOKUP(CONCATENATE(A1222,"-",E1222),AĞIRLIK!$A$3:$C$171,3,FALSE)</f>
        <v>9.7967999999999993</v>
      </c>
      <c r="G1222" s="117" t="s">
        <v>39</v>
      </c>
      <c r="H1222" s="108">
        <f>Sayfa2!$C$2</f>
        <v>6.5</v>
      </c>
      <c r="I1222" s="108">
        <f>D1222*İZOLASYON!$G$22</f>
        <v>6.5233499999999998</v>
      </c>
      <c r="J1222" s="118">
        <f>D1222*İZOLASYON!$O$22</f>
        <v>33.603024000000012</v>
      </c>
      <c r="K1222" s="118"/>
      <c r="L1222" s="118"/>
      <c r="M1222" s="118"/>
      <c r="N1222" s="118"/>
      <c r="O1222" s="118"/>
      <c r="P1222" s="118"/>
      <c r="Q1222" s="118"/>
      <c r="R1222" s="109">
        <v>120.13</v>
      </c>
      <c r="S1222" s="119">
        <v>0.1</v>
      </c>
      <c r="T1222" s="119">
        <v>0.3</v>
      </c>
      <c r="U1222" s="119">
        <v>0.1</v>
      </c>
      <c r="V1222" s="111">
        <v>120.13</v>
      </c>
      <c r="W1222" s="111">
        <f t="shared" si="166"/>
        <v>130.9417</v>
      </c>
      <c r="X1222" s="112">
        <v>1.377</v>
      </c>
      <c r="Y1222" s="111">
        <f t="shared" si="167"/>
        <v>311.24842089999999</v>
      </c>
      <c r="Z1222" s="113">
        <v>0.5</v>
      </c>
      <c r="AA1222" s="114">
        <f t="shared" si="163"/>
        <v>155.62421044999999</v>
      </c>
    </row>
    <row r="1223" spans="1:27" ht="12.75" customHeight="1" x14ac:dyDescent="0.35">
      <c r="A1223" s="103" t="s">
        <v>2630</v>
      </c>
      <c r="B1223" s="222" t="s">
        <v>2184</v>
      </c>
      <c r="C1223" s="123" t="s">
        <v>3920</v>
      </c>
      <c r="D1223" s="116">
        <v>1</v>
      </c>
      <c r="E1223" s="125">
        <v>0.6</v>
      </c>
      <c r="F1223" s="106">
        <f>VLOOKUP(CONCATENATE(A1223,"-",E1223),AĞIRLIK!$A$3:$C$171,3,FALSE)</f>
        <v>9.7967999999999993</v>
      </c>
      <c r="G1223" s="117" t="s">
        <v>39</v>
      </c>
      <c r="H1223" s="108">
        <f>Sayfa2!$C$2</f>
        <v>6.5</v>
      </c>
      <c r="I1223" s="108">
        <f>D1223*'genel hesap'!$K$89</f>
        <v>8.3398399999999988</v>
      </c>
      <c r="J1223" s="108">
        <f>D1223*'genel hesap'!$R$89</f>
        <v>34.895448000000002</v>
      </c>
      <c r="K1223" s="118"/>
      <c r="L1223" s="118"/>
      <c r="M1223" s="118"/>
      <c r="N1223" s="118"/>
      <c r="O1223" s="118"/>
      <c r="P1223" s="118"/>
      <c r="Q1223" s="118"/>
      <c r="R1223" s="109">
        <v>124.2</v>
      </c>
      <c r="S1223" s="119">
        <v>0.1</v>
      </c>
      <c r="T1223" s="119">
        <v>0.3</v>
      </c>
      <c r="U1223" s="119">
        <v>0.1</v>
      </c>
      <c r="V1223" s="111">
        <v>124.2</v>
      </c>
      <c r="W1223" s="111">
        <f t="shared" si="166"/>
        <v>135.37800000000001</v>
      </c>
      <c r="X1223" s="112">
        <v>1.377</v>
      </c>
      <c r="Y1223" s="111">
        <f t="shared" si="167"/>
        <v>321.79350599999998</v>
      </c>
      <c r="Z1223" s="113">
        <v>0.5</v>
      </c>
      <c r="AA1223" s="114">
        <f t="shared" si="163"/>
        <v>160.89675299999999</v>
      </c>
    </row>
    <row r="1224" spans="1:27" ht="12.75" customHeight="1" x14ac:dyDescent="0.35">
      <c r="A1224" s="103" t="s">
        <v>2630</v>
      </c>
      <c r="B1224" s="222" t="s">
        <v>2185</v>
      </c>
      <c r="C1224" s="78" t="s">
        <v>398</v>
      </c>
      <c r="D1224" s="116">
        <v>1</v>
      </c>
      <c r="E1224" s="125">
        <v>0.6</v>
      </c>
      <c r="F1224" s="132">
        <f>VLOOKUP(CONCATENATE(A1224,"-",E1224),AĞIRLIK!$A$3:$C$171,3,FALSE)</f>
        <v>9.7967999999999993</v>
      </c>
      <c r="G1224" s="117" t="s">
        <v>39</v>
      </c>
      <c r="H1224" s="108">
        <f>Sayfa2!$C$2</f>
        <v>6.5</v>
      </c>
      <c r="I1224" s="108"/>
      <c r="J1224" s="118"/>
      <c r="K1224" s="118"/>
      <c r="L1224" s="118"/>
      <c r="M1224" s="118"/>
      <c r="N1224" s="118"/>
      <c r="O1224" s="118"/>
      <c r="P1224" s="118"/>
      <c r="Q1224" s="118"/>
      <c r="R1224" s="109">
        <v>71.319999999999993</v>
      </c>
      <c r="S1224" s="119">
        <v>0.1</v>
      </c>
      <c r="T1224" s="119">
        <v>0.3</v>
      </c>
      <c r="U1224" s="119">
        <v>0.1</v>
      </c>
      <c r="V1224" s="111">
        <v>71.319999999999993</v>
      </c>
      <c r="W1224" s="111">
        <f t="shared" si="166"/>
        <v>77.738799999999998</v>
      </c>
      <c r="X1224" s="112">
        <v>1.377</v>
      </c>
      <c r="Y1224" s="111">
        <f t="shared" si="167"/>
        <v>184.78512759999998</v>
      </c>
      <c r="Z1224" s="113">
        <v>0.5</v>
      </c>
      <c r="AA1224" s="114">
        <f t="shared" si="163"/>
        <v>92.392563799999991</v>
      </c>
    </row>
    <row r="1225" spans="1:27" ht="12.75" customHeight="1" x14ac:dyDescent="0.35">
      <c r="A1225" s="103" t="s">
        <v>2630</v>
      </c>
      <c r="B1225" s="222" t="s">
        <v>2186</v>
      </c>
      <c r="C1225" s="123" t="s">
        <v>3379</v>
      </c>
      <c r="D1225" s="116">
        <v>1</v>
      </c>
      <c r="E1225" s="125">
        <v>0.6</v>
      </c>
      <c r="F1225" s="132">
        <f>VLOOKUP(CONCATENATE(A1225,"-",E1225),AĞIRLIK!$A$3:$C$171,3,FALSE)</f>
        <v>9.7967999999999993</v>
      </c>
      <c r="G1225" s="117" t="s">
        <v>39</v>
      </c>
      <c r="H1225" s="108">
        <f>Sayfa2!$C$2</f>
        <v>6.5</v>
      </c>
      <c r="I1225" s="108">
        <f>D1225*İZOLASYON!$G$22</f>
        <v>6.5233499999999998</v>
      </c>
      <c r="J1225" s="118">
        <f>D1225*İZOLASYON!$O$22</f>
        <v>33.603024000000012</v>
      </c>
      <c r="K1225" s="118"/>
      <c r="L1225" s="118"/>
      <c r="M1225" s="118"/>
      <c r="N1225" s="118"/>
      <c r="O1225" s="118"/>
      <c r="P1225" s="118"/>
      <c r="Q1225" s="118"/>
      <c r="R1225" s="109">
        <v>120.13</v>
      </c>
      <c r="S1225" s="119">
        <v>0.1</v>
      </c>
      <c r="T1225" s="119">
        <v>0.3</v>
      </c>
      <c r="U1225" s="119">
        <v>0.1</v>
      </c>
      <c r="V1225" s="111">
        <v>120.13</v>
      </c>
      <c r="W1225" s="111">
        <f t="shared" si="166"/>
        <v>130.9417</v>
      </c>
      <c r="X1225" s="112">
        <v>1.377</v>
      </c>
      <c r="Y1225" s="111">
        <f t="shared" si="167"/>
        <v>311.24842089999999</v>
      </c>
      <c r="Z1225" s="113">
        <v>0.5</v>
      </c>
      <c r="AA1225" s="114">
        <f t="shared" si="163"/>
        <v>155.62421044999999</v>
      </c>
    </row>
    <row r="1226" spans="1:27" ht="12.75" customHeight="1" x14ac:dyDescent="0.35">
      <c r="A1226" s="103" t="s">
        <v>2630</v>
      </c>
      <c r="B1226" s="222" t="s">
        <v>2187</v>
      </c>
      <c r="C1226" s="123" t="s">
        <v>3921</v>
      </c>
      <c r="D1226" s="116">
        <v>1</v>
      </c>
      <c r="E1226" s="125">
        <v>0.6</v>
      </c>
      <c r="F1226" s="106">
        <f>VLOOKUP(CONCATENATE(A1226,"-",E1226),AĞIRLIK!$A$3:$C$171,3,FALSE)</f>
        <v>9.7967999999999993</v>
      </c>
      <c r="G1226" s="117" t="s">
        <v>39</v>
      </c>
      <c r="H1226" s="108">
        <f>Sayfa2!$C$2</f>
        <v>6.5</v>
      </c>
      <c r="I1226" s="108">
        <f>D1226*'genel hesap'!$K$89</f>
        <v>8.3398399999999988</v>
      </c>
      <c r="J1226" s="108">
        <f>D1226*'genel hesap'!$R$89</f>
        <v>34.895448000000002</v>
      </c>
      <c r="K1226" s="118"/>
      <c r="L1226" s="118"/>
      <c r="M1226" s="118"/>
      <c r="N1226" s="118"/>
      <c r="O1226" s="118"/>
      <c r="P1226" s="118"/>
      <c r="Q1226" s="118"/>
      <c r="R1226" s="109">
        <v>124.2</v>
      </c>
      <c r="S1226" s="119">
        <v>0.1</v>
      </c>
      <c r="T1226" s="119">
        <v>0.3</v>
      </c>
      <c r="U1226" s="119">
        <v>0.1</v>
      </c>
      <c r="V1226" s="111">
        <v>124.2</v>
      </c>
      <c r="W1226" s="111">
        <f t="shared" si="166"/>
        <v>135.37800000000001</v>
      </c>
      <c r="X1226" s="112">
        <v>1.377</v>
      </c>
      <c r="Y1226" s="111">
        <f t="shared" si="167"/>
        <v>321.79350599999998</v>
      </c>
      <c r="Z1226" s="113">
        <v>0.5</v>
      </c>
      <c r="AA1226" s="114">
        <f t="shared" si="163"/>
        <v>160.89675299999999</v>
      </c>
    </row>
    <row r="1227" spans="1:27" ht="12.75" customHeight="1" x14ac:dyDescent="0.35">
      <c r="A1227" s="103" t="s">
        <v>2630</v>
      </c>
      <c r="B1227" s="222" t="s">
        <v>2188</v>
      </c>
      <c r="C1227" s="123" t="s">
        <v>3922</v>
      </c>
      <c r="D1227" s="124">
        <v>1</v>
      </c>
      <c r="E1227" s="125">
        <v>0.6</v>
      </c>
      <c r="F1227" s="106">
        <f>VLOOKUP(CONCATENATE(A1227,"-",E1227),AĞIRLIK!$A$3:$C$171,3,FALSE)</f>
        <v>9.7967999999999993</v>
      </c>
      <c r="G1227" s="117" t="s">
        <v>39</v>
      </c>
      <c r="H1227" s="108">
        <f>Sayfa2!$C$2</f>
        <v>6.5</v>
      </c>
      <c r="I1227" s="108">
        <f>D1227*'genel hesap'!$K$89</f>
        <v>8.3398399999999988</v>
      </c>
      <c r="J1227" s="108">
        <f>D1227*'genel hesap'!$R$89</f>
        <v>34.895448000000002</v>
      </c>
      <c r="K1227" s="118"/>
      <c r="L1227" s="118"/>
      <c r="M1227" s="118"/>
      <c r="N1227" s="118"/>
      <c r="O1227" s="118"/>
      <c r="P1227" s="118"/>
      <c r="Q1227" s="118"/>
      <c r="R1227" s="109">
        <f>R1226</f>
        <v>124.2</v>
      </c>
      <c r="S1227" s="119">
        <v>0.2</v>
      </c>
      <c r="T1227" s="119">
        <v>0.3</v>
      </c>
      <c r="U1227" s="119">
        <v>0.1</v>
      </c>
      <c r="V1227" s="111">
        <f>V1226</f>
        <v>124.2</v>
      </c>
      <c r="W1227" s="111">
        <f t="shared" si="166"/>
        <v>135.37800000000001</v>
      </c>
      <c r="X1227" s="112">
        <v>1.377</v>
      </c>
      <c r="Y1227" s="111">
        <f t="shared" si="167"/>
        <v>321.79350599999998</v>
      </c>
      <c r="Z1227" s="113">
        <v>0.5</v>
      </c>
      <c r="AA1227" s="114">
        <f t="shared" si="163"/>
        <v>160.89675299999999</v>
      </c>
    </row>
    <row r="1228" spans="1:27" ht="12.75" customHeight="1" x14ac:dyDescent="0.35">
      <c r="A1228" s="103" t="s">
        <v>2630</v>
      </c>
      <c r="B1228" s="222" t="s">
        <v>2189</v>
      </c>
      <c r="C1228" s="123" t="s">
        <v>3402</v>
      </c>
      <c r="D1228" s="124">
        <v>1</v>
      </c>
      <c r="E1228" s="125">
        <v>0.6</v>
      </c>
      <c r="F1228" s="132">
        <f>VLOOKUP(CONCATENATE(A1228,"-",E1228),AĞIRLIK!$A$3:$C$171,3,FALSE)</f>
        <v>9.7967999999999993</v>
      </c>
      <c r="G1228" s="117" t="s">
        <v>39</v>
      </c>
      <c r="H1228" s="108">
        <f>Sayfa2!$C$2</f>
        <v>6.5</v>
      </c>
      <c r="I1228" s="108">
        <f>D1228*İZOLASYON!$G$22</f>
        <v>6.5233499999999998</v>
      </c>
      <c r="J1228" s="118">
        <f>D1228*İZOLASYON!$O$22</f>
        <v>33.603024000000012</v>
      </c>
      <c r="K1228" s="118"/>
      <c r="L1228" s="118"/>
      <c r="M1228" s="118"/>
      <c r="N1228" s="118"/>
      <c r="O1228" s="118"/>
      <c r="P1228" s="118"/>
      <c r="Q1228" s="118"/>
      <c r="R1228" s="109">
        <f>R1225</f>
        <v>120.13</v>
      </c>
      <c r="S1228" s="119">
        <v>0.2</v>
      </c>
      <c r="T1228" s="119">
        <v>0.3</v>
      </c>
      <c r="U1228" s="119">
        <v>0.1</v>
      </c>
      <c r="V1228" s="111">
        <f>V1225</f>
        <v>120.13</v>
      </c>
      <c r="W1228" s="111">
        <f t="shared" si="166"/>
        <v>130.9417</v>
      </c>
      <c r="X1228" s="112">
        <v>1.377</v>
      </c>
      <c r="Y1228" s="111">
        <f t="shared" si="167"/>
        <v>311.24842089999999</v>
      </c>
      <c r="Z1228" s="113">
        <v>0.5</v>
      </c>
      <c r="AA1228" s="114">
        <f t="shared" si="163"/>
        <v>155.62421044999999</v>
      </c>
    </row>
    <row r="1229" spans="1:27" ht="12.75" customHeight="1" x14ac:dyDescent="0.35">
      <c r="A1229" s="103" t="s">
        <v>2630</v>
      </c>
      <c r="B1229" s="222" t="s">
        <v>2190</v>
      </c>
      <c r="C1229" s="123" t="s">
        <v>464</v>
      </c>
      <c r="D1229" s="124">
        <v>1</v>
      </c>
      <c r="E1229" s="125">
        <v>0.6</v>
      </c>
      <c r="F1229" s="132">
        <f>VLOOKUP(CONCATENATE(A1229,"-",E1229),AĞIRLIK!$A$3:$C$171,3,FALSE)</f>
        <v>9.7967999999999993</v>
      </c>
      <c r="G1229" s="117" t="s">
        <v>39</v>
      </c>
      <c r="H1229" s="108">
        <f>Sayfa2!$C$2</f>
        <v>6.5</v>
      </c>
      <c r="I1229" s="108"/>
      <c r="J1229" s="118"/>
      <c r="K1229" s="118"/>
      <c r="L1229" s="118"/>
      <c r="M1229" s="118"/>
      <c r="N1229" s="118"/>
      <c r="O1229" s="118"/>
      <c r="P1229" s="118"/>
      <c r="Q1229" s="118"/>
      <c r="R1229" s="109">
        <f>R1224</f>
        <v>71.319999999999993</v>
      </c>
      <c r="S1229" s="119">
        <v>0.2</v>
      </c>
      <c r="T1229" s="119">
        <v>0.3</v>
      </c>
      <c r="U1229" s="119">
        <v>0.1</v>
      </c>
      <c r="V1229" s="111">
        <f>V1224</f>
        <v>71.319999999999993</v>
      </c>
      <c r="W1229" s="111">
        <f t="shared" si="166"/>
        <v>77.738799999999998</v>
      </c>
      <c r="X1229" s="112">
        <v>1.377</v>
      </c>
      <c r="Y1229" s="111">
        <f t="shared" si="167"/>
        <v>184.78512759999998</v>
      </c>
      <c r="Z1229" s="113">
        <v>0.5</v>
      </c>
      <c r="AA1229" s="114">
        <f t="shared" si="163"/>
        <v>92.392563799999991</v>
      </c>
    </row>
    <row r="1230" spans="1:27" ht="12.75" customHeight="1" x14ac:dyDescent="0.35">
      <c r="A1230" s="103" t="s">
        <v>2630</v>
      </c>
      <c r="B1230" s="222" t="s">
        <v>2191</v>
      </c>
      <c r="C1230" s="123" t="s">
        <v>3923</v>
      </c>
      <c r="D1230" s="124">
        <v>1</v>
      </c>
      <c r="E1230" s="125">
        <v>0.6</v>
      </c>
      <c r="F1230" s="106">
        <f>VLOOKUP(CONCATENATE(A1230,"-",E1230),AĞIRLIK!$A$3:$C$171,3,FALSE)</f>
        <v>9.7967999999999993</v>
      </c>
      <c r="G1230" s="117" t="s">
        <v>39</v>
      </c>
      <c r="H1230" s="108">
        <f>Sayfa2!$C$2</f>
        <v>6.5</v>
      </c>
      <c r="I1230" s="108">
        <f>D1230*'genel hesap'!$K$89</f>
        <v>8.3398399999999988</v>
      </c>
      <c r="J1230" s="108">
        <f>D1230*'genel hesap'!$R$89</f>
        <v>34.895448000000002</v>
      </c>
      <c r="K1230" s="118"/>
      <c r="L1230" s="118"/>
      <c r="M1230" s="118"/>
      <c r="N1230" s="118"/>
      <c r="O1230" s="118"/>
      <c r="P1230" s="118"/>
      <c r="Q1230" s="118"/>
      <c r="R1230" s="109">
        <v>124.2</v>
      </c>
      <c r="S1230" s="119">
        <v>0.2</v>
      </c>
      <c r="T1230" s="119">
        <v>0.3</v>
      </c>
      <c r="U1230" s="119">
        <v>0.1</v>
      </c>
      <c r="V1230" s="111">
        <v>124.2</v>
      </c>
      <c r="W1230" s="111">
        <f t="shared" si="166"/>
        <v>135.37800000000001</v>
      </c>
      <c r="X1230" s="112">
        <v>1.377</v>
      </c>
      <c r="Y1230" s="111">
        <f t="shared" si="167"/>
        <v>321.79350599999998</v>
      </c>
      <c r="Z1230" s="113">
        <v>0.5</v>
      </c>
      <c r="AA1230" s="114">
        <f t="shared" si="163"/>
        <v>160.89675299999999</v>
      </c>
    </row>
    <row r="1231" spans="1:27" ht="12.75" customHeight="1" x14ac:dyDescent="0.35">
      <c r="A1231" s="103" t="s">
        <v>2630</v>
      </c>
      <c r="B1231" s="222" t="s">
        <v>2192</v>
      </c>
      <c r="C1231" s="123" t="s">
        <v>3431</v>
      </c>
      <c r="D1231" s="124">
        <v>1</v>
      </c>
      <c r="E1231" s="125">
        <v>0.6</v>
      </c>
      <c r="F1231" s="132">
        <f>VLOOKUP(CONCATENATE(A1231,"-",E1231),AĞIRLIK!$A$3:$C$171,3,FALSE)</f>
        <v>9.7967999999999993</v>
      </c>
      <c r="G1231" s="117" t="s">
        <v>39</v>
      </c>
      <c r="H1231" s="108">
        <f>Sayfa2!$C$2</f>
        <v>6.5</v>
      </c>
      <c r="I1231" s="108">
        <f>D1231*İZOLASYON!$G$22</f>
        <v>6.5233499999999998</v>
      </c>
      <c r="J1231" s="118">
        <f>D1231*İZOLASYON!$O$22</f>
        <v>33.603024000000012</v>
      </c>
      <c r="K1231" s="118"/>
      <c r="L1231" s="118"/>
      <c r="M1231" s="118"/>
      <c r="N1231" s="118"/>
      <c r="O1231" s="118"/>
      <c r="P1231" s="118"/>
      <c r="Q1231" s="118"/>
      <c r="R1231" s="109">
        <v>120.13</v>
      </c>
      <c r="S1231" s="119">
        <v>0.2</v>
      </c>
      <c r="T1231" s="119">
        <v>0.3</v>
      </c>
      <c r="U1231" s="119">
        <v>0.1</v>
      </c>
      <c r="V1231" s="111">
        <v>120.13</v>
      </c>
      <c r="W1231" s="111">
        <f t="shared" si="166"/>
        <v>130.9417</v>
      </c>
      <c r="X1231" s="112">
        <v>1.377</v>
      </c>
      <c r="Y1231" s="111">
        <f t="shared" si="167"/>
        <v>311.24842089999999</v>
      </c>
      <c r="Z1231" s="113">
        <v>0.5</v>
      </c>
      <c r="AA1231" s="114">
        <f t="shared" si="163"/>
        <v>155.62421044999999</v>
      </c>
    </row>
    <row r="1232" spans="1:27" ht="12.75" customHeight="1" x14ac:dyDescent="0.35">
      <c r="A1232" s="103" t="s">
        <v>2630</v>
      </c>
      <c r="B1232" s="222" t="s">
        <v>2193</v>
      </c>
      <c r="C1232" s="123" t="s">
        <v>401</v>
      </c>
      <c r="D1232" s="124">
        <v>1</v>
      </c>
      <c r="E1232" s="125">
        <v>0.6</v>
      </c>
      <c r="F1232" s="132">
        <f>VLOOKUP(CONCATENATE(A1232,"-",E1232),AĞIRLIK!$A$3:$C$171,3,FALSE)</f>
        <v>9.7967999999999993</v>
      </c>
      <c r="G1232" s="117" t="s">
        <v>39</v>
      </c>
      <c r="H1232" s="108">
        <f>Sayfa2!$C$2</f>
        <v>6.5</v>
      </c>
      <c r="I1232" s="120"/>
      <c r="J1232" s="118"/>
      <c r="K1232" s="118"/>
      <c r="L1232" s="118"/>
      <c r="M1232" s="118"/>
      <c r="N1232" s="118"/>
      <c r="O1232" s="118"/>
      <c r="P1232" s="118"/>
      <c r="Q1232" s="118"/>
      <c r="R1232" s="109">
        <v>71.319999999999993</v>
      </c>
      <c r="S1232" s="119">
        <v>0.2</v>
      </c>
      <c r="T1232" s="119">
        <v>0.3</v>
      </c>
      <c r="U1232" s="119">
        <v>0.1</v>
      </c>
      <c r="V1232" s="111">
        <v>71.319999999999993</v>
      </c>
      <c r="W1232" s="111">
        <f t="shared" si="166"/>
        <v>77.738799999999998</v>
      </c>
      <c r="X1232" s="112">
        <v>1.377</v>
      </c>
      <c r="Y1232" s="111">
        <f t="shared" si="167"/>
        <v>184.78512759999998</v>
      </c>
      <c r="Z1232" s="113">
        <v>0.5</v>
      </c>
      <c r="AA1232" s="114">
        <f t="shared" si="163"/>
        <v>92.392563799999991</v>
      </c>
    </row>
    <row r="1233" spans="1:27" ht="12.75" customHeight="1" x14ac:dyDescent="0.35">
      <c r="A1233" s="103" t="s">
        <v>2630</v>
      </c>
      <c r="B1233" s="222" t="s">
        <v>2194</v>
      </c>
      <c r="C1233" s="78" t="s">
        <v>466</v>
      </c>
      <c r="D1233" s="124">
        <v>0.25</v>
      </c>
      <c r="E1233" s="125">
        <v>0.6</v>
      </c>
      <c r="F1233" s="132">
        <f>VLOOKUP(CONCATENATE(A1233,"-",E1233),AĞIRLIK!$A$3:$C$171,3,FALSE)</f>
        <v>9.7967999999999993</v>
      </c>
      <c r="G1233" s="117" t="s">
        <v>39</v>
      </c>
      <c r="H1233" s="120">
        <f>Sayfa2!$C$2*Sayfa2!I23</f>
        <v>3.5717499999999998</v>
      </c>
      <c r="I1233" s="120"/>
      <c r="J1233" s="118"/>
      <c r="K1233" s="118"/>
      <c r="L1233" s="118">
        <f>'genel hesap'!$C$2</f>
        <v>1.39</v>
      </c>
      <c r="M1233" s="118"/>
      <c r="N1233" s="118"/>
      <c r="O1233" s="118">
        <f>SIVAMA!D22</f>
        <v>4.08</v>
      </c>
      <c r="P1233" s="118"/>
      <c r="Q1233" s="118"/>
      <c r="R1233" s="109">
        <v>37.049999999999997</v>
      </c>
      <c r="S1233" s="119">
        <v>0.2</v>
      </c>
      <c r="T1233" s="119">
        <v>0.3</v>
      </c>
      <c r="U1233" s="119">
        <v>0.1</v>
      </c>
      <c r="V1233" s="111">
        <v>37.049999999999997</v>
      </c>
      <c r="W1233" s="111">
        <f t="shared" si="166"/>
        <v>40.384500000000003</v>
      </c>
      <c r="X1233" s="112">
        <v>1.377</v>
      </c>
      <c r="Y1233" s="111">
        <f t="shared" si="167"/>
        <v>95.993956499999996</v>
      </c>
      <c r="Z1233" s="113">
        <v>0.5</v>
      </c>
      <c r="AA1233" s="114">
        <f t="shared" si="163"/>
        <v>47.996978249999998</v>
      </c>
    </row>
    <row r="1234" spans="1:27" ht="12.75" customHeight="1" x14ac:dyDescent="0.35">
      <c r="A1234" s="103" t="s">
        <v>2630</v>
      </c>
      <c r="B1234" s="222" t="s">
        <v>2195</v>
      </c>
      <c r="C1234" s="123" t="s">
        <v>3459</v>
      </c>
      <c r="D1234" s="124">
        <v>0.25</v>
      </c>
      <c r="E1234" s="125">
        <v>0.6</v>
      </c>
      <c r="F1234" s="132">
        <f>VLOOKUP(CONCATENATE(A1234,"-",E1234),AĞIRLIK!$A$3:$C$171,3,FALSE)</f>
        <v>9.7967999999999993</v>
      </c>
      <c r="G1234" s="117" t="s">
        <v>39</v>
      </c>
      <c r="H1234" s="120">
        <f>Sayfa2!$C$2*Sayfa2!I23</f>
        <v>3.5717499999999998</v>
      </c>
      <c r="I1234" s="108">
        <f>D1234*İZOLASYON!$G$22</f>
        <v>1.6308374999999999</v>
      </c>
      <c r="J1234" s="118">
        <f>D1234*İZOLASYON!$O$22</f>
        <v>8.400756000000003</v>
      </c>
      <c r="K1234" s="118"/>
      <c r="L1234" s="118">
        <f>'genel hesap'!$C$2</f>
        <v>1.39</v>
      </c>
      <c r="M1234" s="118"/>
      <c r="N1234" s="118"/>
      <c r="O1234" s="118">
        <f>SIVAMA!D22</f>
        <v>4.08</v>
      </c>
      <c r="P1234" s="118"/>
      <c r="Q1234" s="118"/>
      <c r="R1234" s="109">
        <v>61.454999999999998</v>
      </c>
      <c r="S1234" s="119">
        <v>0.2</v>
      </c>
      <c r="T1234" s="119">
        <v>0.3</v>
      </c>
      <c r="U1234" s="119">
        <v>0.1</v>
      </c>
      <c r="V1234" s="111">
        <v>61.454999999999998</v>
      </c>
      <c r="W1234" s="111">
        <f t="shared" si="166"/>
        <v>66.985950000000003</v>
      </c>
      <c r="X1234" s="112">
        <v>1.377</v>
      </c>
      <c r="Y1234" s="111">
        <f t="shared" si="167"/>
        <v>159.22560314999998</v>
      </c>
      <c r="Z1234" s="113">
        <v>0.5</v>
      </c>
      <c r="AA1234" s="114">
        <f t="shared" si="163"/>
        <v>79.612801574999992</v>
      </c>
    </row>
    <row r="1235" spans="1:27" ht="12.75" customHeight="1" x14ac:dyDescent="0.35">
      <c r="A1235" s="103" t="s">
        <v>2630</v>
      </c>
      <c r="B1235" s="222" t="s">
        <v>2196</v>
      </c>
      <c r="C1235" s="123" t="s">
        <v>3924</v>
      </c>
      <c r="D1235" s="124">
        <v>0.25</v>
      </c>
      <c r="E1235" s="125">
        <v>0.6</v>
      </c>
      <c r="F1235" s="106">
        <f>VLOOKUP(CONCATENATE(A1235,"-",E1235),AĞIRLIK!$A$3:$C$171,3,FALSE)</f>
        <v>9.7967999999999993</v>
      </c>
      <c r="G1235" s="117" t="s">
        <v>39</v>
      </c>
      <c r="H1235" s="108">
        <v>2.7475000000000001</v>
      </c>
      <c r="I1235" s="108">
        <f>D1235*'genel hesap'!$K$89</f>
        <v>2.0849599999999997</v>
      </c>
      <c r="J1235" s="108">
        <f>D1235*'genel hesap'!$R$89</f>
        <v>8.7238620000000004</v>
      </c>
      <c r="K1235" s="118"/>
      <c r="L1235" s="118">
        <f>'genel hesap'!$C$2</f>
        <v>1.39</v>
      </c>
      <c r="M1235" s="118"/>
      <c r="N1235" s="118"/>
      <c r="O1235" s="118">
        <f>SIVAMA!D22</f>
        <v>4.08</v>
      </c>
      <c r="P1235" s="118"/>
      <c r="Q1235" s="118"/>
      <c r="R1235" s="109">
        <v>63.49</v>
      </c>
      <c r="S1235" s="119">
        <v>0.2</v>
      </c>
      <c r="T1235" s="119">
        <v>0.3</v>
      </c>
      <c r="U1235" s="119">
        <v>0.1</v>
      </c>
      <c r="V1235" s="111">
        <v>63.49</v>
      </c>
      <c r="W1235" s="111">
        <f t="shared" si="166"/>
        <v>69.204100000000011</v>
      </c>
      <c r="X1235" s="112">
        <v>1.377</v>
      </c>
      <c r="Y1235" s="111">
        <f t="shared" si="167"/>
        <v>164.49814570000001</v>
      </c>
      <c r="Z1235" s="113">
        <v>0.5</v>
      </c>
      <c r="AA1235" s="114">
        <f t="shared" si="163"/>
        <v>82.249072850000005</v>
      </c>
    </row>
    <row r="1236" spans="1:27" ht="12.75" customHeight="1" x14ac:dyDescent="0.35">
      <c r="A1236" s="103" t="s">
        <v>2630</v>
      </c>
      <c r="B1236" s="222" t="s">
        <v>2197</v>
      </c>
      <c r="C1236" s="78" t="s">
        <v>402</v>
      </c>
      <c r="D1236" s="124">
        <v>1</v>
      </c>
      <c r="E1236" s="125">
        <v>0.6</v>
      </c>
      <c r="F1236" s="132">
        <f>VLOOKUP(CONCATENATE(A1236,"-",E1236),AĞIRLIK!$A$3:$C$171,3,FALSE)</f>
        <v>9.7967999999999993</v>
      </c>
      <c r="G1236" s="117" t="s">
        <v>39</v>
      </c>
      <c r="H1236" s="108">
        <f>Sayfa2!$C$2</f>
        <v>6.5</v>
      </c>
      <c r="I1236" s="108"/>
      <c r="J1236" s="118"/>
      <c r="K1236" s="118"/>
      <c r="L1236" s="118"/>
      <c r="M1236" s="118"/>
      <c r="N1236" s="118"/>
      <c r="O1236" s="118"/>
      <c r="P1236" s="118"/>
      <c r="Q1236" s="118"/>
      <c r="R1236" s="109">
        <f>R1224*1.5</f>
        <v>106.97999999999999</v>
      </c>
      <c r="S1236" s="119">
        <v>0.1</v>
      </c>
      <c r="T1236" s="119">
        <v>0.3</v>
      </c>
      <c r="U1236" s="119">
        <v>0.1</v>
      </c>
      <c r="V1236" s="111">
        <f>V1224*1.5</f>
        <v>106.97999999999999</v>
      </c>
      <c r="W1236" s="111">
        <f t="shared" si="166"/>
        <v>116.6082</v>
      </c>
      <c r="X1236" s="112">
        <v>1.377</v>
      </c>
      <c r="Y1236" s="111">
        <f t="shared" si="167"/>
        <v>277.17769139999996</v>
      </c>
      <c r="Z1236" s="113">
        <v>0.5</v>
      </c>
      <c r="AA1236" s="114">
        <f t="shared" si="163"/>
        <v>138.58884569999998</v>
      </c>
    </row>
    <row r="1237" spans="1:27" ht="12.75" customHeight="1" x14ac:dyDescent="0.35">
      <c r="A1237" s="103" t="s">
        <v>2630</v>
      </c>
      <c r="B1237" s="222" t="s">
        <v>2198</v>
      </c>
      <c r="C1237" s="123" t="s">
        <v>3627</v>
      </c>
      <c r="D1237" s="124">
        <v>1</v>
      </c>
      <c r="E1237" s="125">
        <v>0.6</v>
      </c>
      <c r="F1237" s="132">
        <f>VLOOKUP(CONCATENATE(A1237,"-",E1237),AĞIRLIK!$A$3:$C$171,3,FALSE)</f>
        <v>9.7967999999999993</v>
      </c>
      <c r="G1237" s="117" t="s">
        <v>39</v>
      </c>
      <c r="H1237" s="108">
        <f>Sayfa2!$C$2</f>
        <v>6.5</v>
      </c>
      <c r="I1237" s="108">
        <f>D1237*İZOLASYON!$G$22</f>
        <v>6.5233499999999998</v>
      </c>
      <c r="J1237" s="118">
        <f>D1237*İZOLASYON!$O$22</f>
        <v>33.603024000000012</v>
      </c>
      <c r="K1237" s="118"/>
      <c r="L1237" s="118"/>
      <c r="M1237" s="118"/>
      <c r="N1237" s="118"/>
      <c r="O1237" s="118"/>
      <c r="P1237" s="118"/>
      <c r="Q1237" s="118"/>
      <c r="R1237" s="109">
        <f t="shared" ref="R1237:R1238" si="170">R1225*1.5</f>
        <v>180.19499999999999</v>
      </c>
      <c r="S1237" s="119">
        <v>0.1</v>
      </c>
      <c r="T1237" s="119">
        <v>0.3</v>
      </c>
      <c r="U1237" s="119">
        <v>0.1</v>
      </c>
      <c r="V1237" s="111">
        <f t="shared" ref="V1237:V1238" si="171">V1225*1.5</f>
        <v>180.19499999999999</v>
      </c>
      <c r="W1237" s="111">
        <f t="shared" si="166"/>
        <v>196.41255000000001</v>
      </c>
      <c r="X1237" s="112">
        <v>1.377</v>
      </c>
      <c r="Y1237" s="111">
        <f t="shared" si="167"/>
        <v>466.87263135000001</v>
      </c>
      <c r="Z1237" s="113">
        <v>0.5</v>
      </c>
      <c r="AA1237" s="114">
        <f t="shared" si="163"/>
        <v>233.436315675</v>
      </c>
    </row>
    <row r="1238" spans="1:27" ht="12.75" customHeight="1" x14ac:dyDescent="0.35">
      <c r="A1238" s="103" t="s">
        <v>2630</v>
      </c>
      <c r="B1238" s="222" t="s">
        <v>2199</v>
      </c>
      <c r="C1238" s="123" t="s">
        <v>3925</v>
      </c>
      <c r="D1238" s="124">
        <v>1</v>
      </c>
      <c r="E1238" s="125">
        <v>0.6</v>
      </c>
      <c r="F1238" s="106">
        <f>VLOOKUP(CONCATENATE(A1238,"-",E1238),AĞIRLIK!$A$3:$C$171,3,FALSE)</f>
        <v>9.7967999999999993</v>
      </c>
      <c r="G1238" s="117" t="s">
        <v>39</v>
      </c>
      <c r="H1238" s="108">
        <f>Sayfa2!$C$2</f>
        <v>6.5</v>
      </c>
      <c r="I1238" s="108">
        <f>D1238*'genel hesap'!$K$89</f>
        <v>8.3398399999999988</v>
      </c>
      <c r="J1238" s="108">
        <f>D1238*'genel hesap'!$R$89</f>
        <v>34.895448000000002</v>
      </c>
      <c r="K1238" s="118"/>
      <c r="L1238" s="118"/>
      <c r="M1238" s="118"/>
      <c r="N1238" s="118"/>
      <c r="O1238" s="118"/>
      <c r="P1238" s="118"/>
      <c r="Q1238" s="118"/>
      <c r="R1238" s="109">
        <f t="shared" si="170"/>
        <v>186.3</v>
      </c>
      <c r="S1238" s="119">
        <v>0.1</v>
      </c>
      <c r="T1238" s="119">
        <v>0.3</v>
      </c>
      <c r="U1238" s="119">
        <v>0.1</v>
      </c>
      <c r="V1238" s="111">
        <f t="shared" si="171"/>
        <v>186.3</v>
      </c>
      <c r="W1238" s="111">
        <f t="shared" si="166"/>
        <v>203.06700000000004</v>
      </c>
      <c r="X1238" s="112">
        <v>1.377</v>
      </c>
      <c r="Y1238" s="111">
        <f t="shared" si="167"/>
        <v>482.69025900000003</v>
      </c>
      <c r="Z1238" s="113">
        <v>0.5</v>
      </c>
      <c r="AA1238" s="114">
        <f t="shared" si="163"/>
        <v>241.34512950000001</v>
      </c>
    </row>
    <row r="1239" spans="1:27" ht="12.75" customHeight="1" x14ac:dyDescent="0.35">
      <c r="A1239" s="103" t="s">
        <v>2630</v>
      </c>
      <c r="B1239" s="222" t="s">
        <v>2200</v>
      </c>
      <c r="C1239" s="78" t="s">
        <v>1331</v>
      </c>
      <c r="D1239" s="124">
        <v>1</v>
      </c>
      <c r="E1239" s="125">
        <v>0.6</v>
      </c>
      <c r="F1239" s="132">
        <f>VLOOKUP(CONCATENATE(A1239,"-",E1239),AĞIRLIK!$A$3:$C$171,3,FALSE)</f>
        <v>9.7967999999999993</v>
      </c>
      <c r="G1239" s="117" t="s">
        <v>39</v>
      </c>
      <c r="H1239" s="108">
        <f>Sayfa2!$C$2</f>
        <v>6.5</v>
      </c>
      <c r="I1239" s="108"/>
      <c r="J1239" s="118"/>
      <c r="K1239" s="118"/>
      <c r="L1239" s="118"/>
      <c r="M1239" s="118"/>
      <c r="N1239" s="118"/>
      <c r="O1239" s="118"/>
      <c r="P1239" s="118"/>
      <c r="Q1239" s="118"/>
      <c r="R1239" s="109">
        <v>71.319999999999993</v>
      </c>
      <c r="S1239" s="119">
        <v>0.2</v>
      </c>
      <c r="T1239" s="119">
        <v>0.3</v>
      </c>
      <c r="U1239" s="119">
        <v>0.1</v>
      </c>
      <c r="V1239" s="111">
        <v>71.319999999999993</v>
      </c>
      <c r="W1239" s="111">
        <f t="shared" si="166"/>
        <v>77.738799999999998</v>
      </c>
      <c r="X1239" s="112">
        <v>1.377</v>
      </c>
      <c r="Y1239" s="111">
        <f t="shared" si="167"/>
        <v>184.78512759999998</v>
      </c>
      <c r="Z1239" s="113">
        <v>0.5</v>
      </c>
      <c r="AA1239" s="114">
        <f t="shared" si="163"/>
        <v>92.392563799999991</v>
      </c>
    </row>
    <row r="1240" spans="1:27" ht="12.75" customHeight="1" x14ac:dyDescent="0.35">
      <c r="A1240" s="103" t="s">
        <v>2630</v>
      </c>
      <c r="B1240" s="222" t="s">
        <v>4364</v>
      </c>
      <c r="C1240" s="78" t="s">
        <v>404</v>
      </c>
      <c r="D1240" s="124">
        <v>1</v>
      </c>
      <c r="E1240" s="125">
        <v>0.6</v>
      </c>
      <c r="F1240" s="132">
        <f>VLOOKUP(CONCATENATE(A1240,"-",E1240),AĞIRLIK!$A$3:$C$171,3,FALSE)</f>
        <v>9.7967999999999993</v>
      </c>
      <c r="G1240" s="117" t="s">
        <v>39</v>
      </c>
      <c r="H1240" s="108">
        <f>Sayfa2!$C$2</f>
        <v>6.5</v>
      </c>
      <c r="I1240" s="108"/>
      <c r="J1240" s="118"/>
      <c r="K1240" s="118"/>
      <c r="L1240" s="118"/>
      <c r="M1240" s="118"/>
      <c r="N1240" s="118"/>
      <c r="O1240" s="118"/>
      <c r="P1240" s="118"/>
      <c r="Q1240" s="118"/>
      <c r="R1240" s="109">
        <v>71.319999999999993</v>
      </c>
      <c r="S1240" s="119">
        <v>0.2</v>
      </c>
      <c r="T1240" s="119">
        <v>0.3</v>
      </c>
      <c r="U1240" s="119">
        <v>0.1</v>
      </c>
      <c r="V1240" s="111">
        <v>71.319999999999993</v>
      </c>
      <c r="W1240" s="111">
        <f t="shared" si="166"/>
        <v>77.738799999999998</v>
      </c>
      <c r="X1240" s="112">
        <v>1.377</v>
      </c>
      <c r="Y1240" s="111">
        <f t="shared" si="167"/>
        <v>184.78512759999998</v>
      </c>
      <c r="Z1240" s="113">
        <v>0.5</v>
      </c>
      <c r="AA1240" s="114">
        <f t="shared" si="163"/>
        <v>92.392563799999991</v>
      </c>
    </row>
    <row r="1241" spans="1:27" ht="12.75" customHeight="1" x14ac:dyDescent="0.35">
      <c r="A1241" s="103" t="s">
        <v>2630</v>
      </c>
      <c r="B1241" s="222" t="s">
        <v>4365</v>
      </c>
      <c r="C1241" s="78" t="s">
        <v>1332</v>
      </c>
      <c r="D1241" s="126">
        <v>1</v>
      </c>
      <c r="E1241" s="131"/>
      <c r="F1241" s="132">
        <v>7.2</v>
      </c>
      <c r="G1241" s="137" t="s">
        <v>39</v>
      </c>
      <c r="H1241" s="108">
        <v>1.62</v>
      </c>
      <c r="I1241" s="108"/>
      <c r="J1241" s="118"/>
      <c r="K1241" s="118"/>
      <c r="L1241" s="118"/>
      <c r="M1241" s="118"/>
      <c r="N1241" s="118"/>
      <c r="O1241" s="118"/>
      <c r="P1241" s="128"/>
      <c r="Q1241" s="128"/>
      <c r="R1241" s="109">
        <v>71.319999999999993</v>
      </c>
      <c r="S1241" s="129">
        <v>1.5</v>
      </c>
      <c r="T1241" s="129">
        <v>0</v>
      </c>
      <c r="U1241" s="129">
        <v>0</v>
      </c>
      <c r="V1241" s="111">
        <v>71.319999999999993</v>
      </c>
      <c r="W1241" s="111">
        <f t="shared" si="166"/>
        <v>77.738799999999998</v>
      </c>
      <c r="X1241" s="112">
        <v>1.377</v>
      </c>
      <c r="Y1241" s="111">
        <f t="shared" si="167"/>
        <v>184.78512759999998</v>
      </c>
      <c r="Z1241" s="113">
        <v>0.5</v>
      </c>
      <c r="AA1241" s="114">
        <f t="shared" si="163"/>
        <v>92.392563799999991</v>
      </c>
    </row>
    <row r="1242" spans="1:27" ht="12.75" customHeight="1" x14ac:dyDescent="0.35">
      <c r="A1242" s="103" t="s">
        <v>2630</v>
      </c>
      <c r="B1242" s="222" t="s">
        <v>4366</v>
      </c>
      <c r="C1242" s="78" t="s">
        <v>1333</v>
      </c>
      <c r="D1242" s="126"/>
      <c r="E1242" s="131"/>
      <c r="F1242" s="132">
        <f>Sayfa2!CU22</f>
        <v>7.2</v>
      </c>
      <c r="G1242" s="137" t="s">
        <v>39</v>
      </c>
      <c r="H1242" s="108"/>
      <c r="I1242" s="108"/>
      <c r="J1242" s="118"/>
      <c r="K1242" s="118"/>
      <c r="L1242" s="118"/>
      <c r="M1242" s="118"/>
      <c r="N1242" s="118"/>
      <c r="O1242" s="118"/>
      <c r="P1242" s="128"/>
      <c r="Q1242" s="128"/>
      <c r="R1242" s="109">
        <v>71.319999999999993</v>
      </c>
      <c r="S1242" s="129">
        <v>1</v>
      </c>
      <c r="T1242" s="129">
        <v>0</v>
      </c>
      <c r="U1242" s="129">
        <v>0</v>
      </c>
      <c r="V1242" s="111">
        <v>71.319999999999993</v>
      </c>
      <c r="W1242" s="111">
        <f t="shared" si="166"/>
        <v>77.738799999999998</v>
      </c>
      <c r="X1242" s="112">
        <v>1.377</v>
      </c>
      <c r="Y1242" s="111">
        <f t="shared" si="167"/>
        <v>184.78512759999998</v>
      </c>
      <c r="Z1242" s="113">
        <v>0.5</v>
      </c>
      <c r="AA1242" s="114">
        <f t="shared" si="163"/>
        <v>92.392563799999991</v>
      </c>
    </row>
    <row r="1243" spans="1:27" ht="12.75" customHeight="1" x14ac:dyDescent="0.35">
      <c r="A1243" s="103" t="s">
        <v>2630</v>
      </c>
      <c r="B1243" s="222" t="s">
        <v>4367</v>
      </c>
      <c r="C1243" s="78" t="s">
        <v>405</v>
      </c>
      <c r="D1243" s="126">
        <v>1</v>
      </c>
      <c r="E1243" s="131"/>
      <c r="F1243" s="132">
        <f>Sayfa2!CU22</f>
        <v>7.2</v>
      </c>
      <c r="G1243" s="137" t="s">
        <v>39</v>
      </c>
      <c r="H1243" s="108">
        <v>1.62</v>
      </c>
      <c r="I1243" s="108"/>
      <c r="J1243" s="118"/>
      <c r="K1243" s="118"/>
      <c r="L1243" s="118"/>
      <c r="M1243" s="118"/>
      <c r="N1243" s="118"/>
      <c r="O1243" s="118"/>
      <c r="P1243" s="128"/>
      <c r="Q1243" s="128"/>
      <c r="R1243" s="109">
        <v>71.319999999999993</v>
      </c>
      <c r="S1243" s="129">
        <v>1</v>
      </c>
      <c r="T1243" s="129">
        <v>0</v>
      </c>
      <c r="U1243" s="129">
        <v>0</v>
      </c>
      <c r="V1243" s="111">
        <v>71.319999999999993</v>
      </c>
      <c r="W1243" s="111">
        <f t="shared" si="166"/>
        <v>77.738799999999998</v>
      </c>
      <c r="X1243" s="112">
        <v>1.377</v>
      </c>
      <c r="Y1243" s="111">
        <f t="shared" si="167"/>
        <v>184.78512759999998</v>
      </c>
      <c r="Z1243" s="113">
        <v>0.5</v>
      </c>
      <c r="AA1243" s="114">
        <f t="shared" si="163"/>
        <v>92.392563799999991</v>
      </c>
    </row>
    <row r="1244" spans="1:27" ht="12.75" customHeight="1" x14ac:dyDescent="0.35">
      <c r="A1244" s="103" t="s">
        <v>2630</v>
      </c>
      <c r="B1244" s="222" t="s">
        <v>4368</v>
      </c>
      <c r="C1244" s="78" t="s">
        <v>406</v>
      </c>
      <c r="D1244" s="124">
        <v>1</v>
      </c>
      <c r="E1244" s="125"/>
      <c r="F1244" s="132">
        <v>1</v>
      </c>
      <c r="G1244" s="117" t="s">
        <v>39</v>
      </c>
      <c r="H1244" s="133"/>
      <c r="I1244" s="138"/>
      <c r="J1244" s="134"/>
      <c r="K1244" s="134"/>
      <c r="L1244" s="134"/>
      <c r="M1244" s="134">
        <f>'BAĞLANTI KELEPÇESİ'!H23</f>
        <v>1.7753553246753246</v>
      </c>
      <c r="N1244" s="134"/>
      <c r="O1244" s="134"/>
      <c r="P1244" s="134"/>
      <c r="Q1244" s="134"/>
      <c r="R1244" s="109">
        <v>3.45</v>
      </c>
      <c r="S1244" s="135">
        <v>1</v>
      </c>
      <c r="T1244" s="135">
        <v>0</v>
      </c>
      <c r="U1244" s="135">
        <v>0</v>
      </c>
      <c r="V1244" s="111">
        <v>3.45</v>
      </c>
      <c r="W1244" s="111">
        <f t="shared" si="166"/>
        <v>3.7605000000000004</v>
      </c>
      <c r="X1244" s="112">
        <v>1.377</v>
      </c>
      <c r="Y1244" s="111">
        <f t="shared" si="167"/>
        <v>8.9387085000000006</v>
      </c>
      <c r="Z1244" s="113">
        <v>0.5</v>
      </c>
      <c r="AA1244" s="114">
        <f t="shared" si="163"/>
        <v>4.4693542500000003</v>
      </c>
    </row>
    <row r="1245" spans="1:27" ht="12.75" customHeight="1" x14ac:dyDescent="0.35">
      <c r="A1245" s="103" t="s">
        <v>2630</v>
      </c>
      <c r="B1245" s="222" t="s">
        <v>4369</v>
      </c>
      <c r="C1245" s="78" t="s">
        <v>1334</v>
      </c>
      <c r="D1245" s="124"/>
      <c r="E1245" s="125"/>
      <c r="F1245" s="132">
        <v>1</v>
      </c>
      <c r="G1245" s="117" t="s">
        <v>39</v>
      </c>
      <c r="H1245" s="133"/>
      <c r="I1245" s="138"/>
      <c r="J1245" s="118"/>
      <c r="K1245" s="134"/>
      <c r="L1245" s="134"/>
      <c r="M1245" s="134"/>
      <c r="N1245" s="134"/>
      <c r="O1245" s="134"/>
      <c r="P1245" s="134"/>
      <c r="Q1245" s="134"/>
      <c r="R1245" s="109">
        <f>R1248</f>
        <v>3.6374000000000004</v>
      </c>
      <c r="S1245" s="135">
        <v>1</v>
      </c>
      <c r="T1245" s="135">
        <v>0</v>
      </c>
      <c r="U1245" s="135">
        <v>0</v>
      </c>
      <c r="V1245" s="111">
        <v>3.45</v>
      </c>
      <c r="W1245" s="111">
        <f t="shared" si="166"/>
        <v>3.7605000000000004</v>
      </c>
      <c r="X1245" s="112">
        <v>1.377</v>
      </c>
      <c r="Y1245" s="111">
        <f t="shared" si="167"/>
        <v>8.9387085000000006</v>
      </c>
      <c r="Z1245" s="113">
        <v>0.5</v>
      </c>
      <c r="AA1245" s="114">
        <f t="shared" si="163"/>
        <v>4.4693542500000003</v>
      </c>
    </row>
    <row r="1246" spans="1:27" ht="12.75" customHeight="1" x14ac:dyDescent="0.35">
      <c r="A1246" s="103" t="s">
        <v>2630</v>
      </c>
      <c r="B1246" s="222" t="s">
        <v>4370</v>
      </c>
      <c r="C1246" s="123" t="s">
        <v>3926</v>
      </c>
      <c r="D1246" s="124"/>
      <c r="E1246" s="125"/>
      <c r="F1246" s="132">
        <v>1</v>
      </c>
      <c r="G1246" s="117" t="s">
        <v>39</v>
      </c>
      <c r="H1246" s="133"/>
      <c r="I1246" s="138"/>
      <c r="J1246" s="118"/>
      <c r="K1246" s="134"/>
      <c r="L1246" s="134"/>
      <c r="M1246" s="134"/>
      <c r="N1246" s="134"/>
      <c r="O1246" s="134"/>
      <c r="P1246" s="134">
        <f>'DUVAR KELEPÇE'!J22</f>
        <v>4.0456000000000003</v>
      </c>
      <c r="Q1246" s="134"/>
      <c r="R1246" s="109">
        <f>F1246*H1246*D1246+I1246+J1246+K1246+L1246+M1246+N1246+O1246+P1246+Q1246</f>
        <v>4.0456000000000003</v>
      </c>
      <c r="S1246" s="135">
        <v>1</v>
      </c>
      <c r="T1246" s="135">
        <v>0</v>
      </c>
      <c r="U1246" s="135">
        <v>0</v>
      </c>
      <c r="V1246" s="111">
        <f>R1246*(1+S1246)*(T1246+1)*(U1246+1)</f>
        <v>8.0912000000000006</v>
      </c>
      <c r="W1246" s="111">
        <f t="shared" si="166"/>
        <v>8.819408000000001</v>
      </c>
      <c r="X1246" s="112">
        <v>1.377</v>
      </c>
      <c r="Y1246" s="111">
        <f t="shared" si="167"/>
        <v>20.963732816</v>
      </c>
      <c r="Z1246" s="113">
        <v>0.5</v>
      </c>
      <c r="AA1246" s="114">
        <f t="shared" si="163"/>
        <v>10.481866408</v>
      </c>
    </row>
    <row r="1247" spans="1:27" ht="12.75" customHeight="1" x14ac:dyDescent="0.35">
      <c r="A1247" s="103" t="s">
        <v>2630</v>
      </c>
      <c r="B1247" s="222" t="s">
        <v>4371</v>
      </c>
      <c r="C1247" s="123" t="s">
        <v>3488</v>
      </c>
      <c r="D1247" s="124"/>
      <c r="E1247" s="125"/>
      <c r="F1247" s="132">
        <v>1</v>
      </c>
      <c r="G1247" s="117" t="s">
        <v>39</v>
      </c>
      <c r="H1247" s="133"/>
      <c r="I1247" s="133"/>
      <c r="J1247" s="118"/>
      <c r="K1247" s="134"/>
      <c r="L1247" s="134"/>
      <c r="M1247" s="134"/>
      <c r="N1247" s="134"/>
      <c r="O1247" s="134"/>
      <c r="P1247" s="134">
        <f>'DUVAR KELEPÇE'!J21</f>
        <v>3.8414999999999999</v>
      </c>
      <c r="Q1247" s="134"/>
      <c r="R1247" s="109">
        <f>F1247*H1247*D1247+I1247+J1247+K1247+L1247+M1247+N1247+O1247+P1247+Q1247</f>
        <v>3.8414999999999999</v>
      </c>
      <c r="S1247" s="135">
        <v>1</v>
      </c>
      <c r="T1247" s="135">
        <v>0</v>
      </c>
      <c r="U1247" s="135">
        <v>0</v>
      </c>
      <c r="V1247" s="111">
        <f>R1247*(1+S1247)*(T1247+1)*(U1247+1)</f>
        <v>7.6829999999999998</v>
      </c>
      <c r="W1247" s="111">
        <f t="shared" si="166"/>
        <v>8.3744700000000005</v>
      </c>
      <c r="X1247" s="112">
        <v>1.377</v>
      </c>
      <c r="Y1247" s="111">
        <f t="shared" si="167"/>
        <v>19.906115189999998</v>
      </c>
      <c r="Z1247" s="113">
        <v>0.5</v>
      </c>
      <c r="AA1247" s="114">
        <f t="shared" si="163"/>
        <v>9.9530575949999989</v>
      </c>
    </row>
    <row r="1248" spans="1:27" ht="12.75" customHeight="1" x14ac:dyDescent="0.35">
      <c r="A1248" s="103" t="s">
        <v>2630</v>
      </c>
      <c r="B1248" s="222" t="s">
        <v>4372</v>
      </c>
      <c r="C1248" s="123" t="s">
        <v>408</v>
      </c>
      <c r="D1248" s="124"/>
      <c r="E1248" s="125"/>
      <c r="F1248" s="132">
        <v>1</v>
      </c>
      <c r="G1248" s="117" t="s">
        <v>39</v>
      </c>
      <c r="H1248" s="133"/>
      <c r="I1248" s="133"/>
      <c r="J1248" s="134"/>
      <c r="K1248" s="134"/>
      <c r="L1248" s="134"/>
      <c r="M1248" s="134"/>
      <c r="N1248" s="134"/>
      <c r="O1248" s="134"/>
      <c r="P1248" s="134"/>
      <c r="Q1248" s="134">
        <f>'DUVAR KELEPÇE'!G21</f>
        <v>3.6374000000000004</v>
      </c>
      <c r="R1248" s="109">
        <f>F1248*H1248*D1248+I1248+J1248+K1248+L1248+M1248+N1248+O1248+P1248+Q1248</f>
        <v>3.6374000000000004</v>
      </c>
      <c r="S1248" s="135">
        <v>1</v>
      </c>
      <c r="T1248" s="135">
        <v>0</v>
      </c>
      <c r="U1248" s="135">
        <v>0</v>
      </c>
      <c r="V1248" s="111">
        <f>R1248*(1+S1248)*(T1248+1)*(U1248+1)</f>
        <v>7.2748000000000008</v>
      </c>
      <c r="W1248" s="111">
        <f t="shared" si="166"/>
        <v>7.9295320000000018</v>
      </c>
      <c r="X1248" s="112">
        <v>1.377</v>
      </c>
      <c r="Y1248" s="111">
        <f t="shared" si="167"/>
        <v>18.848497564000002</v>
      </c>
      <c r="Z1248" s="113">
        <v>0.5</v>
      </c>
      <c r="AA1248" s="114">
        <f t="shared" si="163"/>
        <v>9.4242487820000012</v>
      </c>
    </row>
    <row r="1249" spans="1:27" ht="12.75" customHeight="1" x14ac:dyDescent="0.35">
      <c r="A1249" s="103" t="s">
        <v>2630</v>
      </c>
      <c r="B1249" s="222" t="s">
        <v>4373</v>
      </c>
      <c r="C1249" s="78" t="s">
        <v>409</v>
      </c>
      <c r="D1249" s="124"/>
      <c r="E1249" s="125"/>
      <c r="F1249" s="132">
        <v>1</v>
      </c>
      <c r="G1249" s="117" t="s">
        <v>39</v>
      </c>
      <c r="H1249" s="108"/>
      <c r="I1249" s="108"/>
      <c r="J1249" s="134"/>
      <c r="K1249" s="134"/>
      <c r="L1249" s="134"/>
      <c r="M1249" s="134"/>
      <c r="N1249" s="134">
        <f>'genel hesap'!Y58</f>
        <v>1.8065753424657536</v>
      </c>
      <c r="O1249" s="134"/>
      <c r="P1249" s="134"/>
      <c r="Q1249" s="134"/>
      <c r="R1249" s="109">
        <f>F1249*H1249*D1249+I1249+J1249+K1249+L1249+M1249+N1249+O1249+P1249+Q1249</f>
        <v>1.8065753424657536</v>
      </c>
      <c r="S1249" s="135">
        <v>1</v>
      </c>
      <c r="T1249" s="135">
        <v>0</v>
      </c>
      <c r="U1249" s="135">
        <v>0</v>
      </c>
      <c r="V1249" s="111">
        <f t="shared" ref="V1249:V1422" si="172">R1249*(1+S1249)*(T1249+1)*(U1249+1)</f>
        <v>3.6131506849315072</v>
      </c>
      <c r="W1249" s="111">
        <f t="shared" si="166"/>
        <v>3.938334246575343</v>
      </c>
      <c r="X1249" s="112">
        <v>1.377</v>
      </c>
      <c r="Y1249" s="111">
        <f t="shared" si="167"/>
        <v>9.3614205041095904</v>
      </c>
      <c r="Z1249" s="113">
        <v>0.5</v>
      </c>
      <c r="AA1249" s="114">
        <f t="shared" si="163"/>
        <v>4.6807102520547952</v>
      </c>
    </row>
    <row r="1250" spans="1:27" ht="12.75" customHeight="1" x14ac:dyDescent="0.35">
      <c r="A1250" s="103" t="s">
        <v>2630</v>
      </c>
      <c r="B1250" s="222" t="s">
        <v>4374</v>
      </c>
      <c r="C1250" s="78" t="s">
        <v>3567</v>
      </c>
      <c r="D1250" s="136">
        <v>0.2</v>
      </c>
      <c r="E1250" s="125">
        <v>0.6</v>
      </c>
      <c r="F1250" s="132">
        <f>VLOOKUP(CONCATENATE(A1250,"-",E1250),AĞIRLIK!$A$3:$C$171,3,FALSE)</f>
        <v>9.7967999999999993</v>
      </c>
      <c r="G1250" s="107" t="s">
        <v>39</v>
      </c>
      <c r="H1250" s="108">
        <f>Sayfa2!$C$2</f>
        <v>6.5</v>
      </c>
      <c r="I1250" s="108"/>
      <c r="J1250" s="109"/>
      <c r="K1250" s="109">
        <f>'genel hesap'!$D$2</f>
        <v>0.5</v>
      </c>
      <c r="L1250" s="109"/>
      <c r="M1250" s="109"/>
      <c r="N1250" s="109"/>
      <c r="O1250" s="118">
        <f>SIVAMA!D22</f>
        <v>4.08</v>
      </c>
      <c r="P1250" s="109"/>
      <c r="Q1250" s="109"/>
      <c r="R1250" s="109">
        <f>R1236+O1250+K1250</f>
        <v>111.55999999999999</v>
      </c>
      <c r="S1250" s="110">
        <v>0.2</v>
      </c>
      <c r="T1250" s="110">
        <v>0.3</v>
      </c>
      <c r="U1250" s="110">
        <v>0.1</v>
      </c>
      <c r="V1250" s="111">
        <f t="shared" si="172"/>
        <v>191.43696</v>
      </c>
      <c r="W1250" s="111">
        <f t="shared" si="166"/>
        <v>208.66628640000002</v>
      </c>
      <c r="X1250" s="112">
        <v>1.377</v>
      </c>
      <c r="Y1250" s="111">
        <f t="shared" si="167"/>
        <v>495.99976277280001</v>
      </c>
      <c r="Z1250" s="113">
        <v>0.5</v>
      </c>
      <c r="AA1250" s="114">
        <f t="shared" si="163"/>
        <v>247.99988138640001</v>
      </c>
    </row>
    <row r="1251" spans="1:27" ht="12.75" customHeight="1" x14ac:dyDescent="0.35">
      <c r="A1251" s="103" t="s">
        <v>2630</v>
      </c>
      <c r="B1251" s="222" t="s">
        <v>4375</v>
      </c>
      <c r="C1251" s="123" t="s">
        <v>3514</v>
      </c>
      <c r="D1251" s="136">
        <v>0.2</v>
      </c>
      <c r="E1251" s="125">
        <v>0.6</v>
      </c>
      <c r="F1251" s="132">
        <f>VLOOKUP(CONCATENATE(A1251,"-",E1251),AĞIRLIK!$A$3:$C$171,3,FALSE)</f>
        <v>9.7967999999999993</v>
      </c>
      <c r="G1251" s="117" t="s">
        <v>39</v>
      </c>
      <c r="H1251" s="108">
        <f>Sayfa2!$C$2</f>
        <v>6.5</v>
      </c>
      <c r="I1251" s="108">
        <f>'genel hesap'!K57*D1251</f>
        <v>1.1742030000000001</v>
      </c>
      <c r="J1251" s="118">
        <f>'genel hesap'!R57*D1251</f>
        <v>6.2897968000000013</v>
      </c>
      <c r="K1251" s="118">
        <f>'genel hesap'!$D$2</f>
        <v>0.5</v>
      </c>
      <c r="L1251" s="118"/>
      <c r="M1251" s="118"/>
      <c r="N1251" s="118"/>
      <c r="O1251" s="118">
        <f>SIVAMA!D22</f>
        <v>4.08</v>
      </c>
      <c r="P1251" s="118"/>
      <c r="Q1251" s="118"/>
      <c r="R1251" s="109">
        <f>F1251*H1251*D1251+I1251+J1251+K1251+L1251+M1251+N1251+O1251+P1251+Q1251+R1237</f>
        <v>204.97483979999998</v>
      </c>
      <c r="S1251" s="119">
        <v>0.2</v>
      </c>
      <c r="T1251" s="119">
        <v>0.3</v>
      </c>
      <c r="U1251" s="119">
        <v>0.1</v>
      </c>
      <c r="V1251" s="111">
        <f t="shared" si="172"/>
        <v>351.73682509680003</v>
      </c>
      <c r="W1251" s="111">
        <f t="shared" si="166"/>
        <v>383.39313935551206</v>
      </c>
      <c r="X1251" s="112">
        <v>1.377</v>
      </c>
      <c r="Y1251" s="111">
        <f t="shared" si="167"/>
        <v>911.32549224805211</v>
      </c>
      <c r="Z1251" s="113">
        <v>0.5</v>
      </c>
      <c r="AA1251" s="114">
        <f t="shared" si="163"/>
        <v>455.66274612402606</v>
      </c>
    </row>
    <row r="1252" spans="1:27" ht="12.75" customHeight="1" x14ac:dyDescent="0.35">
      <c r="A1252" s="103" t="s">
        <v>2630</v>
      </c>
      <c r="B1252" s="222" t="s">
        <v>4376</v>
      </c>
      <c r="C1252" s="123" t="s">
        <v>3927</v>
      </c>
      <c r="D1252" s="136">
        <v>0.2</v>
      </c>
      <c r="E1252" s="125">
        <v>0.6</v>
      </c>
      <c r="F1252" s="132">
        <f>VLOOKUP(CONCATENATE(A1252,"-",E1252),AĞIRLIK!$A$3:$C$171,3,FALSE)</f>
        <v>9.7967999999999993</v>
      </c>
      <c r="G1252" s="117" t="s">
        <v>39</v>
      </c>
      <c r="H1252" s="108">
        <f>Sayfa2!$C$2</f>
        <v>6.5</v>
      </c>
      <c r="I1252" s="108">
        <f>D1252*'genel hesap'!$K$89</f>
        <v>1.6679679999999999</v>
      </c>
      <c r="J1252" s="118">
        <f>D1252*'genel hesap'!$R$89</f>
        <v>6.9790896000000009</v>
      </c>
      <c r="K1252" s="118">
        <f>'genel hesap'!$D$2</f>
        <v>0.5</v>
      </c>
      <c r="L1252" s="118"/>
      <c r="M1252" s="118"/>
      <c r="N1252" s="118"/>
      <c r="O1252" s="118">
        <f>SIVAMA!D22</f>
        <v>4.08</v>
      </c>
      <c r="P1252" s="118"/>
      <c r="Q1252" s="118"/>
      <c r="R1252" s="109">
        <f>F1252*H1252*D1252+I1252+J1252+K1252+L1252+M1252+N1252+O1252+P1252+Q1252+R1238</f>
        <v>212.2628976</v>
      </c>
      <c r="S1252" s="119">
        <v>0.2</v>
      </c>
      <c r="T1252" s="119">
        <v>0.3</v>
      </c>
      <c r="U1252" s="119">
        <v>0.1</v>
      </c>
      <c r="V1252" s="111">
        <f>R1252*(1+S1252)*(T1252+1)*(U1252+1)</f>
        <v>364.24313228160003</v>
      </c>
      <c r="W1252" s="111">
        <f t="shared" si="166"/>
        <v>397.02501418694408</v>
      </c>
      <c r="X1252" s="112">
        <v>1.377</v>
      </c>
      <c r="Y1252" s="111">
        <f t="shared" si="167"/>
        <v>943.72845872236599</v>
      </c>
      <c r="Z1252" s="113">
        <v>0.5</v>
      </c>
      <c r="AA1252" s="114">
        <f t="shared" si="163"/>
        <v>471.86422936118299</v>
      </c>
    </row>
    <row r="1253" spans="1:27" ht="12.75" customHeight="1" x14ac:dyDescent="0.35">
      <c r="A1253" s="103" t="s">
        <v>2630</v>
      </c>
      <c r="B1253" s="222" t="s">
        <v>4377</v>
      </c>
      <c r="C1253" s="78" t="s">
        <v>2654</v>
      </c>
      <c r="D1253" s="124">
        <v>1</v>
      </c>
      <c r="E1253" s="125">
        <v>0.6</v>
      </c>
      <c r="F1253" s="132">
        <f>VLOOKUP(CONCATENATE(A1253,"-",E1253),AĞIRLIK!$A$3:$C$171,3,FALSE)</f>
        <v>9.7967999999999993</v>
      </c>
      <c r="G1253" s="117" t="s">
        <v>39</v>
      </c>
      <c r="H1253" s="108">
        <f>Sayfa2!$C$2</f>
        <v>6.5</v>
      </c>
      <c r="I1253" s="108"/>
      <c r="J1253" s="118"/>
      <c r="K1253" s="118"/>
      <c r="L1253" s="118"/>
      <c r="M1253" s="118"/>
      <c r="N1253" s="118"/>
      <c r="O1253" s="118"/>
      <c r="P1253" s="118"/>
      <c r="Q1253" s="118"/>
      <c r="R1253" s="109">
        <v>106.97999999999999</v>
      </c>
      <c r="S1253" s="119">
        <v>0.1</v>
      </c>
      <c r="T1253" s="119">
        <v>0.3</v>
      </c>
      <c r="U1253" s="119">
        <v>0.1</v>
      </c>
      <c r="V1253" s="111">
        <v>106.97999999999999</v>
      </c>
      <c r="W1253" s="111">
        <f t="shared" si="166"/>
        <v>116.6082</v>
      </c>
      <c r="X1253" s="112">
        <v>1.377</v>
      </c>
      <c r="Y1253" s="111">
        <f t="shared" si="167"/>
        <v>277.17769139999996</v>
      </c>
      <c r="Z1253" s="113">
        <v>0.5</v>
      </c>
      <c r="AA1253" s="114">
        <f t="shared" si="163"/>
        <v>138.58884569999998</v>
      </c>
    </row>
    <row r="1254" spans="1:27" ht="12.75" customHeight="1" x14ac:dyDescent="0.35">
      <c r="A1254" s="103" t="s">
        <v>2630</v>
      </c>
      <c r="B1254" s="222" t="s">
        <v>4378</v>
      </c>
      <c r="C1254" s="123" t="s">
        <v>3545</v>
      </c>
      <c r="D1254" s="124">
        <v>1</v>
      </c>
      <c r="E1254" s="125">
        <v>0.6</v>
      </c>
      <c r="F1254" s="132">
        <f>VLOOKUP(CONCATENATE(A1254,"-",E1254),AĞIRLIK!$A$3:$C$171,3,FALSE)</f>
        <v>9.7967999999999993</v>
      </c>
      <c r="G1254" s="117" t="s">
        <v>39</v>
      </c>
      <c r="H1254" s="108">
        <f>Sayfa2!$C$2</f>
        <v>6.5</v>
      </c>
      <c r="I1254" s="108">
        <f>D1254*İZOLASYON!$G$22</f>
        <v>6.5233499999999998</v>
      </c>
      <c r="J1254" s="118">
        <f>D1254*İZOLASYON!$O$22</f>
        <v>33.603024000000012</v>
      </c>
      <c r="K1254" s="118"/>
      <c r="L1254" s="118"/>
      <c r="M1254" s="118"/>
      <c r="N1254" s="118"/>
      <c r="O1254" s="118"/>
      <c r="P1254" s="118"/>
      <c r="Q1254" s="118"/>
      <c r="R1254" s="109">
        <v>180.19499999999999</v>
      </c>
      <c r="S1254" s="119">
        <v>0.2</v>
      </c>
      <c r="T1254" s="119">
        <v>0.3</v>
      </c>
      <c r="U1254" s="119">
        <v>0.1</v>
      </c>
      <c r="V1254" s="111">
        <v>180.19499999999999</v>
      </c>
      <c r="W1254" s="111">
        <f t="shared" si="166"/>
        <v>196.41255000000001</v>
      </c>
      <c r="X1254" s="112">
        <v>1.377</v>
      </c>
      <c r="Y1254" s="111">
        <f t="shared" si="167"/>
        <v>466.87263135000001</v>
      </c>
      <c r="Z1254" s="113">
        <v>0.5</v>
      </c>
      <c r="AA1254" s="114">
        <f t="shared" si="163"/>
        <v>233.436315675</v>
      </c>
    </row>
    <row r="1255" spans="1:27" ht="12.75" customHeight="1" x14ac:dyDescent="0.35">
      <c r="A1255" s="103" t="s">
        <v>2630</v>
      </c>
      <c r="B1255" s="222" t="s">
        <v>4379</v>
      </c>
      <c r="C1255" s="123" t="s">
        <v>3928</v>
      </c>
      <c r="D1255" s="124">
        <v>1</v>
      </c>
      <c r="E1255" s="125">
        <v>0.6</v>
      </c>
      <c r="F1255" s="132">
        <f>VLOOKUP(CONCATENATE(A1255,"-",E1255),AĞIRLIK!$A$3:$C$171,3,FALSE)</f>
        <v>9.7967999999999993</v>
      </c>
      <c r="G1255" s="117" t="s">
        <v>39</v>
      </c>
      <c r="H1255" s="108">
        <f>Sayfa2!$C$2</f>
        <v>6.5</v>
      </c>
      <c r="I1255" s="108">
        <f>D1255*'genel hesap'!$K$89</f>
        <v>8.3398399999999988</v>
      </c>
      <c r="J1255" s="118">
        <f>D1255*'genel hesap'!$R$89</f>
        <v>34.895448000000002</v>
      </c>
      <c r="K1255" s="118"/>
      <c r="L1255" s="118"/>
      <c r="M1255" s="118"/>
      <c r="N1255" s="118">
        <f>CONTA!E21</f>
        <v>1.5484931506849315</v>
      </c>
      <c r="O1255" s="118"/>
      <c r="P1255" s="118"/>
      <c r="Q1255" s="118"/>
      <c r="R1255" s="109">
        <v>186.3</v>
      </c>
      <c r="S1255" s="119">
        <v>0.2</v>
      </c>
      <c r="T1255" s="119">
        <v>0.3</v>
      </c>
      <c r="U1255" s="119">
        <v>0.1</v>
      </c>
      <c r="V1255" s="111">
        <v>186.3</v>
      </c>
      <c r="W1255" s="111">
        <f t="shared" si="166"/>
        <v>203.06700000000004</v>
      </c>
      <c r="X1255" s="112">
        <v>1.377</v>
      </c>
      <c r="Y1255" s="111">
        <f t="shared" si="167"/>
        <v>482.69025900000003</v>
      </c>
      <c r="Z1255" s="113">
        <v>0.5</v>
      </c>
      <c r="AA1255" s="114">
        <f t="shared" si="163"/>
        <v>241.34512950000001</v>
      </c>
    </row>
    <row r="1256" spans="1:27" ht="12.75" customHeight="1" x14ac:dyDescent="0.35">
      <c r="A1256" s="103" t="s">
        <v>2630</v>
      </c>
      <c r="B1256" s="222" t="s">
        <v>2160</v>
      </c>
      <c r="C1256" s="123" t="s">
        <v>384</v>
      </c>
      <c r="D1256" s="124">
        <v>1</v>
      </c>
      <c r="E1256" s="125">
        <v>0.8</v>
      </c>
      <c r="F1256" s="132">
        <v>13.062400000000002</v>
      </c>
      <c r="G1256" s="117" t="s">
        <v>39</v>
      </c>
      <c r="H1256" s="108">
        <v>5</v>
      </c>
      <c r="I1256" s="108"/>
      <c r="J1256" s="118"/>
      <c r="K1256" s="118"/>
      <c r="L1256" s="118"/>
      <c r="M1256" s="118"/>
      <c r="N1256" s="118"/>
      <c r="O1256" s="118"/>
      <c r="P1256" s="118"/>
      <c r="Q1256" s="118"/>
      <c r="R1256" s="109">
        <v>95.1</v>
      </c>
      <c r="S1256" s="119">
        <v>0.1</v>
      </c>
      <c r="T1256" s="119">
        <v>0.3</v>
      </c>
      <c r="U1256" s="119">
        <v>0.1</v>
      </c>
      <c r="V1256" s="111">
        <v>95.1</v>
      </c>
      <c r="W1256" s="111">
        <f t="shared" si="166"/>
        <v>103.65900000000001</v>
      </c>
      <c r="X1256" s="112">
        <v>1.377</v>
      </c>
      <c r="Y1256" s="111">
        <f t="shared" si="167"/>
        <v>246.39744299999998</v>
      </c>
      <c r="Z1256" s="113">
        <v>0.5</v>
      </c>
      <c r="AA1256" s="114">
        <f t="shared" si="163"/>
        <v>123.19872149999999</v>
      </c>
    </row>
    <row r="1257" spans="1:27" ht="12.75" customHeight="1" x14ac:dyDescent="0.35">
      <c r="A1257" s="103" t="s">
        <v>2630</v>
      </c>
      <c r="B1257" s="222" t="s">
        <v>2161</v>
      </c>
      <c r="C1257" s="123" t="s">
        <v>3195</v>
      </c>
      <c r="D1257" s="124">
        <v>1</v>
      </c>
      <c r="E1257" s="125">
        <v>0.8</v>
      </c>
      <c r="F1257" s="132">
        <v>13.062400000000002</v>
      </c>
      <c r="G1257" s="117" t="s">
        <v>39</v>
      </c>
      <c r="H1257" s="108">
        <v>5</v>
      </c>
      <c r="I1257" s="108">
        <v>5.5774250000000007</v>
      </c>
      <c r="J1257" s="118">
        <v>18.84</v>
      </c>
      <c r="K1257" s="118"/>
      <c r="L1257" s="118"/>
      <c r="M1257" s="118"/>
      <c r="N1257" s="118"/>
      <c r="O1257" s="118"/>
      <c r="P1257" s="118"/>
      <c r="Q1257" s="118"/>
      <c r="R1257" s="109">
        <v>152.31</v>
      </c>
      <c r="S1257" s="119">
        <v>0.1</v>
      </c>
      <c r="T1257" s="119">
        <v>0.3</v>
      </c>
      <c r="U1257" s="119">
        <v>0.1</v>
      </c>
      <c r="V1257" s="111">
        <v>152.31</v>
      </c>
      <c r="W1257" s="111">
        <f t="shared" si="166"/>
        <v>166.01790000000003</v>
      </c>
      <c r="X1257" s="112">
        <v>1.377</v>
      </c>
      <c r="Y1257" s="111">
        <f t="shared" si="167"/>
        <v>394.62454830000001</v>
      </c>
      <c r="Z1257" s="113">
        <v>0.5</v>
      </c>
      <c r="AA1257" s="114">
        <f t="shared" si="163"/>
        <v>197.31227415000001</v>
      </c>
    </row>
    <row r="1258" spans="1:27" ht="12.75" customHeight="1" x14ac:dyDescent="0.35">
      <c r="A1258" s="103" t="s">
        <v>2630</v>
      </c>
      <c r="B1258" s="222" t="s">
        <v>2162</v>
      </c>
      <c r="C1258" s="123" t="s">
        <v>3913</v>
      </c>
      <c r="D1258" s="124">
        <v>1</v>
      </c>
      <c r="E1258" s="125">
        <v>0.8</v>
      </c>
      <c r="F1258" s="132">
        <v>13.062400000000002</v>
      </c>
      <c r="G1258" s="117" t="s">
        <v>39</v>
      </c>
      <c r="H1258" s="108">
        <v>5</v>
      </c>
      <c r="I1258" s="108">
        <v>7.5360000000000005</v>
      </c>
      <c r="J1258" s="118">
        <v>20.849600000000006</v>
      </c>
      <c r="K1258" s="118"/>
      <c r="L1258" s="118"/>
      <c r="M1258" s="118"/>
      <c r="N1258" s="118"/>
      <c r="O1258" s="118"/>
      <c r="P1258" s="118"/>
      <c r="Q1258" s="118"/>
      <c r="R1258" s="109">
        <v>156.63999999999999</v>
      </c>
      <c r="S1258" s="119">
        <v>0.1</v>
      </c>
      <c r="T1258" s="119">
        <v>0.3</v>
      </c>
      <c r="U1258" s="119">
        <v>0.1</v>
      </c>
      <c r="V1258" s="111">
        <v>156.63999999999999</v>
      </c>
      <c r="W1258" s="111">
        <f t="shared" si="166"/>
        <v>170.73759999999999</v>
      </c>
      <c r="X1258" s="112">
        <v>1.377</v>
      </c>
      <c r="Y1258" s="111">
        <f t="shared" si="167"/>
        <v>405.84327519999994</v>
      </c>
      <c r="Z1258" s="113">
        <v>0.5</v>
      </c>
      <c r="AA1258" s="114">
        <f t="shared" si="163"/>
        <v>202.92163759999997</v>
      </c>
    </row>
    <row r="1259" spans="1:27" ht="12.75" customHeight="1" x14ac:dyDescent="0.35">
      <c r="A1259" s="103" t="s">
        <v>2630</v>
      </c>
      <c r="B1259" s="222" t="s">
        <v>2163</v>
      </c>
      <c r="C1259" s="123" t="s">
        <v>386</v>
      </c>
      <c r="D1259" s="124">
        <v>0.5</v>
      </c>
      <c r="E1259" s="125">
        <v>0.8</v>
      </c>
      <c r="F1259" s="132">
        <v>13.062400000000002</v>
      </c>
      <c r="G1259" s="117" t="s">
        <v>39</v>
      </c>
      <c r="H1259" s="108">
        <v>5</v>
      </c>
      <c r="I1259" s="108"/>
      <c r="J1259" s="118"/>
      <c r="K1259" s="118"/>
      <c r="L1259" s="118"/>
      <c r="M1259" s="118"/>
      <c r="N1259" s="118"/>
      <c r="O1259" s="118"/>
      <c r="P1259" s="118"/>
      <c r="Q1259" s="118"/>
      <c r="R1259" s="109">
        <f>R1256*0.5</f>
        <v>47.55</v>
      </c>
      <c r="S1259" s="119">
        <v>0.2</v>
      </c>
      <c r="T1259" s="119">
        <v>0.3</v>
      </c>
      <c r="U1259" s="119">
        <v>0.1</v>
      </c>
      <c r="V1259" s="111">
        <f>V1256*0.5</f>
        <v>47.55</v>
      </c>
      <c r="W1259" s="111">
        <f t="shared" si="166"/>
        <v>51.829500000000003</v>
      </c>
      <c r="X1259" s="112">
        <v>1.377</v>
      </c>
      <c r="Y1259" s="111">
        <f t="shared" si="167"/>
        <v>123.19872149999999</v>
      </c>
      <c r="Z1259" s="113">
        <v>0.5</v>
      </c>
      <c r="AA1259" s="114">
        <f t="shared" si="163"/>
        <v>61.599360749999995</v>
      </c>
    </row>
    <row r="1260" spans="1:27" ht="12.75" customHeight="1" x14ac:dyDescent="0.35">
      <c r="A1260" s="103" t="s">
        <v>2630</v>
      </c>
      <c r="B1260" s="222" t="s">
        <v>2164</v>
      </c>
      <c r="C1260" s="123" t="s">
        <v>3137</v>
      </c>
      <c r="D1260" s="124">
        <v>0.5</v>
      </c>
      <c r="E1260" s="125">
        <v>0.8</v>
      </c>
      <c r="F1260" s="132">
        <v>13.062400000000002</v>
      </c>
      <c r="G1260" s="117" t="s">
        <v>39</v>
      </c>
      <c r="H1260" s="108">
        <v>5</v>
      </c>
      <c r="I1260" s="108">
        <v>2.7887125000000004</v>
      </c>
      <c r="J1260" s="118">
        <v>9.42</v>
      </c>
      <c r="K1260" s="118"/>
      <c r="L1260" s="118"/>
      <c r="M1260" s="118"/>
      <c r="N1260" s="118"/>
      <c r="O1260" s="118"/>
      <c r="P1260" s="118"/>
      <c r="Q1260" s="118"/>
      <c r="R1260" s="109">
        <f t="shared" ref="R1260:R1264" si="173">R1257*0.5</f>
        <v>76.155000000000001</v>
      </c>
      <c r="S1260" s="119">
        <v>0.2</v>
      </c>
      <c r="T1260" s="119">
        <v>0.3</v>
      </c>
      <c r="U1260" s="119">
        <v>0.1</v>
      </c>
      <c r="V1260" s="111">
        <f t="shared" ref="V1260:V1264" si="174">V1257*0.5</f>
        <v>76.155000000000001</v>
      </c>
      <c r="W1260" s="111">
        <f t="shared" si="166"/>
        <v>83.008950000000013</v>
      </c>
      <c r="X1260" s="112">
        <v>1.377</v>
      </c>
      <c r="Y1260" s="111">
        <f t="shared" si="167"/>
        <v>197.31227415000001</v>
      </c>
      <c r="Z1260" s="113">
        <v>0.5</v>
      </c>
      <c r="AA1260" s="114">
        <f t="shared" si="163"/>
        <v>98.656137075000004</v>
      </c>
    </row>
    <row r="1261" spans="1:27" ht="12.75" customHeight="1" x14ac:dyDescent="0.35">
      <c r="A1261" s="103" t="s">
        <v>2630</v>
      </c>
      <c r="B1261" s="222" t="s">
        <v>2165</v>
      </c>
      <c r="C1261" s="123" t="s">
        <v>3914</v>
      </c>
      <c r="D1261" s="124">
        <v>0.5</v>
      </c>
      <c r="E1261" s="125">
        <v>0.8</v>
      </c>
      <c r="F1261" s="132">
        <v>13.062400000000002</v>
      </c>
      <c r="G1261" s="117" t="s">
        <v>39</v>
      </c>
      <c r="H1261" s="108">
        <v>5</v>
      </c>
      <c r="I1261" s="108">
        <v>3.7680000000000002</v>
      </c>
      <c r="J1261" s="118">
        <v>10.424800000000003</v>
      </c>
      <c r="K1261" s="118"/>
      <c r="L1261" s="118"/>
      <c r="M1261" s="118"/>
      <c r="N1261" s="118"/>
      <c r="O1261" s="118"/>
      <c r="P1261" s="118"/>
      <c r="Q1261" s="118"/>
      <c r="R1261" s="109">
        <f t="shared" si="173"/>
        <v>78.319999999999993</v>
      </c>
      <c r="S1261" s="119">
        <v>0.2</v>
      </c>
      <c r="T1261" s="119">
        <v>0.3</v>
      </c>
      <c r="U1261" s="119">
        <v>0.1</v>
      </c>
      <c r="V1261" s="111">
        <f t="shared" si="174"/>
        <v>78.319999999999993</v>
      </c>
      <c r="W1261" s="111">
        <f t="shared" si="166"/>
        <v>85.368799999999993</v>
      </c>
      <c r="X1261" s="112">
        <v>1.377</v>
      </c>
      <c r="Y1261" s="111">
        <f t="shared" si="167"/>
        <v>202.92163759999997</v>
      </c>
      <c r="Z1261" s="113">
        <v>0.5</v>
      </c>
      <c r="AA1261" s="114">
        <f t="shared" si="163"/>
        <v>101.46081879999998</v>
      </c>
    </row>
    <row r="1262" spans="1:27" ht="12.75" customHeight="1" x14ac:dyDescent="0.35">
      <c r="A1262" s="103" t="s">
        <v>2630</v>
      </c>
      <c r="B1262" s="222" t="s">
        <v>2166</v>
      </c>
      <c r="C1262" s="123" t="s">
        <v>388</v>
      </c>
      <c r="D1262" s="124">
        <v>0.25</v>
      </c>
      <c r="E1262" s="125">
        <v>0.8</v>
      </c>
      <c r="F1262" s="132">
        <v>13.062400000000002</v>
      </c>
      <c r="G1262" s="117" t="s">
        <v>39</v>
      </c>
      <c r="H1262" s="108">
        <v>5</v>
      </c>
      <c r="I1262" s="108"/>
      <c r="J1262" s="118"/>
      <c r="K1262" s="118"/>
      <c r="L1262" s="118"/>
      <c r="M1262" s="118"/>
      <c r="N1262" s="118"/>
      <c r="O1262" s="118"/>
      <c r="P1262" s="118"/>
      <c r="Q1262" s="118"/>
      <c r="R1262" s="109">
        <f t="shared" si="173"/>
        <v>23.774999999999999</v>
      </c>
      <c r="S1262" s="119">
        <v>0.2</v>
      </c>
      <c r="T1262" s="119">
        <v>0.3</v>
      </c>
      <c r="U1262" s="119">
        <v>0.1</v>
      </c>
      <c r="V1262" s="111">
        <f t="shared" si="174"/>
        <v>23.774999999999999</v>
      </c>
      <c r="W1262" s="111">
        <f t="shared" si="166"/>
        <v>25.914750000000002</v>
      </c>
      <c r="X1262" s="112">
        <v>1.377</v>
      </c>
      <c r="Y1262" s="111">
        <f t="shared" si="167"/>
        <v>61.599360749999995</v>
      </c>
      <c r="Z1262" s="113">
        <v>0.5</v>
      </c>
      <c r="AA1262" s="114">
        <f t="shared" ref="AA1262:AA1325" si="175">Y1262*(1-Z1262)</f>
        <v>30.799680374999998</v>
      </c>
    </row>
    <row r="1263" spans="1:27" ht="12.75" customHeight="1" x14ac:dyDescent="0.35">
      <c r="A1263" s="103" t="s">
        <v>2630</v>
      </c>
      <c r="B1263" s="222" t="s">
        <v>2167</v>
      </c>
      <c r="C1263" s="123" t="s">
        <v>3166</v>
      </c>
      <c r="D1263" s="124">
        <v>0.25</v>
      </c>
      <c r="E1263" s="125">
        <v>0.8</v>
      </c>
      <c r="F1263" s="132">
        <v>13.062400000000002</v>
      </c>
      <c r="G1263" s="117" t="s">
        <v>39</v>
      </c>
      <c r="H1263" s="108">
        <v>5</v>
      </c>
      <c r="I1263" s="108">
        <v>1.3943562500000002</v>
      </c>
      <c r="J1263" s="118">
        <v>4.71</v>
      </c>
      <c r="K1263" s="118"/>
      <c r="L1263" s="118"/>
      <c r="M1263" s="118"/>
      <c r="N1263" s="118"/>
      <c r="O1263" s="118"/>
      <c r="P1263" s="118"/>
      <c r="Q1263" s="118"/>
      <c r="R1263" s="109">
        <f t="shared" si="173"/>
        <v>38.077500000000001</v>
      </c>
      <c r="S1263" s="119">
        <v>0.2</v>
      </c>
      <c r="T1263" s="119">
        <v>0.3</v>
      </c>
      <c r="U1263" s="119">
        <v>0.1</v>
      </c>
      <c r="V1263" s="111">
        <f t="shared" si="174"/>
        <v>38.077500000000001</v>
      </c>
      <c r="W1263" s="111">
        <f t="shared" si="166"/>
        <v>41.504475000000006</v>
      </c>
      <c r="X1263" s="112">
        <v>1.377</v>
      </c>
      <c r="Y1263" s="111">
        <f t="shared" si="167"/>
        <v>98.656137075000004</v>
      </c>
      <c r="Z1263" s="113">
        <v>0.5</v>
      </c>
      <c r="AA1263" s="114">
        <f t="shared" si="175"/>
        <v>49.328068537500002</v>
      </c>
    </row>
    <row r="1264" spans="1:27" ht="12.75" customHeight="1" x14ac:dyDescent="0.35">
      <c r="A1264" s="103" t="s">
        <v>2630</v>
      </c>
      <c r="B1264" s="222" t="s">
        <v>2168</v>
      </c>
      <c r="C1264" s="123" t="s">
        <v>3915</v>
      </c>
      <c r="D1264" s="124">
        <v>0.25</v>
      </c>
      <c r="E1264" s="125">
        <v>0.8</v>
      </c>
      <c r="F1264" s="132">
        <v>13.062400000000002</v>
      </c>
      <c r="G1264" s="117" t="s">
        <v>39</v>
      </c>
      <c r="H1264" s="108">
        <v>5</v>
      </c>
      <c r="I1264" s="108">
        <v>1.8840000000000001</v>
      </c>
      <c r="J1264" s="118">
        <v>5.2124000000000015</v>
      </c>
      <c r="K1264" s="118"/>
      <c r="L1264" s="118"/>
      <c r="M1264" s="118"/>
      <c r="N1264" s="118"/>
      <c r="O1264" s="118"/>
      <c r="P1264" s="118"/>
      <c r="Q1264" s="118"/>
      <c r="R1264" s="109">
        <f t="shared" si="173"/>
        <v>39.159999999999997</v>
      </c>
      <c r="S1264" s="119">
        <v>0.2</v>
      </c>
      <c r="T1264" s="119">
        <v>0.3</v>
      </c>
      <c r="U1264" s="119">
        <v>0.1</v>
      </c>
      <c r="V1264" s="111">
        <f t="shared" si="174"/>
        <v>39.159999999999997</v>
      </c>
      <c r="W1264" s="111">
        <f t="shared" si="166"/>
        <v>42.684399999999997</v>
      </c>
      <c r="X1264" s="112">
        <v>1.377</v>
      </c>
      <c r="Y1264" s="111">
        <f t="shared" si="167"/>
        <v>101.46081879999998</v>
      </c>
      <c r="Z1264" s="113">
        <v>0.5</v>
      </c>
      <c r="AA1264" s="114">
        <f t="shared" si="175"/>
        <v>50.730409399999992</v>
      </c>
    </row>
    <row r="1265" spans="1:27" ht="12.75" customHeight="1" x14ac:dyDescent="0.35">
      <c r="A1265" s="103" t="s">
        <v>2630</v>
      </c>
      <c r="B1265" s="222" t="s">
        <v>2169</v>
      </c>
      <c r="C1265" s="123" t="s">
        <v>4602</v>
      </c>
      <c r="D1265" s="124">
        <v>0.5</v>
      </c>
      <c r="E1265" s="125">
        <v>0.8</v>
      </c>
      <c r="F1265" s="132">
        <v>13.062400000000002</v>
      </c>
      <c r="G1265" s="117" t="s">
        <v>39</v>
      </c>
      <c r="H1265" s="108">
        <v>5</v>
      </c>
      <c r="I1265" s="108"/>
      <c r="J1265" s="118"/>
      <c r="K1265" s="118"/>
      <c r="L1265" s="118">
        <v>1.39</v>
      </c>
      <c r="M1265" s="118"/>
      <c r="N1265" s="118"/>
      <c r="O1265" s="118"/>
      <c r="P1265" s="118"/>
      <c r="Q1265" s="118"/>
      <c r="R1265" s="109">
        <f>L1265+R1259</f>
        <v>48.94</v>
      </c>
      <c r="S1265" s="119">
        <v>0.2</v>
      </c>
      <c r="T1265" s="119">
        <v>0.3</v>
      </c>
      <c r="U1265" s="119">
        <v>0.1</v>
      </c>
      <c r="V1265" s="111">
        <f>L1265+V1259</f>
        <v>48.94</v>
      </c>
      <c r="W1265" s="111">
        <f t="shared" si="166"/>
        <v>53.3446</v>
      </c>
      <c r="X1265" s="112">
        <v>1.377</v>
      </c>
      <c r="Y1265" s="111">
        <f t="shared" si="167"/>
        <v>126.80011419999998</v>
      </c>
      <c r="Z1265" s="113">
        <v>0.5</v>
      </c>
      <c r="AA1265" s="114">
        <f t="shared" si="175"/>
        <v>63.400057099999991</v>
      </c>
    </row>
    <row r="1266" spans="1:27" ht="12.75" customHeight="1" x14ac:dyDescent="0.35">
      <c r="A1266" s="103" t="s">
        <v>2630</v>
      </c>
      <c r="B1266" s="222" t="s">
        <v>2170</v>
      </c>
      <c r="C1266" s="123" t="s">
        <v>4631</v>
      </c>
      <c r="D1266" s="124">
        <v>0.5</v>
      </c>
      <c r="E1266" s="125">
        <v>0.8</v>
      </c>
      <c r="F1266" s="132">
        <v>13.062400000000002</v>
      </c>
      <c r="G1266" s="117" t="s">
        <v>39</v>
      </c>
      <c r="H1266" s="108">
        <v>5</v>
      </c>
      <c r="I1266" s="108">
        <v>2.7887125000000004</v>
      </c>
      <c r="J1266" s="118">
        <v>9.42</v>
      </c>
      <c r="K1266" s="118"/>
      <c r="L1266" s="118">
        <v>1.39</v>
      </c>
      <c r="M1266" s="118"/>
      <c r="N1266" s="118"/>
      <c r="O1266" s="118"/>
      <c r="P1266" s="118"/>
      <c r="Q1266" s="118"/>
      <c r="R1266" s="109">
        <f t="shared" ref="R1266:R1267" si="176">L1266+R1260</f>
        <v>77.545000000000002</v>
      </c>
      <c r="S1266" s="119">
        <v>0.2</v>
      </c>
      <c r="T1266" s="119">
        <v>0.3</v>
      </c>
      <c r="U1266" s="119">
        <v>0.1</v>
      </c>
      <c r="V1266" s="111">
        <f t="shared" ref="V1266:V1267" si="177">L1266+V1260</f>
        <v>77.545000000000002</v>
      </c>
      <c r="W1266" s="111">
        <f t="shared" si="166"/>
        <v>84.524050000000003</v>
      </c>
      <c r="X1266" s="112">
        <v>1.377</v>
      </c>
      <c r="Y1266" s="111">
        <f t="shared" si="167"/>
        <v>200.91366685</v>
      </c>
      <c r="Z1266" s="113">
        <v>0.5</v>
      </c>
      <c r="AA1266" s="114">
        <f t="shared" si="175"/>
        <v>100.456833425</v>
      </c>
    </row>
    <row r="1267" spans="1:27" ht="12.75" customHeight="1" x14ac:dyDescent="0.35">
      <c r="A1267" s="103" t="s">
        <v>2630</v>
      </c>
      <c r="B1267" s="222" t="s">
        <v>2171</v>
      </c>
      <c r="C1267" s="123" t="s">
        <v>4660</v>
      </c>
      <c r="D1267" s="124">
        <v>0.5</v>
      </c>
      <c r="E1267" s="125">
        <v>0.8</v>
      </c>
      <c r="F1267" s="132">
        <v>13.062400000000002</v>
      </c>
      <c r="G1267" s="117" t="s">
        <v>39</v>
      </c>
      <c r="H1267" s="108">
        <v>5</v>
      </c>
      <c r="I1267" s="108">
        <v>3.7680000000000002</v>
      </c>
      <c r="J1267" s="118">
        <v>10.424800000000003</v>
      </c>
      <c r="K1267" s="118"/>
      <c r="L1267" s="118">
        <v>1.39</v>
      </c>
      <c r="M1267" s="118"/>
      <c r="N1267" s="118"/>
      <c r="O1267" s="118"/>
      <c r="P1267" s="118"/>
      <c r="Q1267" s="118"/>
      <c r="R1267" s="109">
        <f t="shared" si="176"/>
        <v>79.709999999999994</v>
      </c>
      <c r="S1267" s="119">
        <v>0.2</v>
      </c>
      <c r="T1267" s="119">
        <v>0.3</v>
      </c>
      <c r="U1267" s="119">
        <v>0.1</v>
      </c>
      <c r="V1267" s="111">
        <f t="shared" si="177"/>
        <v>79.709999999999994</v>
      </c>
      <c r="W1267" s="111">
        <f t="shared" si="166"/>
        <v>86.883899999999997</v>
      </c>
      <c r="X1267" s="112">
        <v>1.377</v>
      </c>
      <c r="Y1267" s="111">
        <f t="shared" si="167"/>
        <v>206.52303029999999</v>
      </c>
      <c r="Z1267" s="113">
        <v>0.5</v>
      </c>
      <c r="AA1267" s="114">
        <f t="shared" si="175"/>
        <v>103.26151514999999</v>
      </c>
    </row>
    <row r="1268" spans="1:27" ht="12.75" customHeight="1" x14ac:dyDescent="0.35">
      <c r="A1268" s="103" t="s">
        <v>2630</v>
      </c>
      <c r="B1268" s="222" t="s">
        <v>2172</v>
      </c>
      <c r="C1268" s="123" t="s">
        <v>1330</v>
      </c>
      <c r="D1268" s="124"/>
      <c r="E1268" s="125">
        <v>0.8</v>
      </c>
      <c r="F1268" s="132">
        <v>13.062400000000002</v>
      </c>
      <c r="G1268" s="117" t="s">
        <v>39</v>
      </c>
      <c r="H1268" s="108"/>
      <c r="I1268" s="108"/>
      <c r="J1268" s="118"/>
      <c r="K1268" s="118"/>
      <c r="L1268" s="118"/>
      <c r="M1268" s="118"/>
      <c r="N1268" s="118"/>
      <c r="O1268" s="118"/>
      <c r="P1268" s="118"/>
      <c r="Q1268" s="118"/>
      <c r="R1268" s="109">
        <f>R1265</f>
        <v>48.94</v>
      </c>
      <c r="S1268" s="119">
        <v>0.2</v>
      </c>
      <c r="T1268" s="119">
        <v>0.3</v>
      </c>
      <c r="U1268" s="119">
        <v>0.1</v>
      </c>
      <c r="V1268" s="111">
        <v>48.94</v>
      </c>
      <c r="W1268" s="111">
        <f t="shared" ref="W1268:W1331" si="178">V1268*$W$1</f>
        <v>53.3446</v>
      </c>
      <c r="X1268" s="112">
        <v>1.377</v>
      </c>
      <c r="Y1268" s="111">
        <f t="shared" ref="Y1268:Y1331" si="179">W1268*(1+X1268)</f>
        <v>126.80011419999998</v>
      </c>
      <c r="Z1268" s="113">
        <v>0.5</v>
      </c>
      <c r="AA1268" s="114">
        <f t="shared" si="175"/>
        <v>63.400057099999991</v>
      </c>
    </row>
    <row r="1269" spans="1:27" ht="12.75" customHeight="1" x14ac:dyDescent="0.35">
      <c r="A1269" s="103" t="s">
        <v>2630</v>
      </c>
      <c r="B1269" s="222" t="s">
        <v>2173</v>
      </c>
      <c r="C1269" s="123" t="s">
        <v>390</v>
      </c>
      <c r="D1269" s="124">
        <v>1</v>
      </c>
      <c r="E1269" s="125">
        <v>0.8</v>
      </c>
      <c r="F1269" s="132">
        <v>13.062400000000002</v>
      </c>
      <c r="G1269" s="117" t="s">
        <v>39</v>
      </c>
      <c r="H1269" s="108">
        <v>5</v>
      </c>
      <c r="I1269" s="108"/>
      <c r="J1269" s="118"/>
      <c r="K1269" s="118"/>
      <c r="L1269" s="118"/>
      <c r="M1269" s="118"/>
      <c r="N1269" s="118"/>
      <c r="O1269" s="118"/>
      <c r="P1269" s="118"/>
      <c r="Q1269" s="118"/>
      <c r="R1269" s="109">
        <v>95.1</v>
      </c>
      <c r="S1269" s="119">
        <v>0.1</v>
      </c>
      <c r="T1269" s="119">
        <v>0.3</v>
      </c>
      <c r="U1269" s="119">
        <v>0.1</v>
      </c>
      <c r="V1269" s="111">
        <v>95.1</v>
      </c>
      <c r="W1269" s="111">
        <f t="shared" si="178"/>
        <v>103.65900000000001</v>
      </c>
      <c r="X1269" s="112">
        <v>1.377</v>
      </c>
      <c r="Y1269" s="111">
        <f t="shared" si="179"/>
        <v>246.39744299999998</v>
      </c>
      <c r="Z1269" s="113">
        <v>0.5</v>
      </c>
      <c r="AA1269" s="114">
        <f t="shared" si="175"/>
        <v>123.19872149999999</v>
      </c>
    </row>
    <row r="1270" spans="1:27" ht="12.75" customHeight="1" x14ac:dyDescent="0.35">
      <c r="A1270" s="103" t="s">
        <v>2630</v>
      </c>
      <c r="B1270" s="222" t="s">
        <v>2174</v>
      </c>
      <c r="C1270" s="123" t="s">
        <v>3263</v>
      </c>
      <c r="D1270" s="124">
        <v>1</v>
      </c>
      <c r="E1270" s="125">
        <v>0.8</v>
      </c>
      <c r="F1270" s="132">
        <v>13.062400000000002</v>
      </c>
      <c r="G1270" s="117" t="s">
        <v>39</v>
      </c>
      <c r="H1270" s="108">
        <v>5</v>
      </c>
      <c r="I1270" s="108">
        <v>5.5774250000000007</v>
      </c>
      <c r="J1270" s="118">
        <v>18.84</v>
      </c>
      <c r="K1270" s="118"/>
      <c r="L1270" s="118"/>
      <c r="M1270" s="118"/>
      <c r="N1270" s="118"/>
      <c r="O1270" s="118"/>
      <c r="P1270" s="118"/>
      <c r="Q1270" s="118"/>
      <c r="R1270" s="109">
        <v>152.31</v>
      </c>
      <c r="S1270" s="119">
        <v>0.1</v>
      </c>
      <c r="T1270" s="119">
        <v>0.3</v>
      </c>
      <c r="U1270" s="119">
        <v>0.1</v>
      </c>
      <c r="V1270" s="111">
        <v>152.31</v>
      </c>
      <c r="W1270" s="111">
        <f t="shared" si="178"/>
        <v>166.01790000000003</v>
      </c>
      <c r="X1270" s="112">
        <v>1.377</v>
      </c>
      <c r="Y1270" s="111">
        <f t="shared" si="179"/>
        <v>394.62454830000001</v>
      </c>
      <c r="Z1270" s="113">
        <v>0.5</v>
      </c>
      <c r="AA1270" s="114">
        <f t="shared" si="175"/>
        <v>197.31227415000001</v>
      </c>
    </row>
    <row r="1271" spans="1:27" ht="12.75" customHeight="1" x14ac:dyDescent="0.35">
      <c r="A1271" s="103" t="s">
        <v>2630</v>
      </c>
      <c r="B1271" s="222" t="s">
        <v>2175</v>
      </c>
      <c r="C1271" s="123" t="s">
        <v>3917</v>
      </c>
      <c r="D1271" s="124">
        <v>1</v>
      </c>
      <c r="E1271" s="125">
        <v>0.8</v>
      </c>
      <c r="F1271" s="132">
        <v>13.062400000000002</v>
      </c>
      <c r="G1271" s="117" t="s">
        <v>39</v>
      </c>
      <c r="H1271" s="108">
        <v>5</v>
      </c>
      <c r="I1271" s="108">
        <v>7.5360000000000005</v>
      </c>
      <c r="J1271" s="118">
        <v>20.849600000000006</v>
      </c>
      <c r="K1271" s="118"/>
      <c r="L1271" s="118"/>
      <c r="M1271" s="118"/>
      <c r="N1271" s="118"/>
      <c r="O1271" s="118"/>
      <c r="P1271" s="118"/>
      <c r="Q1271" s="118"/>
      <c r="R1271" s="109">
        <v>156.63999999999999</v>
      </c>
      <c r="S1271" s="119">
        <v>0.1</v>
      </c>
      <c r="T1271" s="119">
        <v>0.3</v>
      </c>
      <c r="U1271" s="119">
        <v>0.1</v>
      </c>
      <c r="V1271" s="111">
        <v>156.63999999999999</v>
      </c>
      <c r="W1271" s="111">
        <f t="shared" si="178"/>
        <v>170.73759999999999</v>
      </c>
      <c r="X1271" s="112">
        <v>1.377</v>
      </c>
      <c r="Y1271" s="111">
        <f t="shared" si="179"/>
        <v>405.84327519999994</v>
      </c>
      <c r="Z1271" s="113">
        <v>0.5</v>
      </c>
      <c r="AA1271" s="114">
        <f t="shared" si="175"/>
        <v>202.92163759999997</v>
      </c>
    </row>
    <row r="1272" spans="1:27" ht="12.75" customHeight="1" x14ac:dyDescent="0.35">
      <c r="A1272" s="103" t="s">
        <v>2630</v>
      </c>
      <c r="B1272" s="222" t="s">
        <v>2176</v>
      </c>
      <c r="C1272" s="123" t="s">
        <v>392</v>
      </c>
      <c r="D1272" s="124">
        <v>1</v>
      </c>
      <c r="E1272" s="125">
        <v>0.8</v>
      </c>
      <c r="F1272" s="132">
        <v>13.062400000000002</v>
      </c>
      <c r="G1272" s="117" t="s">
        <v>39</v>
      </c>
      <c r="H1272" s="108">
        <v>5</v>
      </c>
      <c r="I1272" s="108"/>
      <c r="J1272" s="118"/>
      <c r="K1272" s="118"/>
      <c r="L1272" s="118"/>
      <c r="M1272" s="118"/>
      <c r="N1272" s="118"/>
      <c r="O1272" s="118"/>
      <c r="P1272" s="118"/>
      <c r="Q1272" s="118"/>
      <c r="R1272" s="109">
        <v>95.1</v>
      </c>
      <c r="S1272" s="119">
        <v>0.1</v>
      </c>
      <c r="T1272" s="119">
        <v>0.3</v>
      </c>
      <c r="U1272" s="119">
        <v>0.1</v>
      </c>
      <c r="V1272" s="111">
        <v>95.1</v>
      </c>
      <c r="W1272" s="111">
        <f t="shared" si="178"/>
        <v>103.65900000000001</v>
      </c>
      <c r="X1272" s="112">
        <v>1.377</v>
      </c>
      <c r="Y1272" s="111">
        <f t="shared" si="179"/>
        <v>246.39744299999998</v>
      </c>
      <c r="Z1272" s="113">
        <v>0.5</v>
      </c>
      <c r="AA1272" s="114">
        <f t="shared" si="175"/>
        <v>123.19872149999999</v>
      </c>
    </row>
    <row r="1273" spans="1:27" ht="12.75" customHeight="1" x14ac:dyDescent="0.35">
      <c r="A1273" s="103" t="s">
        <v>2630</v>
      </c>
      <c r="B1273" s="222" t="s">
        <v>2177</v>
      </c>
      <c r="C1273" s="123" t="s">
        <v>3292</v>
      </c>
      <c r="D1273" s="124">
        <v>1</v>
      </c>
      <c r="E1273" s="125">
        <v>0.8</v>
      </c>
      <c r="F1273" s="132">
        <v>13.062400000000002</v>
      </c>
      <c r="G1273" s="117" t="s">
        <v>39</v>
      </c>
      <c r="H1273" s="108">
        <v>5</v>
      </c>
      <c r="I1273" s="108">
        <v>5.5774250000000007</v>
      </c>
      <c r="J1273" s="118">
        <v>18.84</v>
      </c>
      <c r="K1273" s="118"/>
      <c r="L1273" s="118"/>
      <c r="M1273" s="118"/>
      <c r="N1273" s="118"/>
      <c r="O1273" s="118"/>
      <c r="P1273" s="118"/>
      <c r="Q1273" s="118"/>
      <c r="R1273" s="109">
        <v>152.31</v>
      </c>
      <c r="S1273" s="119">
        <v>0.1</v>
      </c>
      <c r="T1273" s="119">
        <v>0.3</v>
      </c>
      <c r="U1273" s="119">
        <v>0.1</v>
      </c>
      <c r="V1273" s="111">
        <v>152.31</v>
      </c>
      <c r="W1273" s="111">
        <f t="shared" si="178"/>
        <v>166.01790000000003</v>
      </c>
      <c r="X1273" s="112">
        <v>1.377</v>
      </c>
      <c r="Y1273" s="111">
        <f t="shared" si="179"/>
        <v>394.62454830000001</v>
      </c>
      <c r="Z1273" s="113">
        <v>0.5</v>
      </c>
      <c r="AA1273" s="114">
        <f t="shared" si="175"/>
        <v>197.31227415000001</v>
      </c>
    </row>
    <row r="1274" spans="1:27" ht="12.75" customHeight="1" x14ac:dyDescent="0.35">
      <c r="A1274" s="103" t="s">
        <v>2630</v>
      </c>
      <c r="B1274" s="222" t="s">
        <v>2178</v>
      </c>
      <c r="C1274" s="123" t="s">
        <v>3918</v>
      </c>
      <c r="D1274" s="124">
        <v>1</v>
      </c>
      <c r="E1274" s="125">
        <v>0.8</v>
      </c>
      <c r="F1274" s="132">
        <v>13.062400000000002</v>
      </c>
      <c r="G1274" s="117" t="s">
        <v>39</v>
      </c>
      <c r="H1274" s="108">
        <v>5</v>
      </c>
      <c r="I1274" s="108">
        <v>7.5360000000000005</v>
      </c>
      <c r="J1274" s="118">
        <v>20.849600000000006</v>
      </c>
      <c r="K1274" s="118"/>
      <c r="L1274" s="118"/>
      <c r="M1274" s="118"/>
      <c r="N1274" s="118"/>
      <c r="O1274" s="118"/>
      <c r="P1274" s="118"/>
      <c r="Q1274" s="118"/>
      <c r="R1274" s="109">
        <v>156.63999999999999</v>
      </c>
      <c r="S1274" s="119">
        <v>0.1</v>
      </c>
      <c r="T1274" s="119">
        <v>0.3</v>
      </c>
      <c r="U1274" s="119">
        <v>0.1</v>
      </c>
      <c r="V1274" s="111">
        <v>156.63999999999999</v>
      </c>
      <c r="W1274" s="111">
        <f t="shared" si="178"/>
        <v>170.73759999999999</v>
      </c>
      <c r="X1274" s="112">
        <v>1.377</v>
      </c>
      <c r="Y1274" s="111">
        <f t="shared" si="179"/>
        <v>405.84327519999994</v>
      </c>
      <c r="Z1274" s="113">
        <v>0.5</v>
      </c>
      <c r="AA1274" s="114">
        <f t="shared" si="175"/>
        <v>202.92163759999997</v>
      </c>
    </row>
    <row r="1275" spans="1:27" ht="12.75" customHeight="1" x14ac:dyDescent="0.35">
      <c r="A1275" s="103" t="s">
        <v>2630</v>
      </c>
      <c r="B1275" s="222" t="s">
        <v>2179</v>
      </c>
      <c r="C1275" s="123" t="s">
        <v>394</v>
      </c>
      <c r="D1275" s="124">
        <v>1</v>
      </c>
      <c r="E1275" s="125">
        <v>0.8</v>
      </c>
      <c r="F1275" s="132">
        <v>13.062400000000002</v>
      </c>
      <c r="G1275" s="117" t="s">
        <v>39</v>
      </c>
      <c r="H1275" s="108">
        <v>5</v>
      </c>
      <c r="I1275" s="108"/>
      <c r="J1275" s="118"/>
      <c r="K1275" s="118"/>
      <c r="L1275" s="118"/>
      <c r="M1275" s="118"/>
      <c r="N1275" s="118"/>
      <c r="O1275" s="118"/>
      <c r="P1275" s="118"/>
      <c r="Q1275" s="118"/>
      <c r="R1275" s="109">
        <v>95.1</v>
      </c>
      <c r="S1275" s="119">
        <v>0.1</v>
      </c>
      <c r="T1275" s="119">
        <v>0.3</v>
      </c>
      <c r="U1275" s="119">
        <v>0.1</v>
      </c>
      <c r="V1275" s="111">
        <v>95.1</v>
      </c>
      <c r="W1275" s="111">
        <f t="shared" si="178"/>
        <v>103.65900000000001</v>
      </c>
      <c r="X1275" s="112">
        <v>1.377</v>
      </c>
      <c r="Y1275" s="111">
        <f t="shared" si="179"/>
        <v>246.39744299999998</v>
      </c>
      <c r="Z1275" s="113">
        <v>0.5</v>
      </c>
      <c r="AA1275" s="114">
        <f t="shared" si="175"/>
        <v>123.19872149999999</v>
      </c>
    </row>
    <row r="1276" spans="1:27" ht="12.75" customHeight="1" x14ac:dyDescent="0.35">
      <c r="A1276" s="103" t="s">
        <v>2630</v>
      </c>
      <c r="B1276" s="222" t="s">
        <v>2180</v>
      </c>
      <c r="C1276" s="123" t="s">
        <v>3321</v>
      </c>
      <c r="D1276" s="124">
        <v>1</v>
      </c>
      <c r="E1276" s="125">
        <v>0.8</v>
      </c>
      <c r="F1276" s="132">
        <v>13.062400000000002</v>
      </c>
      <c r="G1276" s="117" t="s">
        <v>39</v>
      </c>
      <c r="H1276" s="108">
        <v>5</v>
      </c>
      <c r="I1276" s="108">
        <v>5.5774250000000007</v>
      </c>
      <c r="J1276" s="118">
        <v>18.84</v>
      </c>
      <c r="K1276" s="118"/>
      <c r="L1276" s="118"/>
      <c r="M1276" s="118"/>
      <c r="N1276" s="118"/>
      <c r="O1276" s="118"/>
      <c r="P1276" s="118"/>
      <c r="Q1276" s="118"/>
      <c r="R1276" s="109">
        <v>152.31</v>
      </c>
      <c r="S1276" s="119">
        <v>0.1</v>
      </c>
      <c r="T1276" s="119">
        <v>0.3</v>
      </c>
      <c r="U1276" s="119">
        <v>0.1</v>
      </c>
      <c r="V1276" s="111">
        <v>152.31</v>
      </c>
      <c r="W1276" s="111">
        <f t="shared" si="178"/>
        <v>166.01790000000003</v>
      </c>
      <c r="X1276" s="112">
        <v>1.377</v>
      </c>
      <c r="Y1276" s="111">
        <f t="shared" si="179"/>
        <v>394.62454830000001</v>
      </c>
      <c r="Z1276" s="113">
        <v>0.5</v>
      </c>
      <c r="AA1276" s="114">
        <f t="shared" si="175"/>
        <v>197.31227415000001</v>
      </c>
    </row>
    <row r="1277" spans="1:27" ht="12.75" customHeight="1" x14ac:dyDescent="0.35">
      <c r="A1277" s="103" t="s">
        <v>2630</v>
      </c>
      <c r="B1277" s="222" t="s">
        <v>2181</v>
      </c>
      <c r="C1277" s="123" t="s">
        <v>3919</v>
      </c>
      <c r="D1277" s="124">
        <v>1</v>
      </c>
      <c r="E1277" s="125">
        <v>0.8</v>
      </c>
      <c r="F1277" s="132">
        <v>13.062400000000002</v>
      </c>
      <c r="G1277" s="117" t="s">
        <v>39</v>
      </c>
      <c r="H1277" s="108">
        <v>5</v>
      </c>
      <c r="I1277" s="108">
        <v>7.5360000000000005</v>
      </c>
      <c r="J1277" s="118">
        <v>20.849600000000006</v>
      </c>
      <c r="K1277" s="118"/>
      <c r="L1277" s="118"/>
      <c r="M1277" s="118"/>
      <c r="N1277" s="118"/>
      <c r="O1277" s="118"/>
      <c r="P1277" s="118"/>
      <c r="Q1277" s="118"/>
      <c r="R1277" s="109">
        <v>156.63999999999999</v>
      </c>
      <c r="S1277" s="119">
        <v>0.1</v>
      </c>
      <c r="T1277" s="119">
        <v>0.3</v>
      </c>
      <c r="U1277" s="119">
        <v>0.1</v>
      </c>
      <c r="V1277" s="111">
        <v>156.63999999999999</v>
      </c>
      <c r="W1277" s="111">
        <f t="shared" si="178"/>
        <v>170.73759999999999</v>
      </c>
      <c r="X1277" s="112">
        <v>1.377</v>
      </c>
      <c r="Y1277" s="111">
        <f t="shared" si="179"/>
        <v>405.84327519999994</v>
      </c>
      <c r="Z1277" s="113">
        <v>0.5</v>
      </c>
      <c r="AA1277" s="114">
        <f t="shared" si="175"/>
        <v>202.92163759999997</v>
      </c>
    </row>
    <row r="1278" spans="1:27" ht="12.75" customHeight="1" x14ac:dyDescent="0.35">
      <c r="A1278" s="103" t="s">
        <v>2630</v>
      </c>
      <c r="B1278" s="222" t="s">
        <v>2182</v>
      </c>
      <c r="C1278" s="123" t="s">
        <v>396</v>
      </c>
      <c r="D1278" s="124">
        <v>1</v>
      </c>
      <c r="E1278" s="125">
        <v>0.8</v>
      </c>
      <c r="F1278" s="132">
        <v>13.062400000000002</v>
      </c>
      <c r="G1278" s="117" t="s">
        <v>39</v>
      </c>
      <c r="H1278" s="108">
        <v>5</v>
      </c>
      <c r="I1278" s="108"/>
      <c r="J1278" s="118"/>
      <c r="K1278" s="118"/>
      <c r="L1278" s="118"/>
      <c r="M1278" s="118"/>
      <c r="N1278" s="118"/>
      <c r="O1278" s="118"/>
      <c r="P1278" s="118"/>
      <c r="Q1278" s="118"/>
      <c r="R1278" s="109">
        <v>95.1</v>
      </c>
      <c r="S1278" s="119">
        <v>0.1</v>
      </c>
      <c r="T1278" s="119">
        <v>0.3</v>
      </c>
      <c r="U1278" s="119">
        <v>0.1</v>
      </c>
      <c r="V1278" s="111">
        <v>95.1</v>
      </c>
      <c r="W1278" s="111">
        <f t="shared" si="178"/>
        <v>103.65900000000001</v>
      </c>
      <c r="X1278" s="112">
        <v>1.377</v>
      </c>
      <c r="Y1278" s="111">
        <f t="shared" si="179"/>
        <v>246.39744299999998</v>
      </c>
      <c r="Z1278" s="113">
        <v>0.5</v>
      </c>
      <c r="AA1278" s="114">
        <f t="shared" si="175"/>
        <v>123.19872149999999</v>
      </c>
    </row>
    <row r="1279" spans="1:27" ht="12.75" customHeight="1" x14ac:dyDescent="0.35">
      <c r="A1279" s="103" t="s">
        <v>2630</v>
      </c>
      <c r="B1279" s="222" t="s">
        <v>2183</v>
      </c>
      <c r="C1279" s="123" t="s">
        <v>3350</v>
      </c>
      <c r="D1279" s="124">
        <v>1</v>
      </c>
      <c r="E1279" s="125">
        <v>0.8</v>
      </c>
      <c r="F1279" s="132">
        <v>13.062400000000002</v>
      </c>
      <c r="G1279" s="117" t="s">
        <v>39</v>
      </c>
      <c r="H1279" s="108">
        <v>5</v>
      </c>
      <c r="I1279" s="108">
        <v>5.5774250000000007</v>
      </c>
      <c r="J1279" s="118">
        <v>18.84</v>
      </c>
      <c r="K1279" s="118"/>
      <c r="L1279" s="118"/>
      <c r="M1279" s="118"/>
      <c r="N1279" s="118"/>
      <c r="O1279" s="118"/>
      <c r="P1279" s="118"/>
      <c r="Q1279" s="118"/>
      <c r="R1279" s="109">
        <v>152.31</v>
      </c>
      <c r="S1279" s="119">
        <v>0.1</v>
      </c>
      <c r="T1279" s="119">
        <v>0.3</v>
      </c>
      <c r="U1279" s="119">
        <v>0.1</v>
      </c>
      <c r="V1279" s="111">
        <v>152.31</v>
      </c>
      <c r="W1279" s="111">
        <f t="shared" si="178"/>
        <v>166.01790000000003</v>
      </c>
      <c r="X1279" s="112">
        <v>1.377</v>
      </c>
      <c r="Y1279" s="111">
        <f t="shared" si="179"/>
        <v>394.62454830000001</v>
      </c>
      <c r="Z1279" s="113">
        <v>0.5</v>
      </c>
      <c r="AA1279" s="114">
        <f t="shared" si="175"/>
        <v>197.31227415000001</v>
      </c>
    </row>
    <row r="1280" spans="1:27" ht="12.75" customHeight="1" x14ac:dyDescent="0.35">
      <c r="A1280" s="103" t="s">
        <v>2630</v>
      </c>
      <c r="B1280" s="222" t="s">
        <v>2184</v>
      </c>
      <c r="C1280" s="123" t="s">
        <v>3920</v>
      </c>
      <c r="D1280" s="124">
        <v>1</v>
      </c>
      <c r="E1280" s="125">
        <v>0.8</v>
      </c>
      <c r="F1280" s="132">
        <v>13.062400000000002</v>
      </c>
      <c r="G1280" s="117" t="s">
        <v>39</v>
      </c>
      <c r="H1280" s="108">
        <v>5</v>
      </c>
      <c r="I1280" s="108">
        <v>7.5360000000000005</v>
      </c>
      <c r="J1280" s="118">
        <v>20.849600000000006</v>
      </c>
      <c r="K1280" s="118"/>
      <c r="L1280" s="118"/>
      <c r="M1280" s="118"/>
      <c r="N1280" s="118"/>
      <c r="O1280" s="118"/>
      <c r="P1280" s="118"/>
      <c r="Q1280" s="118"/>
      <c r="R1280" s="109">
        <v>156.63999999999999</v>
      </c>
      <c r="S1280" s="119">
        <v>0.1</v>
      </c>
      <c r="T1280" s="119">
        <v>0.3</v>
      </c>
      <c r="U1280" s="119">
        <v>0.1</v>
      </c>
      <c r="V1280" s="111">
        <v>156.63999999999999</v>
      </c>
      <c r="W1280" s="111">
        <f t="shared" si="178"/>
        <v>170.73759999999999</v>
      </c>
      <c r="X1280" s="112">
        <v>1.377</v>
      </c>
      <c r="Y1280" s="111">
        <f t="shared" si="179"/>
        <v>405.84327519999994</v>
      </c>
      <c r="Z1280" s="113">
        <v>0.5</v>
      </c>
      <c r="AA1280" s="114">
        <f t="shared" si="175"/>
        <v>202.92163759999997</v>
      </c>
    </row>
    <row r="1281" spans="1:27" ht="12.75" customHeight="1" x14ac:dyDescent="0.35">
      <c r="A1281" s="103" t="s">
        <v>2630</v>
      </c>
      <c r="B1281" s="222" t="s">
        <v>2185</v>
      </c>
      <c r="C1281" s="123" t="s">
        <v>398</v>
      </c>
      <c r="D1281" s="124">
        <v>1</v>
      </c>
      <c r="E1281" s="125">
        <v>0.8</v>
      </c>
      <c r="F1281" s="132">
        <v>13.062400000000002</v>
      </c>
      <c r="G1281" s="117" t="s">
        <v>39</v>
      </c>
      <c r="H1281" s="108">
        <v>5</v>
      </c>
      <c r="I1281" s="108"/>
      <c r="J1281" s="118"/>
      <c r="K1281" s="118"/>
      <c r="L1281" s="118"/>
      <c r="M1281" s="118"/>
      <c r="N1281" s="118"/>
      <c r="O1281" s="118"/>
      <c r="P1281" s="118"/>
      <c r="Q1281" s="118"/>
      <c r="R1281" s="109">
        <v>95.1</v>
      </c>
      <c r="S1281" s="119">
        <v>0.1</v>
      </c>
      <c r="T1281" s="119">
        <v>0.3</v>
      </c>
      <c r="U1281" s="119">
        <v>0.1</v>
      </c>
      <c r="V1281" s="111">
        <v>95.1</v>
      </c>
      <c r="W1281" s="111">
        <f t="shared" si="178"/>
        <v>103.65900000000001</v>
      </c>
      <c r="X1281" s="112">
        <v>1.377</v>
      </c>
      <c r="Y1281" s="111">
        <f t="shared" si="179"/>
        <v>246.39744299999998</v>
      </c>
      <c r="Z1281" s="113">
        <v>0.5</v>
      </c>
      <c r="AA1281" s="114">
        <f t="shared" si="175"/>
        <v>123.19872149999999</v>
      </c>
    </row>
    <row r="1282" spans="1:27" ht="12.75" customHeight="1" x14ac:dyDescent="0.35">
      <c r="A1282" s="103" t="s">
        <v>2630</v>
      </c>
      <c r="B1282" s="222" t="s">
        <v>2186</v>
      </c>
      <c r="C1282" s="123" t="s">
        <v>3379</v>
      </c>
      <c r="D1282" s="124">
        <v>1</v>
      </c>
      <c r="E1282" s="125">
        <v>0.8</v>
      </c>
      <c r="F1282" s="132">
        <v>13.062400000000002</v>
      </c>
      <c r="G1282" s="117" t="s">
        <v>39</v>
      </c>
      <c r="H1282" s="108">
        <v>5</v>
      </c>
      <c r="I1282" s="108">
        <v>5.5774250000000007</v>
      </c>
      <c r="J1282" s="118">
        <v>18.84</v>
      </c>
      <c r="K1282" s="118"/>
      <c r="L1282" s="118"/>
      <c r="M1282" s="118"/>
      <c r="N1282" s="118"/>
      <c r="O1282" s="118"/>
      <c r="P1282" s="118"/>
      <c r="Q1282" s="118"/>
      <c r="R1282" s="109">
        <v>152.31</v>
      </c>
      <c r="S1282" s="119">
        <v>0.1</v>
      </c>
      <c r="T1282" s="119">
        <v>0.3</v>
      </c>
      <c r="U1282" s="119">
        <v>0.1</v>
      </c>
      <c r="V1282" s="111">
        <v>152.31</v>
      </c>
      <c r="W1282" s="111">
        <f t="shared" si="178"/>
        <v>166.01790000000003</v>
      </c>
      <c r="X1282" s="112">
        <v>1.377</v>
      </c>
      <c r="Y1282" s="111">
        <f t="shared" si="179"/>
        <v>394.62454830000001</v>
      </c>
      <c r="Z1282" s="113">
        <v>0.5</v>
      </c>
      <c r="AA1282" s="114">
        <f t="shared" si="175"/>
        <v>197.31227415000001</v>
      </c>
    </row>
    <row r="1283" spans="1:27" ht="12.75" customHeight="1" x14ac:dyDescent="0.35">
      <c r="A1283" s="103" t="s">
        <v>2630</v>
      </c>
      <c r="B1283" s="222" t="s">
        <v>2187</v>
      </c>
      <c r="C1283" s="123" t="s">
        <v>3921</v>
      </c>
      <c r="D1283" s="124">
        <v>1</v>
      </c>
      <c r="E1283" s="125">
        <v>0.8</v>
      </c>
      <c r="F1283" s="132">
        <v>13.062400000000002</v>
      </c>
      <c r="G1283" s="117" t="s">
        <v>39</v>
      </c>
      <c r="H1283" s="108">
        <v>5</v>
      </c>
      <c r="I1283" s="108">
        <v>7.5360000000000005</v>
      </c>
      <c r="J1283" s="118">
        <v>20.849600000000006</v>
      </c>
      <c r="K1283" s="118"/>
      <c r="L1283" s="118"/>
      <c r="M1283" s="118"/>
      <c r="N1283" s="118"/>
      <c r="O1283" s="118"/>
      <c r="P1283" s="118"/>
      <c r="Q1283" s="118"/>
      <c r="R1283" s="109">
        <v>156.63999999999999</v>
      </c>
      <c r="S1283" s="119">
        <v>0.1</v>
      </c>
      <c r="T1283" s="119">
        <v>0.3</v>
      </c>
      <c r="U1283" s="119">
        <v>0.1</v>
      </c>
      <c r="V1283" s="111">
        <v>156.63999999999999</v>
      </c>
      <c r="W1283" s="111">
        <f t="shared" si="178"/>
        <v>170.73759999999999</v>
      </c>
      <c r="X1283" s="112">
        <v>1.377</v>
      </c>
      <c r="Y1283" s="111">
        <f t="shared" si="179"/>
        <v>405.84327519999994</v>
      </c>
      <c r="Z1283" s="113">
        <v>0.5</v>
      </c>
      <c r="AA1283" s="114">
        <f t="shared" si="175"/>
        <v>202.92163759999997</v>
      </c>
    </row>
    <row r="1284" spans="1:27" ht="12.75" customHeight="1" x14ac:dyDescent="0.35">
      <c r="A1284" s="103" t="s">
        <v>2630</v>
      </c>
      <c r="B1284" s="222" t="s">
        <v>2188</v>
      </c>
      <c r="C1284" s="123" t="s">
        <v>3922</v>
      </c>
      <c r="D1284" s="124">
        <v>1</v>
      </c>
      <c r="E1284" s="125">
        <v>0.8</v>
      </c>
      <c r="F1284" s="132">
        <v>13.062400000000002</v>
      </c>
      <c r="G1284" s="117" t="s">
        <v>39</v>
      </c>
      <c r="H1284" s="108">
        <v>5</v>
      </c>
      <c r="I1284" s="108">
        <v>7.5360000000000005</v>
      </c>
      <c r="J1284" s="118">
        <v>20.849600000000006</v>
      </c>
      <c r="K1284" s="118"/>
      <c r="L1284" s="118"/>
      <c r="M1284" s="118"/>
      <c r="N1284" s="118"/>
      <c r="O1284" s="118"/>
      <c r="P1284" s="118"/>
      <c r="Q1284" s="118"/>
      <c r="R1284" s="109">
        <v>156.63999999999999</v>
      </c>
      <c r="S1284" s="119">
        <v>0.2</v>
      </c>
      <c r="T1284" s="119">
        <v>0.3</v>
      </c>
      <c r="U1284" s="119">
        <v>0.1</v>
      </c>
      <c r="V1284" s="111">
        <v>156.63999999999999</v>
      </c>
      <c r="W1284" s="111">
        <f t="shared" si="178"/>
        <v>170.73759999999999</v>
      </c>
      <c r="X1284" s="112">
        <v>1.377</v>
      </c>
      <c r="Y1284" s="111">
        <f t="shared" si="179"/>
        <v>405.84327519999994</v>
      </c>
      <c r="Z1284" s="113">
        <v>0.5</v>
      </c>
      <c r="AA1284" s="114">
        <f t="shared" si="175"/>
        <v>202.92163759999997</v>
      </c>
    </row>
    <row r="1285" spans="1:27" ht="12.75" customHeight="1" x14ac:dyDescent="0.35">
      <c r="A1285" s="103" t="s">
        <v>2630</v>
      </c>
      <c r="B1285" s="222" t="s">
        <v>2189</v>
      </c>
      <c r="C1285" s="123" t="s">
        <v>3402</v>
      </c>
      <c r="D1285" s="124">
        <v>1</v>
      </c>
      <c r="E1285" s="125">
        <v>0.8</v>
      </c>
      <c r="F1285" s="132">
        <v>13.062400000000002</v>
      </c>
      <c r="G1285" s="117" t="s">
        <v>39</v>
      </c>
      <c r="H1285" s="108">
        <v>5</v>
      </c>
      <c r="I1285" s="108">
        <v>5.5774250000000007</v>
      </c>
      <c r="J1285" s="118">
        <v>18.84</v>
      </c>
      <c r="K1285" s="118"/>
      <c r="L1285" s="118"/>
      <c r="M1285" s="118"/>
      <c r="N1285" s="118"/>
      <c r="O1285" s="118"/>
      <c r="P1285" s="118"/>
      <c r="Q1285" s="118"/>
      <c r="R1285" s="109">
        <v>152.31</v>
      </c>
      <c r="S1285" s="119">
        <v>0.2</v>
      </c>
      <c r="T1285" s="119">
        <v>0.3</v>
      </c>
      <c r="U1285" s="119">
        <v>0.1</v>
      </c>
      <c r="V1285" s="111">
        <v>152.31</v>
      </c>
      <c r="W1285" s="111">
        <f t="shared" si="178"/>
        <v>166.01790000000003</v>
      </c>
      <c r="X1285" s="112">
        <v>1.377</v>
      </c>
      <c r="Y1285" s="111">
        <f t="shared" si="179"/>
        <v>394.62454830000001</v>
      </c>
      <c r="Z1285" s="113">
        <v>0.5</v>
      </c>
      <c r="AA1285" s="114">
        <f t="shared" si="175"/>
        <v>197.31227415000001</v>
      </c>
    </row>
    <row r="1286" spans="1:27" ht="12.75" customHeight="1" x14ac:dyDescent="0.35">
      <c r="A1286" s="103" t="s">
        <v>2630</v>
      </c>
      <c r="B1286" s="222" t="s">
        <v>2190</v>
      </c>
      <c r="C1286" s="123" t="s">
        <v>464</v>
      </c>
      <c r="D1286" s="124">
        <v>1</v>
      </c>
      <c r="E1286" s="125">
        <v>0.8</v>
      </c>
      <c r="F1286" s="132">
        <v>13.062400000000002</v>
      </c>
      <c r="G1286" s="117" t="s">
        <v>39</v>
      </c>
      <c r="H1286" s="108">
        <v>5</v>
      </c>
      <c r="I1286" s="108"/>
      <c r="J1286" s="118"/>
      <c r="K1286" s="118"/>
      <c r="L1286" s="118"/>
      <c r="M1286" s="118"/>
      <c r="N1286" s="118"/>
      <c r="O1286" s="118"/>
      <c r="P1286" s="118"/>
      <c r="Q1286" s="118"/>
      <c r="R1286" s="109">
        <f>R1281</f>
        <v>95.1</v>
      </c>
      <c r="S1286" s="119">
        <v>0.2</v>
      </c>
      <c r="T1286" s="119">
        <v>0.3</v>
      </c>
      <c r="U1286" s="119">
        <v>0.1</v>
      </c>
      <c r="V1286" s="111">
        <v>95.1</v>
      </c>
      <c r="W1286" s="111">
        <f t="shared" si="178"/>
        <v>103.65900000000001</v>
      </c>
      <c r="X1286" s="112">
        <v>1.377</v>
      </c>
      <c r="Y1286" s="111">
        <f t="shared" si="179"/>
        <v>246.39744299999998</v>
      </c>
      <c r="Z1286" s="113">
        <v>0.5</v>
      </c>
      <c r="AA1286" s="114">
        <f t="shared" si="175"/>
        <v>123.19872149999999</v>
      </c>
    </row>
    <row r="1287" spans="1:27" ht="12.75" customHeight="1" x14ac:dyDescent="0.35">
      <c r="A1287" s="103" t="s">
        <v>2630</v>
      </c>
      <c r="B1287" s="222" t="s">
        <v>2191</v>
      </c>
      <c r="C1287" s="123" t="s">
        <v>3923</v>
      </c>
      <c r="D1287" s="124">
        <v>1</v>
      </c>
      <c r="E1287" s="125">
        <v>0.8</v>
      </c>
      <c r="F1287" s="132">
        <v>13.062400000000002</v>
      </c>
      <c r="G1287" s="117" t="s">
        <v>39</v>
      </c>
      <c r="H1287" s="108">
        <v>5</v>
      </c>
      <c r="I1287" s="108">
        <v>7.5360000000000005</v>
      </c>
      <c r="J1287" s="118">
        <v>20.849600000000006</v>
      </c>
      <c r="K1287" s="118"/>
      <c r="L1287" s="118"/>
      <c r="M1287" s="118"/>
      <c r="N1287" s="118"/>
      <c r="O1287" s="118"/>
      <c r="P1287" s="118"/>
      <c r="Q1287" s="118"/>
      <c r="R1287" s="109">
        <f>R1284</f>
        <v>156.63999999999999</v>
      </c>
      <c r="S1287" s="119">
        <v>0.2</v>
      </c>
      <c r="T1287" s="119">
        <v>0.3</v>
      </c>
      <c r="U1287" s="119">
        <v>0.1</v>
      </c>
      <c r="V1287" s="111">
        <v>156.63999999999999</v>
      </c>
      <c r="W1287" s="111">
        <f t="shared" si="178"/>
        <v>170.73759999999999</v>
      </c>
      <c r="X1287" s="112">
        <v>1.377</v>
      </c>
      <c r="Y1287" s="111">
        <f t="shared" si="179"/>
        <v>405.84327519999994</v>
      </c>
      <c r="Z1287" s="113">
        <v>0.5</v>
      </c>
      <c r="AA1287" s="114">
        <f t="shared" si="175"/>
        <v>202.92163759999997</v>
      </c>
    </row>
    <row r="1288" spans="1:27" ht="12.75" customHeight="1" x14ac:dyDescent="0.35">
      <c r="A1288" s="103" t="s">
        <v>2630</v>
      </c>
      <c r="B1288" s="222" t="s">
        <v>2192</v>
      </c>
      <c r="C1288" s="123" t="s">
        <v>3431</v>
      </c>
      <c r="D1288" s="124">
        <v>1</v>
      </c>
      <c r="E1288" s="125">
        <v>0.8</v>
      </c>
      <c r="F1288" s="132">
        <v>13.062400000000002</v>
      </c>
      <c r="G1288" s="117" t="s">
        <v>39</v>
      </c>
      <c r="H1288" s="108">
        <v>5</v>
      </c>
      <c r="I1288" s="108">
        <v>5.5774250000000007</v>
      </c>
      <c r="J1288" s="118">
        <v>18.84</v>
      </c>
      <c r="K1288" s="118"/>
      <c r="L1288" s="118"/>
      <c r="M1288" s="118"/>
      <c r="N1288" s="118"/>
      <c r="O1288" s="118"/>
      <c r="P1288" s="118"/>
      <c r="Q1288" s="118"/>
      <c r="R1288" s="109">
        <f>R1285</f>
        <v>152.31</v>
      </c>
      <c r="S1288" s="119">
        <v>0.2</v>
      </c>
      <c r="T1288" s="119">
        <v>0.3</v>
      </c>
      <c r="U1288" s="119">
        <v>0.1</v>
      </c>
      <c r="V1288" s="111">
        <v>152.31</v>
      </c>
      <c r="W1288" s="111">
        <f t="shared" si="178"/>
        <v>166.01790000000003</v>
      </c>
      <c r="X1288" s="112">
        <v>1.377</v>
      </c>
      <c r="Y1288" s="111">
        <f t="shared" si="179"/>
        <v>394.62454830000001</v>
      </c>
      <c r="Z1288" s="113">
        <v>0.5</v>
      </c>
      <c r="AA1288" s="114">
        <f t="shared" si="175"/>
        <v>197.31227415000001</v>
      </c>
    </row>
    <row r="1289" spans="1:27" ht="12.75" customHeight="1" x14ac:dyDescent="0.35">
      <c r="A1289" s="103" t="s">
        <v>2630</v>
      </c>
      <c r="B1289" s="222" t="s">
        <v>2193</v>
      </c>
      <c r="C1289" s="123" t="s">
        <v>401</v>
      </c>
      <c r="D1289" s="124">
        <v>1</v>
      </c>
      <c r="E1289" s="125">
        <v>0.8</v>
      </c>
      <c r="F1289" s="132">
        <v>13.062400000000002</v>
      </c>
      <c r="G1289" s="117" t="s">
        <v>39</v>
      </c>
      <c r="H1289" s="108">
        <v>5</v>
      </c>
      <c r="I1289" s="108"/>
      <c r="J1289" s="118"/>
      <c r="K1289" s="118"/>
      <c r="L1289" s="118"/>
      <c r="M1289" s="118"/>
      <c r="N1289" s="118"/>
      <c r="O1289" s="118"/>
      <c r="P1289" s="118"/>
      <c r="Q1289" s="118"/>
      <c r="R1289" s="109">
        <f>R1286</f>
        <v>95.1</v>
      </c>
      <c r="S1289" s="119">
        <v>0.2</v>
      </c>
      <c r="T1289" s="119">
        <v>0.3</v>
      </c>
      <c r="U1289" s="119">
        <v>0.1</v>
      </c>
      <c r="V1289" s="111">
        <v>95.1</v>
      </c>
      <c r="W1289" s="111">
        <f t="shared" si="178"/>
        <v>103.65900000000001</v>
      </c>
      <c r="X1289" s="112">
        <v>1.377</v>
      </c>
      <c r="Y1289" s="111">
        <f t="shared" si="179"/>
        <v>246.39744299999998</v>
      </c>
      <c r="Z1289" s="113">
        <v>0.5</v>
      </c>
      <c r="AA1289" s="114">
        <f t="shared" si="175"/>
        <v>123.19872149999999</v>
      </c>
    </row>
    <row r="1290" spans="1:27" ht="12.75" customHeight="1" x14ac:dyDescent="0.35">
      <c r="A1290" s="103" t="s">
        <v>2630</v>
      </c>
      <c r="B1290" s="222" t="s">
        <v>2194</v>
      </c>
      <c r="C1290" s="123" t="s">
        <v>466</v>
      </c>
      <c r="D1290" s="124">
        <v>0.25</v>
      </c>
      <c r="E1290" s="125">
        <v>0.8</v>
      </c>
      <c r="F1290" s="132">
        <v>13.062400000000002</v>
      </c>
      <c r="G1290" s="117" t="s">
        <v>39</v>
      </c>
      <c r="H1290" s="108">
        <v>2.7475000000000001</v>
      </c>
      <c r="I1290" s="108"/>
      <c r="J1290" s="118"/>
      <c r="K1290" s="118"/>
      <c r="L1290" s="118">
        <v>1.39</v>
      </c>
      <c r="M1290" s="118"/>
      <c r="N1290" s="118"/>
      <c r="O1290" s="118">
        <v>4.08</v>
      </c>
      <c r="P1290" s="118"/>
      <c r="Q1290" s="118"/>
      <c r="R1290" s="109">
        <v>48.94</v>
      </c>
      <c r="S1290" s="119">
        <v>0.2</v>
      </c>
      <c r="T1290" s="119">
        <v>0.3</v>
      </c>
      <c r="U1290" s="119">
        <v>0.1</v>
      </c>
      <c r="V1290" s="111">
        <v>48.94</v>
      </c>
      <c r="W1290" s="111">
        <f t="shared" si="178"/>
        <v>53.3446</v>
      </c>
      <c r="X1290" s="112">
        <v>1.377</v>
      </c>
      <c r="Y1290" s="111">
        <f t="shared" si="179"/>
        <v>126.80011419999998</v>
      </c>
      <c r="Z1290" s="113">
        <v>0.5</v>
      </c>
      <c r="AA1290" s="114">
        <f t="shared" si="175"/>
        <v>63.400057099999991</v>
      </c>
    </row>
    <row r="1291" spans="1:27" ht="12.75" customHeight="1" x14ac:dyDescent="0.35">
      <c r="A1291" s="103" t="s">
        <v>2630</v>
      </c>
      <c r="B1291" s="222" t="s">
        <v>2195</v>
      </c>
      <c r="C1291" s="123" t="s">
        <v>3459</v>
      </c>
      <c r="D1291" s="124">
        <v>0.25</v>
      </c>
      <c r="E1291" s="125">
        <v>0.8</v>
      </c>
      <c r="F1291" s="132">
        <v>13.062400000000002</v>
      </c>
      <c r="G1291" s="117" t="s">
        <v>39</v>
      </c>
      <c r="H1291" s="108">
        <v>2.7475000000000001</v>
      </c>
      <c r="I1291" s="108">
        <v>1.3943562500000002</v>
      </c>
      <c r="J1291" s="118">
        <v>4.71</v>
      </c>
      <c r="K1291" s="118"/>
      <c r="L1291" s="118">
        <v>1.39</v>
      </c>
      <c r="M1291" s="118"/>
      <c r="N1291" s="118"/>
      <c r="O1291" s="118">
        <v>4.08</v>
      </c>
      <c r="P1291" s="118"/>
      <c r="Q1291" s="118"/>
      <c r="R1291" s="109">
        <v>77.545000000000002</v>
      </c>
      <c r="S1291" s="119">
        <v>0.2</v>
      </c>
      <c r="T1291" s="119">
        <v>0.3</v>
      </c>
      <c r="U1291" s="119">
        <v>0.1</v>
      </c>
      <c r="V1291" s="111">
        <v>77.545000000000002</v>
      </c>
      <c r="W1291" s="111">
        <f t="shared" si="178"/>
        <v>84.524050000000003</v>
      </c>
      <c r="X1291" s="112">
        <v>1.377</v>
      </c>
      <c r="Y1291" s="111">
        <f t="shared" si="179"/>
        <v>200.91366685</v>
      </c>
      <c r="Z1291" s="113">
        <v>0.5</v>
      </c>
      <c r="AA1291" s="114">
        <f t="shared" si="175"/>
        <v>100.456833425</v>
      </c>
    </row>
    <row r="1292" spans="1:27" ht="12.75" customHeight="1" x14ac:dyDescent="0.35">
      <c r="A1292" s="103" t="s">
        <v>2630</v>
      </c>
      <c r="B1292" s="222" t="s">
        <v>2196</v>
      </c>
      <c r="C1292" s="123" t="s">
        <v>3924</v>
      </c>
      <c r="D1292" s="124">
        <v>0.25</v>
      </c>
      <c r="E1292" s="125">
        <v>0.8</v>
      </c>
      <c r="F1292" s="132">
        <v>13.062400000000002</v>
      </c>
      <c r="G1292" s="117" t="s">
        <v>39</v>
      </c>
      <c r="H1292" s="108">
        <v>2.7475000000000001</v>
      </c>
      <c r="I1292" s="108">
        <v>1.8840000000000001</v>
      </c>
      <c r="J1292" s="118">
        <v>5.2124000000000015</v>
      </c>
      <c r="K1292" s="118"/>
      <c r="L1292" s="118">
        <v>1.39</v>
      </c>
      <c r="M1292" s="118"/>
      <c r="N1292" s="118"/>
      <c r="O1292" s="118">
        <v>4.08</v>
      </c>
      <c r="P1292" s="118"/>
      <c r="Q1292" s="118"/>
      <c r="R1292" s="109">
        <v>79.709999999999994</v>
      </c>
      <c r="S1292" s="119">
        <v>0.2</v>
      </c>
      <c r="T1292" s="119">
        <v>0.3</v>
      </c>
      <c r="U1292" s="119">
        <v>0.1</v>
      </c>
      <c r="V1292" s="111">
        <v>79.709999999999994</v>
      </c>
      <c r="W1292" s="111">
        <f t="shared" si="178"/>
        <v>86.883899999999997</v>
      </c>
      <c r="X1292" s="112">
        <v>1.377</v>
      </c>
      <c r="Y1292" s="111">
        <f t="shared" si="179"/>
        <v>206.52303029999999</v>
      </c>
      <c r="Z1292" s="113">
        <v>0.5</v>
      </c>
      <c r="AA1292" s="114">
        <f t="shared" si="175"/>
        <v>103.26151514999999</v>
      </c>
    </row>
    <row r="1293" spans="1:27" ht="12.75" customHeight="1" x14ac:dyDescent="0.35">
      <c r="A1293" s="103" t="s">
        <v>2630</v>
      </c>
      <c r="B1293" s="222" t="s">
        <v>2197</v>
      </c>
      <c r="C1293" s="123" t="s">
        <v>402</v>
      </c>
      <c r="D1293" s="124">
        <v>1</v>
      </c>
      <c r="E1293" s="125">
        <v>0.8</v>
      </c>
      <c r="F1293" s="132">
        <v>13.062400000000002</v>
      </c>
      <c r="G1293" s="117" t="s">
        <v>39</v>
      </c>
      <c r="H1293" s="108">
        <v>5</v>
      </c>
      <c r="I1293" s="108"/>
      <c r="J1293" s="118"/>
      <c r="K1293" s="118"/>
      <c r="L1293" s="118"/>
      <c r="M1293" s="118"/>
      <c r="N1293" s="118"/>
      <c r="O1293" s="118"/>
      <c r="P1293" s="118"/>
      <c r="Q1293" s="118"/>
      <c r="R1293" s="109">
        <f>R1281*1.5</f>
        <v>142.64999999999998</v>
      </c>
      <c r="S1293" s="119">
        <v>0.1</v>
      </c>
      <c r="T1293" s="119">
        <v>0.3</v>
      </c>
      <c r="U1293" s="119">
        <v>0.1</v>
      </c>
      <c r="V1293" s="111">
        <f>V1281*1.5</f>
        <v>142.64999999999998</v>
      </c>
      <c r="W1293" s="111">
        <f t="shared" si="178"/>
        <v>155.48849999999999</v>
      </c>
      <c r="X1293" s="112">
        <v>1.377</v>
      </c>
      <c r="Y1293" s="111">
        <f t="shared" si="179"/>
        <v>369.59616449999993</v>
      </c>
      <c r="Z1293" s="113">
        <v>0.5</v>
      </c>
      <c r="AA1293" s="114">
        <f t="shared" si="175"/>
        <v>184.79808224999996</v>
      </c>
    </row>
    <row r="1294" spans="1:27" ht="12.75" customHeight="1" x14ac:dyDescent="0.35">
      <c r="A1294" s="103" t="s">
        <v>2630</v>
      </c>
      <c r="B1294" s="222" t="s">
        <v>2198</v>
      </c>
      <c r="C1294" s="123" t="s">
        <v>3627</v>
      </c>
      <c r="D1294" s="124">
        <v>1</v>
      </c>
      <c r="E1294" s="125">
        <v>0.8</v>
      </c>
      <c r="F1294" s="132">
        <v>13.062400000000002</v>
      </c>
      <c r="G1294" s="117" t="s">
        <v>39</v>
      </c>
      <c r="H1294" s="108">
        <v>5</v>
      </c>
      <c r="I1294" s="108">
        <v>5.5774250000000007</v>
      </c>
      <c r="J1294" s="118">
        <v>18.84</v>
      </c>
      <c r="K1294" s="118"/>
      <c r="L1294" s="118"/>
      <c r="M1294" s="118"/>
      <c r="N1294" s="118"/>
      <c r="O1294" s="118"/>
      <c r="P1294" s="118"/>
      <c r="Q1294" s="118"/>
      <c r="R1294" s="109">
        <f t="shared" ref="R1294:R1295" si="180">R1282*1.5</f>
        <v>228.465</v>
      </c>
      <c r="S1294" s="119">
        <v>0.1</v>
      </c>
      <c r="T1294" s="119">
        <v>0.3</v>
      </c>
      <c r="U1294" s="119">
        <v>0.1</v>
      </c>
      <c r="V1294" s="111">
        <f t="shared" ref="V1294:V1295" si="181">V1282*1.5</f>
        <v>228.465</v>
      </c>
      <c r="W1294" s="111">
        <f t="shared" si="178"/>
        <v>249.02685000000002</v>
      </c>
      <c r="X1294" s="112">
        <v>1.377</v>
      </c>
      <c r="Y1294" s="111">
        <f t="shared" si="179"/>
        <v>591.93682245000002</v>
      </c>
      <c r="Z1294" s="113">
        <v>0.5</v>
      </c>
      <c r="AA1294" s="114">
        <f t="shared" si="175"/>
        <v>295.96841122500001</v>
      </c>
    </row>
    <row r="1295" spans="1:27" ht="12.75" customHeight="1" x14ac:dyDescent="0.35">
      <c r="A1295" s="103" t="s">
        <v>2630</v>
      </c>
      <c r="B1295" s="222" t="s">
        <v>2199</v>
      </c>
      <c r="C1295" s="123" t="s">
        <v>3925</v>
      </c>
      <c r="D1295" s="124">
        <v>1</v>
      </c>
      <c r="E1295" s="125">
        <v>0.8</v>
      </c>
      <c r="F1295" s="132">
        <v>13.062400000000002</v>
      </c>
      <c r="G1295" s="117" t="s">
        <v>39</v>
      </c>
      <c r="H1295" s="108">
        <v>5</v>
      </c>
      <c r="I1295" s="108">
        <v>7.5360000000000005</v>
      </c>
      <c r="J1295" s="118">
        <v>20.849600000000006</v>
      </c>
      <c r="K1295" s="118"/>
      <c r="L1295" s="118"/>
      <c r="M1295" s="118"/>
      <c r="N1295" s="118"/>
      <c r="O1295" s="118"/>
      <c r="P1295" s="118"/>
      <c r="Q1295" s="118"/>
      <c r="R1295" s="109">
        <f t="shared" si="180"/>
        <v>234.95999999999998</v>
      </c>
      <c r="S1295" s="119">
        <v>0.1</v>
      </c>
      <c r="T1295" s="119">
        <v>0.3</v>
      </c>
      <c r="U1295" s="119">
        <v>0.1</v>
      </c>
      <c r="V1295" s="111">
        <f t="shared" si="181"/>
        <v>234.95999999999998</v>
      </c>
      <c r="W1295" s="111">
        <f t="shared" si="178"/>
        <v>256.10640000000001</v>
      </c>
      <c r="X1295" s="112">
        <v>1.377</v>
      </c>
      <c r="Y1295" s="111">
        <f t="shared" si="179"/>
        <v>608.76491279999993</v>
      </c>
      <c r="Z1295" s="113">
        <v>0.5</v>
      </c>
      <c r="AA1295" s="114">
        <f t="shared" si="175"/>
        <v>304.38245639999997</v>
      </c>
    </row>
    <row r="1296" spans="1:27" ht="12.75" customHeight="1" x14ac:dyDescent="0.35">
      <c r="A1296" s="103" t="s">
        <v>2630</v>
      </c>
      <c r="B1296" s="222" t="s">
        <v>2200</v>
      </c>
      <c r="C1296" s="123" t="s">
        <v>1331</v>
      </c>
      <c r="D1296" s="124">
        <v>1</v>
      </c>
      <c r="E1296" s="125">
        <v>0.8</v>
      </c>
      <c r="F1296" s="132">
        <v>13.062400000000002</v>
      </c>
      <c r="G1296" s="117" t="s">
        <v>39</v>
      </c>
      <c r="H1296" s="108">
        <v>5</v>
      </c>
      <c r="I1296" s="108"/>
      <c r="J1296" s="118"/>
      <c r="K1296" s="118"/>
      <c r="L1296" s="118"/>
      <c r="M1296" s="118"/>
      <c r="N1296" s="118"/>
      <c r="O1296" s="118"/>
      <c r="P1296" s="118"/>
      <c r="Q1296" s="118"/>
      <c r="R1296" s="109">
        <f>R1289</f>
        <v>95.1</v>
      </c>
      <c r="S1296" s="119">
        <v>0.2</v>
      </c>
      <c r="T1296" s="119">
        <v>0.3</v>
      </c>
      <c r="U1296" s="119">
        <v>0.1</v>
      </c>
      <c r="V1296" s="111">
        <v>95.1</v>
      </c>
      <c r="W1296" s="111">
        <f t="shared" si="178"/>
        <v>103.65900000000001</v>
      </c>
      <c r="X1296" s="112">
        <v>1.377</v>
      </c>
      <c r="Y1296" s="111">
        <f t="shared" si="179"/>
        <v>246.39744299999998</v>
      </c>
      <c r="Z1296" s="113">
        <v>0.5</v>
      </c>
      <c r="AA1296" s="114">
        <f t="shared" si="175"/>
        <v>123.19872149999999</v>
      </c>
    </row>
    <row r="1297" spans="1:27" ht="12.75" customHeight="1" x14ac:dyDescent="0.35">
      <c r="A1297" s="103" t="s">
        <v>2630</v>
      </c>
      <c r="B1297" s="222" t="s">
        <v>4364</v>
      </c>
      <c r="C1297" s="123" t="s">
        <v>404</v>
      </c>
      <c r="D1297" s="124">
        <v>1</v>
      </c>
      <c r="E1297" s="125">
        <v>0.8</v>
      </c>
      <c r="F1297" s="132">
        <v>13.062400000000002</v>
      </c>
      <c r="G1297" s="117" t="s">
        <v>39</v>
      </c>
      <c r="H1297" s="108">
        <v>5</v>
      </c>
      <c r="I1297" s="108"/>
      <c r="J1297" s="118"/>
      <c r="K1297" s="118"/>
      <c r="L1297" s="118"/>
      <c r="M1297" s="118"/>
      <c r="N1297" s="118"/>
      <c r="O1297" s="118"/>
      <c r="P1297" s="118"/>
      <c r="Q1297" s="118"/>
      <c r="R1297" s="109">
        <v>95.1</v>
      </c>
      <c r="S1297" s="119">
        <v>0.2</v>
      </c>
      <c r="T1297" s="119">
        <v>0.3</v>
      </c>
      <c r="U1297" s="119">
        <v>0.1</v>
      </c>
      <c r="V1297" s="111">
        <v>95.1</v>
      </c>
      <c r="W1297" s="111">
        <f t="shared" si="178"/>
        <v>103.65900000000001</v>
      </c>
      <c r="X1297" s="112">
        <v>1.377</v>
      </c>
      <c r="Y1297" s="111">
        <f t="shared" si="179"/>
        <v>246.39744299999998</v>
      </c>
      <c r="Z1297" s="113">
        <v>0.5</v>
      </c>
      <c r="AA1297" s="114">
        <f t="shared" si="175"/>
        <v>123.19872149999999</v>
      </c>
    </row>
    <row r="1298" spans="1:27" ht="12.75" customHeight="1" x14ac:dyDescent="0.35">
      <c r="A1298" s="103" t="s">
        <v>2630</v>
      </c>
      <c r="B1298" s="222" t="s">
        <v>4365</v>
      </c>
      <c r="C1298" s="123" t="s">
        <v>1332</v>
      </c>
      <c r="D1298" s="124">
        <v>1</v>
      </c>
      <c r="E1298" s="125"/>
      <c r="F1298" s="132">
        <v>7.2</v>
      </c>
      <c r="G1298" s="117" t="s">
        <v>39</v>
      </c>
      <c r="H1298" s="108">
        <v>1.62</v>
      </c>
      <c r="I1298" s="108"/>
      <c r="J1298" s="118"/>
      <c r="K1298" s="118"/>
      <c r="L1298" s="118"/>
      <c r="M1298" s="118"/>
      <c r="N1298" s="118"/>
      <c r="O1298" s="118"/>
      <c r="P1298" s="118"/>
      <c r="Q1298" s="118"/>
      <c r="R1298" s="109">
        <v>95.1</v>
      </c>
      <c r="S1298" s="119">
        <v>1.5</v>
      </c>
      <c r="T1298" s="119">
        <v>0</v>
      </c>
      <c r="U1298" s="119">
        <v>0</v>
      </c>
      <c r="V1298" s="111">
        <v>95.1</v>
      </c>
      <c r="W1298" s="111">
        <f t="shared" si="178"/>
        <v>103.65900000000001</v>
      </c>
      <c r="X1298" s="112">
        <v>1.377</v>
      </c>
      <c r="Y1298" s="111">
        <f t="shared" si="179"/>
        <v>246.39744299999998</v>
      </c>
      <c r="Z1298" s="113">
        <v>0.5</v>
      </c>
      <c r="AA1298" s="114">
        <f t="shared" si="175"/>
        <v>123.19872149999999</v>
      </c>
    </row>
    <row r="1299" spans="1:27" ht="12.75" customHeight="1" x14ac:dyDescent="0.35">
      <c r="A1299" s="103" t="s">
        <v>2630</v>
      </c>
      <c r="B1299" s="222" t="s">
        <v>4366</v>
      </c>
      <c r="C1299" s="123" t="s">
        <v>1333</v>
      </c>
      <c r="D1299" s="124"/>
      <c r="E1299" s="125"/>
      <c r="F1299" s="132">
        <v>7.2</v>
      </c>
      <c r="G1299" s="117" t="s">
        <v>39</v>
      </c>
      <c r="H1299" s="108"/>
      <c r="I1299" s="108"/>
      <c r="J1299" s="118"/>
      <c r="K1299" s="118"/>
      <c r="L1299" s="118"/>
      <c r="M1299" s="118"/>
      <c r="N1299" s="118"/>
      <c r="O1299" s="118"/>
      <c r="P1299" s="118"/>
      <c r="Q1299" s="118"/>
      <c r="R1299" s="109">
        <v>95.1</v>
      </c>
      <c r="S1299" s="119">
        <v>1</v>
      </c>
      <c r="T1299" s="119">
        <v>0</v>
      </c>
      <c r="U1299" s="119">
        <v>0</v>
      </c>
      <c r="V1299" s="111">
        <v>95.1</v>
      </c>
      <c r="W1299" s="111">
        <f t="shared" si="178"/>
        <v>103.65900000000001</v>
      </c>
      <c r="X1299" s="112">
        <v>1.377</v>
      </c>
      <c r="Y1299" s="111">
        <f t="shared" si="179"/>
        <v>246.39744299999998</v>
      </c>
      <c r="Z1299" s="113">
        <v>0.5</v>
      </c>
      <c r="AA1299" s="114">
        <f t="shared" si="175"/>
        <v>123.19872149999999</v>
      </c>
    </row>
    <row r="1300" spans="1:27" ht="12.75" customHeight="1" x14ac:dyDescent="0.35">
      <c r="A1300" s="103" t="s">
        <v>2630</v>
      </c>
      <c r="B1300" s="222" t="s">
        <v>4367</v>
      </c>
      <c r="C1300" s="123" t="s">
        <v>405</v>
      </c>
      <c r="D1300" s="124">
        <v>1</v>
      </c>
      <c r="E1300" s="125"/>
      <c r="F1300" s="132">
        <v>7.2</v>
      </c>
      <c r="G1300" s="117" t="s">
        <v>39</v>
      </c>
      <c r="H1300" s="108">
        <v>1.62</v>
      </c>
      <c r="I1300" s="108"/>
      <c r="J1300" s="118"/>
      <c r="K1300" s="118"/>
      <c r="L1300" s="118"/>
      <c r="M1300" s="118"/>
      <c r="N1300" s="118"/>
      <c r="O1300" s="118"/>
      <c r="P1300" s="118"/>
      <c r="Q1300" s="118"/>
      <c r="R1300" s="109">
        <v>95.1</v>
      </c>
      <c r="S1300" s="119">
        <v>1</v>
      </c>
      <c r="T1300" s="119">
        <v>0</v>
      </c>
      <c r="U1300" s="119">
        <v>0</v>
      </c>
      <c r="V1300" s="111">
        <v>95.1</v>
      </c>
      <c r="W1300" s="111">
        <f t="shared" si="178"/>
        <v>103.65900000000001</v>
      </c>
      <c r="X1300" s="112">
        <v>1.377</v>
      </c>
      <c r="Y1300" s="111">
        <f t="shared" si="179"/>
        <v>246.39744299999998</v>
      </c>
      <c r="Z1300" s="113">
        <v>0.5</v>
      </c>
      <c r="AA1300" s="114">
        <f t="shared" si="175"/>
        <v>123.19872149999999</v>
      </c>
    </row>
    <row r="1301" spans="1:27" ht="12.75" customHeight="1" x14ac:dyDescent="0.35">
      <c r="A1301" s="103" t="s">
        <v>2630</v>
      </c>
      <c r="B1301" s="222" t="s">
        <v>4368</v>
      </c>
      <c r="C1301" s="123" t="s">
        <v>406</v>
      </c>
      <c r="D1301" s="124">
        <v>1</v>
      </c>
      <c r="E1301" s="125"/>
      <c r="F1301" s="132">
        <v>1</v>
      </c>
      <c r="G1301" s="117" t="s">
        <v>39</v>
      </c>
      <c r="H1301" s="108"/>
      <c r="I1301" s="108"/>
      <c r="J1301" s="118"/>
      <c r="K1301" s="118"/>
      <c r="L1301" s="118"/>
      <c r="M1301" s="118">
        <v>1.7753553246753246</v>
      </c>
      <c r="N1301" s="118"/>
      <c r="O1301" s="118"/>
      <c r="P1301" s="118"/>
      <c r="Q1301" s="118"/>
      <c r="R1301" s="109">
        <v>3.45</v>
      </c>
      <c r="S1301" s="119">
        <v>1</v>
      </c>
      <c r="T1301" s="119">
        <v>0</v>
      </c>
      <c r="U1301" s="119">
        <v>0</v>
      </c>
      <c r="V1301" s="111">
        <v>3.45</v>
      </c>
      <c r="W1301" s="111">
        <f t="shared" si="178"/>
        <v>3.7605000000000004</v>
      </c>
      <c r="X1301" s="112">
        <v>1.377</v>
      </c>
      <c r="Y1301" s="111">
        <f t="shared" si="179"/>
        <v>8.9387085000000006</v>
      </c>
      <c r="Z1301" s="113">
        <v>0.5</v>
      </c>
      <c r="AA1301" s="114">
        <f t="shared" si="175"/>
        <v>4.4693542500000003</v>
      </c>
    </row>
    <row r="1302" spans="1:27" ht="12.75" customHeight="1" x14ac:dyDescent="0.35">
      <c r="A1302" s="103" t="s">
        <v>2630</v>
      </c>
      <c r="B1302" s="222" t="s">
        <v>4369</v>
      </c>
      <c r="C1302" s="123" t="s">
        <v>1334</v>
      </c>
      <c r="D1302" s="124"/>
      <c r="E1302" s="125"/>
      <c r="F1302" s="132">
        <v>1</v>
      </c>
      <c r="G1302" s="117" t="s">
        <v>39</v>
      </c>
      <c r="H1302" s="108"/>
      <c r="I1302" s="108"/>
      <c r="J1302" s="118"/>
      <c r="K1302" s="118"/>
      <c r="L1302" s="118"/>
      <c r="M1302" s="118"/>
      <c r="N1302" s="118"/>
      <c r="O1302" s="118"/>
      <c r="P1302" s="118"/>
      <c r="Q1302" s="118"/>
      <c r="R1302" s="109">
        <v>3.6374000000000004</v>
      </c>
      <c r="S1302" s="119">
        <v>1</v>
      </c>
      <c r="T1302" s="119">
        <v>0</v>
      </c>
      <c r="U1302" s="119">
        <v>0</v>
      </c>
      <c r="V1302" s="111">
        <v>3.45</v>
      </c>
      <c r="W1302" s="111">
        <f t="shared" si="178"/>
        <v>3.7605000000000004</v>
      </c>
      <c r="X1302" s="112">
        <v>1.377</v>
      </c>
      <c r="Y1302" s="111">
        <f t="shared" si="179"/>
        <v>8.9387085000000006</v>
      </c>
      <c r="Z1302" s="113">
        <v>0.5</v>
      </c>
      <c r="AA1302" s="114">
        <f t="shared" si="175"/>
        <v>4.4693542500000003</v>
      </c>
    </row>
    <row r="1303" spans="1:27" ht="12.75" customHeight="1" x14ac:dyDescent="0.35">
      <c r="A1303" s="103" t="s">
        <v>2630</v>
      </c>
      <c r="B1303" s="222" t="s">
        <v>4370</v>
      </c>
      <c r="C1303" s="123" t="s">
        <v>3926</v>
      </c>
      <c r="D1303" s="124"/>
      <c r="E1303" s="125"/>
      <c r="F1303" s="132">
        <v>1</v>
      </c>
      <c r="G1303" s="117" t="s">
        <v>39</v>
      </c>
      <c r="H1303" s="108"/>
      <c r="I1303" s="108"/>
      <c r="J1303" s="118"/>
      <c r="K1303" s="118"/>
      <c r="L1303" s="118"/>
      <c r="M1303" s="118"/>
      <c r="N1303" s="118"/>
      <c r="O1303" s="118"/>
      <c r="P1303" s="118">
        <v>4.0456000000000003</v>
      </c>
      <c r="Q1303" s="118"/>
      <c r="R1303" s="109">
        <v>4.0456000000000003</v>
      </c>
      <c r="S1303" s="119">
        <v>1</v>
      </c>
      <c r="T1303" s="119">
        <v>0</v>
      </c>
      <c r="U1303" s="119">
        <v>0</v>
      </c>
      <c r="V1303" s="111">
        <v>8.0912000000000006</v>
      </c>
      <c r="W1303" s="111">
        <f t="shared" si="178"/>
        <v>8.819408000000001</v>
      </c>
      <c r="X1303" s="112">
        <v>1.377</v>
      </c>
      <c r="Y1303" s="111">
        <f t="shared" si="179"/>
        <v>20.963732816</v>
      </c>
      <c r="Z1303" s="113">
        <v>0.5</v>
      </c>
      <c r="AA1303" s="114">
        <f t="shared" si="175"/>
        <v>10.481866408</v>
      </c>
    </row>
    <row r="1304" spans="1:27" ht="12.75" customHeight="1" x14ac:dyDescent="0.35">
      <c r="A1304" s="103" t="s">
        <v>2630</v>
      </c>
      <c r="B1304" s="222" t="s">
        <v>4371</v>
      </c>
      <c r="C1304" s="123" t="s">
        <v>3488</v>
      </c>
      <c r="D1304" s="124"/>
      <c r="E1304" s="125"/>
      <c r="F1304" s="132">
        <v>1</v>
      </c>
      <c r="G1304" s="117" t="s">
        <v>39</v>
      </c>
      <c r="H1304" s="108"/>
      <c r="I1304" s="108"/>
      <c r="J1304" s="118"/>
      <c r="K1304" s="118"/>
      <c r="L1304" s="118"/>
      <c r="M1304" s="118"/>
      <c r="N1304" s="118"/>
      <c r="O1304" s="118"/>
      <c r="P1304" s="118">
        <v>3.8414999999999999</v>
      </c>
      <c r="Q1304" s="118"/>
      <c r="R1304" s="109">
        <v>3.8414999999999999</v>
      </c>
      <c r="S1304" s="119">
        <v>1</v>
      </c>
      <c r="T1304" s="119">
        <v>0</v>
      </c>
      <c r="U1304" s="119">
        <v>0</v>
      </c>
      <c r="V1304" s="111">
        <v>7.6829999999999998</v>
      </c>
      <c r="W1304" s="111">
        <f t="shared" si="178"/>
        <v>8.3744700000000005</v>
      </c>
      <c r="X1304" s="112">
        <v>1.377</v>
      </c>
      <c r="Y1304" s="111">
        <f t="shared" si="179"/>
        <v>19.906115189999998</v>
      </c>
      <c r="Z1304" s="113">
        <v>0.5</v>
      </c>
      <c r="AA1304" s="114">
        <f t="shared" si="175"/>
        <v>9.9530575949999989</v>
      </c>
    </row>
    <row r="1305" spans="1:27" ht="12.75" customHeight="1" x14ac:dyDescent="0.35">
      <c r="A1305" s="103" t="s">
        <v>2630</v>
      </c>
      <c r="B1305" s="222" t="s">
        <v>4372</v>
      </c>
      <c r="C1305" s="123" t="s">
        <v>408</v>
      </c>
      <c r="D1305" s="124"/>
      <c r="E1305" s="125"/>
      <c r="F1305" s="132">
        <v>1</v>
      </c>
      <c r="G1305" s="117" t="s">
        <v>39</v>
      </c>
      <c r="H1305" s="108"/>
      <c r="I1305" s="108"/>
      <c r="J1305" s="118"/>
      <c r="K1305" s="118"/>
      <c r="L1305" s="118"/>
      <c r="M1305" s="118"/>
      <c r="N1305" s="118"/>
      <c r="O1305" s="118"/>
      <c r="P1305" s="118"/>
      <c r="Q1305" s="118">
        <v>3.6374000000000004</v>
      </c>
      <c r="R1305" s="109">
        <v>3.6374000000000004</v>
      </c>
      <c r="S1305" s="119">
        <v>1</v>
      </c>
      <c r="T1305" s="119">
        <v>0</v>
      </c>
      <c r="U1305" s="119">
        <v>0</v>
      </c>
      <c r="V1305" s="111">
        <v>7.2748000000000008</v>
      </c>
      <c r="W1305" s="111">
        <f t="shared" si="178"/>
        <v>7.9295320000000018</v>
      </c>
      <c r="X1305" s="112">
        <v>1.377</v>
      </c>
      <c r="Y1305" s="111">
        <f t="shared" si="179"/>
        <v>18.848497564000002</v>
      </c>
      <c r="Z1305" s="113">
        <v>0.5</v>
      </c>
      <c r="AA1305" s="114">
        <f t="shared" si="175"/>
        <v>9.4242487820000012</v>
      </c>
    </row>
    <row r="1306" spans="1:27" ht="12.75" customHeight="1" x14ac:dyDescent="0.35">
      <c r="A1306" s="103" t="s">
        <v>2630</v>
      </c>
      <c r="B1306" s="222" t="s">
        <v>4373</v>
      </c>
      <c r="C1306" s="123" t="s">
        <v>409</v>
      </c>
      <c r="D1306" s="124"/>
      <c r="E1306" s="125"/>
      <c r="F1306" s="132">
        <v>1</v>
      </c>
      <c r="G1306" s="117" t="s">
        <v>39</v>
      </c>
      <c r="H1306" s="108"/>
      <c r="I1306" s="108"/>
      <c r="J1306" s="118"/>
      <c r="K1306" s="118"/>
      <c r="L1306" s="118"/>
      <c r="M1306" s="118"/>
      <c r="N1306" s="118">
        <v>1.8065753424657536</v>
      </c>
      <c r="O1306" s="118"/>
      <c r="P1306" s="118"/>
      <c r="Q1306" s="118"/>
      <c r="R1306" s="109">
        <v>1.8065753424657536</v>
      </c>
      <c r="S1306" s="119">
        <v>1</v>
      </c>
      <c r="T1306" s="119">
        <v>0</v>
      </c>
      <c r="U1306" s="119">
        <v>0</v>
      </c>
      <c r="V1306" s="111">
        <v>3.6131506849315072</v>
      </c>
      <c r="W1306" s="111">
        <f t="shared" si="178"/>
        <v>3.938334246575343</v>
      </c>
      <c r="X1306" s="112">
        <v>1.377</v>
      </c>
      <c r="Y1306" s="111">
        <f t="shared" si="179"/>
        <v>9.3614205041095904</v>
      </c>
      <c r="Z1306" s="113">
        <v>0.5</v>
      </c>
      <c r="AA1306" s="114">
        <f t="shared" si="175"/>
        <v>4.6807102520547952</v>
      </c>
    </row>
    <row r="1307" spans="1:27" ht="12.75" customHeight="1" x14ac:dyDescent="0.35">
      <c r="A1307" s="103" t="s">
        <v>2630</v>
      </c>
      <c r="B1307" s="222" t="s">
        <v>4374</v>
      </c>
      <c r="C1307" s="123" t="s">
        <v>3567</v>
      </c>
      <c r="D1307" s="124">
        <v>0.2</v>
      </c>
      <c r="E1307" s="125">
        <v>0.6</v>
      </c>
      <c r="F1307" s="132">
        <v>13.062400000000002</v>
      </c>
      <c r="G1307" s="117" t="s">
        <v>39</v>
      </c>
      <c r="H1307" s="108">
        <v>5</v>
      </c>
      <c r="I1307" s="108"/>
      <c r="J1307" s="118"/>
      <c r="K1307" s="118">
        <v>0.5</v>
      </c>
      <c r="L1307" s="118"/>
      <c r="M1307" s="118"/>
      <c r="N1307" s="118"/>
      <c r="O1307" s="118">
        <v>4.08</v>
      </c>
      <c r="P1307" s="118"/>
      <c r="Q1307" s="118"/>
      <c r="R1307" s="109">
        <v>69.89200000000001</v>
      </c>
      <c r="S1307" s="119">
        <v>0.2</v>
      </c>
      <c r="T1307" s="119">
        <v>0.3</v>
      </c>
      <c r="U1307" s="119">
        <v>0.1</v>
      </c>
      <c r="V1307" s="111">
        <v>119.93467200000002</v>
      </c>
      <c r="W1307" s="111">
        <f t="shared" si="178"/>
        <v>130.72879248000004</v>
      </c>
      <c r="X1307" s="112">
        <v>1.377</v>
      </c>
      <c r="Y1307" s="111">
        <f t="shared" si="179"/>
        <v>310.74233972496006</v>
      </c>
      <c r="Z1307" s="113">
        <v>0.5</v>
      </c>
      <c r="AA1307" s="114">
        <f t="shared" si="175"/>
        <v>155.37116986248003</v>
      </c>
    </row>
    <row r="1308" spans="1:27" ht="12.75" customHeight="1" x14ac:dyDescent="0.35">
      <c r="A1308" s="103" t="s">
        <v>2630</v>
      </c>
      <c r="B1308" s="222" t="s">
        <v>4375</v>
      </c>
      <c r="C1308" s="123" t="s">
        <v>3514</v>
      </c>
      <c r="D1308" s="124">
        <v>0.2</v>
      </c>
      <c r="E1308" s="125">
        <v>0.6</v>
      </c>
      <c r="F1308" s="132">
        <v>13.062400000000002</v>
      </c>
      <c r="G1308" s="117" t="s">
        <v>39</v>
      </c>
      <c r="H1308" s="108">
        <v>5</v>
      </c>
      <c r="I1308" s="108">
        <v>1.0385550000000001</v>
      </c>
      <c r="J1308" s="118">
        <v>3.6675200000000006</v>
      </c>
      <c r="K1308" s="118">
        <v>0.5</v>
      </c>
      <c r="L1308" s="118"/>
      <c r="M1308" s="118"/>
      <c r="N1308" s="118"/>
      <c r="O1308" s="118">
        <v>4.08</v>
      </c>
      <c r="P1308" s="118"/>
      <c r="Q1308" s="118"/>
      <c r="R1308" s="109">
        <v>112.07790000000003</v>
      </c>
      <c r="S1308" s="119">
        <v>0.2</v>
      </c>
      <c r="T1308" s="119">
        <v>0.3</v>
      </c>
      <c r="U1308" s="119">
        <v>0.1</v>
      </c>
      <c r="V1308" s="111">
        <v>192.32567640000008</v>
      </c>
      <c r="W1308" s="111">
        <f t="shared" si="178"/>
        <v>209.63498727600009</v>
      </c>
      <c r="X1308" s="112">
        <v>1.377</v>
      </c>
      <c r="Y1308" s="111">
        <f t="shared" si="179"/>
        <v>498.30236475505217</v>
      </c>
      <c r="Z1308" s="113">
        <v>0.5</v>
      </c>
      <c r="AA1308" s="114">
        <f t="shared" si="175"/>
        <v>249.15118237752608</v>
      </c>
    </row>
    <row r="1309" spans="1:27" ht="12.75" customHeight="1" x14ac:dyDescent="0.35">
      <c r="A1309" s="103" t="s">
        <v>2630</v>
      </c>
      <c r="B1309" s="222" t="s">
        <v>4376</v>
      </c>
      <c r="C1309" s="123" t="s">
        <v>3927</v>
      </c>
      <c r="D1309" s="124">
        <v>0.2</v>
      </c>
      <c r="E1309" s="125">
        <v>0.6</v>
      </c>
      <c r="F1309" s="132">
        <v>13.062400000000002</v>
      </c>
      <c r="G1309" s="117" t="s">
        <v>39</v>
      </c>
      <c r="H1309" s="108">
        <v>5</v>
      </c>
      <c r="I1309" s="108">
        <v>1.5072000000000001</v>
      </c>
      <c r="J1309" s="118">
        <v>4.1699200000000012</v>
      </c>
      <c r="K1309" s="118">
        <v>0.5</v>
      </c>
      <c r="L1309" s="118"/>
      <c r="M1309" s="118"/>
      <c r="N1309" s="118"/>
      <c r="O1309" s="118">
        <v>4.08</v>
      </c>
      <c r="P1309" s="118"/>
      <c r="Q1309" s="118"/>
      <c r="R1309" s="109">
        <v>117.01712000000003</v>
      </c>
      <c r="S1309" s="119">
        <v>0.2</v>
      </c>
      <c r="T1309" s="119">
        <v>0.3</v>
      </c>
      <c r="U1309" s="119">
        <v>0.1</v>
      </c>
      <c r="V1309" s="111">
        <v>200.80137792000005</v>
      </c>
      <c r="W1309" s="111">
        <f t="shared" si="178"/>
        <v>218.87350193280008</v>
      </c>
      <c r="X1309" s="112">
        <v>1.377</v>
      </c>
      <c r="Y1309" s="111">
        <f t="shared" si="179"/>
        <v>520.26231409426578</v>
      </c>
      <c r="Z1309" s="113">
        <v>0.5</v>
      </c>
      <c r="AA1309" s="114">
        <f t="shared" si="175"/>
        <v>260.13115704713289</v>
      </c>
    </row>
    <row r="1310" spans="1:27" ht="12.75" customHeight="1" x14ac:dyDescent="0.35">
      <c r="A1310" s="103" t="s">
        <v>2630</v>
      </c>
      <c r="B1310" s="222" t="s">
        <v>4377</v>
      </c>
      <c r="C1310" s="123" t="s">
        <v>2654</v>
      </c>
      <c r="D1310" s="124">
        <v>1</v>
      </c>
      <c r="E1310" s="125">
        <v>0.6</v>
      </c>
      <c r="F1310" s="132">
        <v>13.062400000000002</v>
      </c>
      <c r="G1310" s="117" t="s">
        <v>39</v>
      </c>
      <c r="H1310" s="108">
        <v>5</v>
      </c>
      <c r="I1310" s="108"/>
      <c r="J1310" s="118"/>
      <c r="K1310" s="118"/>
      <c r="L1310" s="118"/>
      <c r="M1310" s="118"/>
      <c r="N1310" s="118"/>
      <c r="O1310" s="118"/>
      <c r="P1310" s="118"/>
      <c r="Q1310" s="118"/>
      <c r="R1310" s="109">
        <v>142.64999999999998</v>
      </c>
      <c r="S1310" s="119">
        <v>0.1</v>
      </c>
      <c r="T1310" s="119">
        <v>0.3</v>
      </c>
      <c r="U1310" s="119">
        <v>0.1</v>
      </c>
      <c r="V1310" s="111">
        <v>142.64999999999998</v>
      </c>
      <c r="W1310" s="111">
        <f t="shared" si="178"/>
        <v>155.48849999999999</v>
      </c>
      <c r="X1310" s="112">
        <v>1.377</v>
      </c>
      <c r="Y1310" s="111">
        <f t="shared" si="179"/>
        <v>369.59616449999993</v>
      </c>
      <c r="Z1310" s="113">
        <v>0.5</v>
      </c>
      <c r="AA1310" s="114">
        <f t="shared" si="175"/>
        <v>184.79808224999996</v>
      </c>
    </row>
    <row r="1311" spans="1:27" ht="12.75" customHeight="1" x14ac:dyDescent="0.35">
      <c r="A1311" s="103" t="s">
        <v>2630</v>
      </c>
      <c r="B1311" s="222" t="s">
        <v>4378</v>
      </c>
      <c r="C1311" s="123" t="s">
        <v>3545</v>
      </c>
      <c r="D1311" s="124">
        <v>1</v>
      </c>
      <c r="E1311" s="125">
        <v>0.6</v>
      </c>
      <c r="F1311" s="132">
        <v>13.062400000000002</v>
      </c>
      <c r="G1311" s="117" t="s">
        <v>39</v>
      </c>
      <c r="H1311" s="108">
        <v>5</v>
      </c>
      <c r="I1311" s="108">
        <v>5.5774250000000007</v>
      </c>
      <c r="J1311" s="118">
        <v>18.84</v>
      </c>
      <c r="K1311" s="118"/>
      <c r="L1311" s="118"/>
      <c r="M1311" s="118"/>
      <c r="N1311" s="118"/>
      <c r="O1311" s="118"/>
      <c r="P1311" s="118"/>
      <c r="Q1311" s="118"/>
      <c r="R1311" s="109">
        <v>228.465</v>
      </c>
      <c r="S1311" s="119">
        <v>0.2</v>
      </c>
      <c r="T1311" s="119">
        <v>0.3</v>
      </c>
      <c r="U1311" s="119">
        <v>0.1</v>
      </c>
      <c r="V1311" s="111">
        <v>228.465</v>
      </c>
      <c r="W1311" s="111">
        <f t="shared" si="178"/>
        <v>249.02685000000002</v>
      </c>
      <c r="X1311" s="112">
        <v>1.377</v>
      </c>
      <c r="Y1311" s="111">
        <f t="shared" si="179"/>
        <v>591.93682245000002</v>
      </c>
      <c r="Z1311" s="113">
        <v>0.5</v>
      </c>
      <c r="AA1311" s="114">
        <f t="shared" si="175"/>
        <v>295.96841122500001</v>
      </c>
    </row>
    <row r="1312" spans="1:27" ht="12.75" customHeight="1" x14ac:dyDescent="0.35">
      <c r="A1312" s="103" t="s">
        <v>2630</v>
      </c>
      <c r="B1312" s="222" t="s">
        <v>4379</v>
      </c>
      <c r="C1312" s="123" t="s">
        <v>3928</v>
      </c>
      <c r="D1312" s="124">
        <v>1</v>
      </c>
      <c r="E1312" s="125">
        <v>0.6</v>
      </c>
      <c r="F1312" s="132">
        <v>13.062400000000002</v>
      </c>
      <c r="G1312" s="117" t="s">
        <v>39</v>
      </c>
      <c r="H1312" s="108">
        <v>5</v>
      </c>
      <c r="I1312" s="108">
        <v>7.5360000000000005</v>
      </c>
      <c r="J1312" s="118">
        <v>20.849600000000006</v>
      </c>
      <c r="K1312" s="118"/>
      <c r="L1312" s="118"/>
      <c r="M1312" s="118"/>
      <c r="N1312" s="118">
        <v>1.5484931506849315</v>
      </c>
      <c r="O1312" s="118"/>
      <c r="P1312" s="118"/>
      <c r="Q1312" s="118"/>
      <c r="R1312" s="109">
        <v>234.95999999999998</v>
      </c>
      <c r="S1312" s="119">
        <v>0.2</v>
      </c>
      <c r="T1312" s="119">
        <v>0.3</v>
      </c>
      <c r="U1312" s="119">
        <v>0.1</v>
      </c>
      <c r="V1312" s="111">
        <v>234.95999999999998</v>
      </c>
      <c r="W1312" s="111">
        <f t="shared" si="178"/>
        <v>256.10640000000001</v>
      </c>
      <c r="X1312" s="112">
        <v>1.377</v>
      </c>
      <c r="Y1312" s="111">
        <f t="shared" si="179"/>
        <v>608.76491279999993</v>
      </c>
      <c r="Z1312" s="113">
        <v>0.5</v>
      </c>
      <c r="AA1312" s="114">
        <f t="shared" si="175"/>
        <v>304.38245639999997</v>
      </c>
    </row>
    <row r="1313" spans="1:27" ht="12.75" customHeight="1" x14ac:dyDescent="0.35">
      <c r="A1313" s="103" t="s">
        <v>2680</v>
      </c>
      <c r="B1313" s="222" t="s">
        <v>2201</v>
      </c>
      <c r="C1313" s="123" t="s">
        <v>514</v>
      </c>
      <c r="D1313" s="124">
        <v>1</v>
      </c>
      <c r="E1313" s="125">
        <v>0.6</v>
      </c>
      <c r="F1313" s="132">
        <v>14.067200000000003</v>
      </c>
      <c r="G1313" s="117" t="s">
        <v>39</v>
      </c>
      <c r="H1313" s="108">
        <v>5</v>
      </c>
      <c r="I1313" s="108"/>
      <c r="J1313" s="118"/>
      <c r="K1313" s="118"/>
      <c r="L1313" s="118"/>
      <c r="M1313" s="118"/>
      <c r="N1313" s="118"/>
      <c r="O1313" s="118"/>
      <c r="P1313" s="118"/>
      <c r="Q1313" s="118"/>
      <c r="R1313" s="109">
        <v>76.42</v>
      </c>
      <c r="S1313" s="119">
        <v>0.1</v>
      </c>
      <c r="T1313" s="119">
        <v>0.3</v>
      </c>
      <c r="U1313" s="119">
        <v>0.1</v>
      </c>
      <c r="V1313" s="111">
        <v>76.42</v>
      </c>
      <c r="W1313" s="111">
        <f t="shared" si="178"/>
        <v>83.297800000000009</v>
      </c>
      <c r="X1313" s="112">
        <v>1.377</v>
      </c>
      <c r="Y1313" s="111">
        <f t="shared" si="179"/>
        <v>197.9988706</v>
      </c>
      <c r="Z1313" s="113">
        <v>0.5</v>
      </c>
      <c r="AA1313" s="114">
        <f t="shared" si="175"/>
        <v>98.999435300000002</v>
      </c>
    </row>
    <row r="1314" spans="1:27" ht="12.75" customHeight="1" x14ac:dyDescent="0.35">
      <c r="A1314" s="103" t="s">
        <v>2680</v>
      </c>
      <c r="B1314" s="222" t="s">
        <v>2202</v>
      </c>
      <c r="C1314" s="123" t="s">
        <v>3196</v>
      </c>
      <c r="D1314" s="124">
        <v>1</v>
      </c>
      <c r="E1314" s="125">
        <v>0.6</v>
      </c>
      <c r="F1314" s="132">
        <v>14.067200000000003</v>
      </c>
      <c r="G1314" s="117" t="s">
        <v>39</v>
      </c>
      <c r="H1314" s="108">
        <v>5</v>
      </c>
      <c r="I1314" s="108">
        <v>5.9620750000000005</v>
      </c>
      <c r="J1314" s="118">
        <v>20.096</v>
      </c>
      <c r="K1314" s="118"/>
      <c r="L1314" s="118"/>
      <c r="M1314" s="118"/>
      <c r="N1314" s="118"/>
      <c r="O1314" s="118"/>
      <c r="P1314" s="118"/>
      <c r="Q1314" s="118"/>
      <c r="R1314" s="109">
        <v>128.38999999999999</v>
      </c>
      <c r="S1314" s="119">
        <v>0.1</v>
      </c>
      <c r="T1314" s="119">
        <v>0.3</v>
      </c>
      <c r="U1314" s="119">
        <v>0.1</v>
      </c>
      <c r="V1314" s="111">
        <v>128.38999999999999</v>
      </c>
      <c r="W1314" s="111">
        <f t="shared" si="178"/>
        <v>139.9451</v>
      </c>
      <c r="X1314" s="112">
        <v>1.377</v>
      </c>
      <c r="Y1314" s="111">
        <f t="shared" si="179"/>
        <v>332.64950269999997</v>
      </c>
      <c r="Z1314" s="113">
        <v>0.5</v>
      </c>
      <c r="AA1314" s="114">
        <f t="shared" si="175"/>
        <v>166.32475134999999</v>
      </c>
    </row>
    <row r="1315" spans="1:27" ht="12.75" customHeight="1" x14ac:dyDescent="0.35">
      <c r="A1315" s="103" t="s">
        <v>2680</v>
      </c>
      <c r="B1315" s="222" t="s">
        <v>2203</v>
      </c>
      <c r="C1315" s="123" t="s">
        <v>3929</v>
      </c>
      <c r="D1315" s="124">
        <v>1</v>
      </c>
      <c r="E1315" s="125">
        <v>0.6</v>
      </c>
      <c r="F1315" s="132">
        <v>14.067200000000003</v>
      </c>
      <c r="G1315" s="117" t="s">
        <v>39</v>
      </c>
      <c r="H1315" s="108">
        <v>5</v>
      </c>
      <c r="I1315" s="108">
        <v>8.0384000000000011</v>
      </c>
      <c r="J1315" s="118">
        <v>22.105600000000003</v>
      </c>
      <c r="K1315" s="118"/>
      <c r="L1315" s="118"/>
      <c r="M1315" s="118"/>
      <c r="N1315" s="118"/>
      <c r="O1315" s="118"/>
      <c r="P1315" s="118"/>
      <c r="Q1315" s="118"/>
      <c r="R1315" s="109">
        <v>132.62</v>
      </c>
      <c r="S1315" s="119">
        <v>0.1</v>
      </c>
      <c r="T1315" s="119">
        <v>0.3</v>
      </c>
      <c r="U1315" s="119">
        <v>0.1</v>
      </c>
      <c r="V1315" s="111">
        <v>132.62</v>
      </c>
      <c r="W1315" s="111">
        <f t="shared" si="178"/>
        <v>144.5558</v>
      </c>
      <c r="X1315" s="112">
        <v>1.377</v>
      </c>
      <c r="Y1315" s="111">
        <f t="shared" si="179"/>
        <v>343.6091366</v>
      </c>
      <c r="Z1315" s="113">
        <v>0.5</v>
      </c>
      <c r="AA1315" s="114">
        <f t="shared" si="175"/>
        <v>171.8045683</v>
      </c>
    </row>
    <row r="1316" spans="1:27" ht="12.75" customHeight="1" x14ac:dyDescent="0.35">
      <c r="A1316" s="103" t="s">
        <v>2680</v>
      </c>
      <c r="B1316" s="222" t="s">
        <v>2204</v>
      </c>
      <c r="C1316" s="123" t="s">
        <v>516</v>
      </c>
      <c r="D1316" s="124">
        <v>0.5</v>
      </c>
      <c r="E1316" s="125">
        <v>0.6</v>
      </c>
      <c r="F1316" s="132">
        <v>14.067200000000003</v>
      </c>
      <c r="G1316" s="117" t="s">
        <v>39</v>
      </c>
      <c r="H1316" s="108">
        <v>5</v>
      </c>
      <c r="I1316" s="108"/>
      <c r="J1316" s="118"/>
      <c r="K1316" s="118"/>
      <c r="L1316" s="118"/>
      <c r="M1316" s="118"/>
      <c r="N1316" s="118"/>
      <c r="O1316" s="118"/>
      <c r="P1316" s="118"/>
      <c r="Q1316" s="118"/>
      <c r="R1316" s="109">
        <f>R1313*0.5</f>
        <v>38.21</v>
      </c>
      <c r="S1316" s="119">
        <v>0.2</v>
      </c>
      <c r="T1316" s="119">
        <v>0.3</v>
      </c>
      <c r="U1316" s="119">
        <v>0.1</v>
      </c>
      <c r="V1316" s="111">
        <f>V1313*0.5</f>
        <v>38.21</v>
      </c>
      <c r="W1316" s="111">
        <f t="shared" si="178"/>
        <v>41.648900000000005</v>
      </c>
      <c r="X1316" s="112">
        <v>1.377</v>
      </c>
      <c r="Y1316" s="111">
        <f t="shared" si="179"/>
        <v>98.999435300000002</v>
      </c>
      <c r="Z1316" s="113">
        <v>0.5</v>
      </c>
      <c r="AA1316" s="114">
        <f t="shared" si="175"/>
        <v>49.499717650000001</v>
      </c>
    </row>
    <row r="1317" spans="1:27" ht="12.75" customHeight="1" x14ac:dyDescent="0.35">
      <c r="A1317" s="103" t="s">
        <v>2680</v>
      </c>
      <c r="B1317" s="222" t="s">
        <v>2205</v>
      </c>
      <c r="C1317" s="123" t="s">
        <v>3138</v>
      </c>
      <c r="D1317" s="124">
        <v>0.5</v>
      </c>
      <c r="E1317" s="125">
        <v>0.6</v>
      </c>
      <c r="F1317" s="132">
        <v>14.067200000000003</v>
      </c>
      <c r="G1317" s="117" t="s">
        <v>39</v>
      </c>
      <c r="H1317" s="108">
        <v>5</v>
      </c>
      <c r="I1317" s="108">
        <v>2.9810375000000002</v>
      </c>
      <c r="J1317" s="118">
        <v>10.048</v>
      </c>
      <c r="K1317" s="118"/>
      <c r="L1317" s="118"/>
      <c r="M1317" s="118"/>
      <c r="N1317" s="118"/>
      <c r="O1317" s="118"/>
      <c r="P1317" s="118"/>
      <c r="Q1317" s="118"/>
      <c r="R1317" s="109">
        <f t="shared" ref="R1317:R1321" si="182">R1314*0.5</f>
        <v>64.194999999999993</v>
      </c>
      <c r="S1317" s="119">
        <v>0.2</v>
      </c>
      <c r="T1317" s="119">
        <v>0.3</v>
      </c>
      <c r="U1317" s="119">
        <v>0.1</v>
      </c>
      <c r="V1317" s="111">
        <f t="shared" ref="V1317:V1321" si="183">V1314*0.5</f>
        <v>64.194999999999993</v>
      </c>
      <c r="W1317" s="111">
        <f t="shared" si="178"/>
        <v>69.972549999999998</v>
      </c>
      <c r="X1317" s="112">
        <v>1.377</v>
      </c>
      <c r="Y1317" s="111">
        <f t="shared" si="179"/>
        <v>166.32475134999999</v>
      </c>
      <c r="Z1317" s="113">
        <v>0.5</v>
      </c>
      <c r="AA1317" s="114">
        <f t="shared" si="175"/>
        <v>83.162375674999993</v>
      </c>
    </row>
    <row r="1318" spans="1:27" ht="12.75" customHeight="1" x14ac:dyDescent="0.35">
      <c r="A1318" s="103" t="s">
        <v>2680</v>
      </c>
      <c r="B1318" s="222" t="s">
        <v>2206</v>
      </c>
      <c r="C1318" s="123" t="s">
        <v>3930</v>
      </c>
      <c r="D1318" s="124">
        <v>0.5</v>
      </c>
      <c r="E1318" s="125">
        <v>0.6</v>
      </c>
      <c r="F1318" s="132">
        <v>14.067200000000003</v>
      </c>
      <c r="G1318" s="117" t="s">
        <v>39</v>
      </c>
      <c r="H1318" s="108">
        <v>5</v>
      </c>
      <c r="I1318" s="108">
        <v>4.0192000000000005</v>
      </c>
      <c r="J1318" s="118">
        <v>11.052800000000001</v>
      </c>
      <c r="K1318" s="118"/>
      <c r="L1318" s="118"/>
      <c r="M1318" s="118"/>
      <c r="N1318" s="118"/>
      <c r="O1318" s="118"/>
      <c r="P1318" s="118"/>
      <c r="Q1318" s="118"/>
      <c r="R1318" s="109">
        <f t="shared" si="182"/>
        <v>66.31</v>
      </c>
      <c r="S1318" s="119">
        <v>0.2</v>
      </c>
      <c r="T1318" s="119">
        <v>0.3</v>
      </c>
      <c r="U1318" s="119">
        <v>0.1</v>
      </c>
      <c r="V1318" s="111">
        <f t="shared" si="183"/>
        <v>66.31</v>
      </c>
      <c r="W1318" s="111">
        <f t="shared" si="178"/>
        <v>72.277900000000002</v>
      </c>
      <c r="X1318" s="112">
        <v>1.377</v>
      </c>
      <c r="Y1318" s="111">
        <f t="shared" si="179"/>
        <v>171.8045683</v>
      </c>
      <c r="Z1318" s="113">
        <v>0.5</v>
      </c>
      <c r="AA1318" s="114">
        <f t="shared" si="175"/>
        <v>85.90228415</v>
      </c>
    </row>
    <row r="1319" spans="1:27" ht="12.75" customHeight="1" x14ac:dyDescent="0.35">
      <c r="A1319" s="103" t="s">
        <v>2680</v>
      </c>
      <c r="B1319" s="222" t="s">
        <v>2207</v>
      </c>
      <c r="C1319" s="123" t="s">
        <v>518</v>
      </c>
      <c r="D1319" s="124">
        <v>0.25</v>
      </c>
      <c r="E1319" s="125">
        <v>0.6</v>
      </c>
      <c r="F1319" s="132">
        <v>14.067200000000003</v>
      </c>
      <c r="G1319" s="117" t="s">
        <v>39</v>
      </c>
      <c r="H1319" s="108">
        <v>5</v>
      </c>
      <c r="I1319" s="108"/>
      <c r="J1319" s="118"/>
      <c r="K1319" s="118"/>
      <c r="L1319" s="118"/>
      <c r="M1319" s="118"/>
      <c r="N1319" s="118"/>
      <c r="O1319" s="118"/>
      <c r="P1319" s="118"/>
      <c r="Q1319" s="118"/>
      <c r="R1319" s="109">
        <f t="shared" si="182"/>
        <v>19.105</v>
      </c>
      <c r="S1319" s="119">
        <v>0.2</v>
      </c>
      <c r="T1319" s="119">
        <v>0.3</v>
      </c>
      <c r="U1319" s="119">
        <v>0.1</v>
      </c>
      <c r="V1319" s="111">
        <f t="shared" si="183"/>
        <v>19.105</v>
      </c>
      <c r="W1319" s="111">
        <f t="shared" si="178"/>
        <v>20.824450000000002</v>
      </c>
      <c r="X1319" s="112">
        <v>1.377</v>
      </c>
      <c r="Y1319" s="111">
        <f t="shared" si="179"/>
        <v>49.499717650000001</v>
      </c>
      <c r="Z1319" s="113">
        <v>0.5</v>
      </c>
      <c r="AA1319" s="114">
        <f t="shared" si="175"/>
        <v>24.749858825</v>
      </c>
    </row>
    <row r="1320" spans="1:27" ht="12.75" customHeight="1" x14ac:dyDescent="0.35">
      <c r="A1320" s="103" t="s">
        <v>2680</v>
      </c>
      <c r="B1320" s="222" t="s">
        <v>2208</v>
      </c>
      <c r="C1320" s="123" t="s">
        <v>3167</v>
      </c>
      <c r="D1320" s="124">
        <v>0.25</v>
      </c>
      <c r="E1320" s="125">
        <v>0.6</v>
      </c>
      <c r="F1320" s="132">
        <v>14.067200000000003</v>
      </c>
      <c r="G1320" s="117" t="s">
        <v>39</v>
      </c>
      <c r="H1320" s="108">
        <v>5</v>
      </c>
      <c r="I1320" s="108">
        <v>1.4905187500000001</v>
      </c>
      <c r="J1320" s="118">
        <v>5.024</v>
      </c>
      <c r="K1320" s="118"/>
      <c r="L1320" s="118"/>
      <c r="M1320" s="118"/>
      <c r="N1320" s="118"/>
      <c r="O1320" s="118"/>
      <c r="P1320" s="118"/>
      <c r="Q1320" s="118"/>
      <c r="R1320" s="109">
        <f t="shared" si="182"/>
        <v>32.097499999999997</v>
      </c>
      <c r="S1320" s="119">
        <v>0.2</v>
      </c>
      <c r="T1320" s="119">
        <v>0.3</v>
      </c>
      <c r="U1320" s="119">
        <v>0.1</v>
      </c>
      <c r="V1320" s="111">
        <f t="shared" si="183"/>
        <v>32.097499999999997</v>
      </c>
      <c r="W1320" s="111">
        <f t="shared" si="178"/>
        <v>34.986274999999999</v>
      </c>
      <c r="X1320" s="112">
        <v>1.377</v>
      </c>
      <c r="Y1320" s="111">
        <f t="shared" si="179"/>
        <v>83.162375674999993</v>
      </c>
      <c r="Z1320" s="113">
        <v>0.5</v>
      </c>
      <c r="AA1320" s="114">
        <f t="shared" si="175"/>
        <v>41.581187837499996</v>
      </c>
    </row>
    <row r="1321" spans="1:27" ht="12.75" customHeight="1" x14ac:dyDescent="0.35">
      <c r="A1321" s="103" t="s">
        <v>2680</v>
      </c>
      <c r="B1321" s="222" t="s">
        <v>2209</v>
      </c>
      <c r="C1321" s="123" t="s">
        <v>3931</v>
      </c>
      <c r="D1321" s="124">
        <v>0.25</v>
      </c>
      <c r="E1321" s="125">
        <v>0.6</v>
      </c>
      <c r="F1321" s="132">
        <v>14.067200000000003</v>
      </c>
      <c r="G1321" s="117" t="s">
        <v>39</v>
      </c>
      <c r="H1321" s="108">
        <v>5</v>
      </c>
      <c r="I1321" s="108">
        <v>2.0096000000000003</v>
      </c>
      <c r="J1321" s="118">
        <v>5.5264000000000006</v>
      </c>
      <c r="K1321" s="118"/>
      <c r="L1321" s="118"/>
      <c r="M1321" s="118"/>
      <c r="N1321" s="118"/>
      <c r="O1321" s="118"/>
      <c r="P1321" s="118"/>
      <c r="Q1321" s="118"/>
      <c r="R1321" s="109">
        <f t="shared" si="182"/>
        <v>33.155000000000001</v>
      </c>
      <c r="S1321" s="119">
        <v>0.2</v>
      </c>
      <c r="T1321" s="119">
        <v>0.3</v>
      </c>
      <c r="U1321" s="119">
        <v>0.1</v>
      </c>
      <c r="V1321" s="111">
        <f t="shared" si="183"/>
        <v>33.155000000000001</v>
      </c>
      <c r="W1321" s="111">
        <f t="shared" si="178"/>
        <v>36.138950000000001</v>
      </c>
      <c r="X1321" s="112">
        <v>1.377</v>
      </c>
      <c r="Y1321" s="111">
        <f t="shared" si="179"/>
        <v>85.90228415</v>
      </c>
      <c r="Z1321" s="113">
        <v>0.5</v>
      </c>
      <c r="AA1321" s="114">
        <f t="shared" si="175"/>
        <v>42.951142075</v>
      </c>
    </row>
    <row r="1322" spans="1:27" ht="12.75" customHeight="1" x14ac:dyDescent="0.35">
      <c r="A1322" s="103" t="s">
        <v>2680</v>
      </c>
      <c r="B1322" s="222" t="s">
        <v>2210</v>
      </c>
      <c r="C1322" s="123" t="s">
        <v>4603</v>
      </c>
      <c r="D1322" s="124">
        <v>0.5</v>
      </c>
      <c r="E1322" s="125">
        <v>0.6</v>
      </c>
      <c r="F1322" s="132">
        <v>14.067200000000003</v>
      </c>
      <c r="G1322" s="117" t="s">
        <v>39</v>
      </c>
      <c r="H1322" s="108">
        <v>5</v>
      </c>
      <c r="I1322" s="108"/>
      <c r="J1322" s="118"/>
      <c r="K1322" s="118"/>
      <c r="L1322" s="118">
        <v>1.39</v>
      </c>
      <c r="M1322" s="118"/>
      <c r="N1322" s="118"/>
      <c r="O1322" s="118"/>
      <c r="P1322" s="118"/>
      <c r="Q1322" s="118"/>
      <c r="R1322" s="109">
        <f>L1322+R1316</f>
        <v>39.6</v>
      </c>
      <c r="S1322" s="119">
        <v>0.2</v>
      </c>
      <c r="T1322" s="119">
        <v>0.3</v>
      </c>
      <c r="U1322" s="119">
        <v>0.1</v>
      </c>
      <c r="V1322" s="111">
        <f>V1316+L1323</f>
        <v>39.6</v>
      </c>
      <c r="W1322" s="111">
        <f t="shared" si="178"/>
        <v>43.164000000000001</v>
      </c>
      <c r="X1322" s="112">
        <v>1.377</v>
      </c>
      <c r="Y1322" s="111">
        <f t="shared" si="179"/>
        <v>102.60082799999999</v>
      </c>
      <c r="Z1322" s="113">
        <v>0.5</v>
      </c>
      <c r="AA1322" s="114">
        <f t="shared" si="175"/>
        <v>51.300413999999996</v>
      </c>
    </row>
    <row r="1323" spans="1:27" ht="12.75" customHeight="1" x14ac:dyDescent="0.35">
      <c r="A1323" s="103" t="s">
        <v>2680</v>
      </c>
      <c r="B1323" s="222" t="s">
        <v>2211</v>
      </c>
      <c r="C1323" s="123" t="s">
        <v>4632</v>
      </c>
      <c r="D1323" s="124">
        <v>0.5</v>
      </c>
      <c r="E1323" s="125">
        <v>0.6</v>
      </c>
      <c r="F1323" s="132">
        <v>14.067200000000003</v>
      </c>
      <c r="G1323" s="117" t="s">
        <v>39</v>
      </c>
      <c r="H1323" s="108">
        <v>5</v>
      </c>
      <c r="I1323" s="108">
        <v>2.9810375000000002</v>
      </c>
      <c r="J1323" s="118">
        <v>10.048</v>
      </c>
      <c r="K1323" s="118"/>
      <c r="L1323" s="118">
        <v>1.39</v>
      </c>
      <c r="M1323" s="118"/>
      <c r="N1323" s="118"/>
      <c r="O1323" s="118"/>
      <c r="P1323" s="118"/>
      <c r="Q1323" s="118"/>
      <c r="R1323" s="109">
        <f t="shared" ref="R1323:R1324" si="184">L1323+R1317</f>
        <v>65.584999999999994</v>
      </c>
      <c r="S1323" s="119">
        <v>0.2</v>
      </c>
      <c r="T1323" s="119">
        <v>0.3</v>
      </c>
      <c r="U1323" s="119">
        <v>0.1</v>
      </c>
      <c r="V1323" s="111">
        <f>V1317+L1323</f>
        <v>65.584999999999994</v>
      </c>
      <c r="W1323" s="111">
        <f t="shared" si="178"/>
        <v>71.487650000000002</v>
      </c>
      <c r="X1323" s="112">
        <v>1.377</v>
      </c>
      <c r="Y1323" s="111">
        <f t="shared" si="179"/>
        <v>169.92614404999998</v>
      </c>
      <c r="Z1323" s="113">
        <v>0.5</v>
      </c>
      <c r="AA1323" s="114">
        <f t="shared" si="175"/>
        <v>84.963072024999988</v>
      </c>
    </row>
    <row r="1324" spans="1:27" ht="12.75" customHeight="1" x14ac:dyDescent="0.35">
      <c r="A1324" s="103" t="s">
        <v>2680</v>
      </c>
      <c r="B1324" s="222" t="s">
        <v>2212</v>
      </c>
      <c r="C1324" s="123" t="s">
        <v>4661</v>
      </c>
      <c r="D1324" s="124">
        <v>0.5</v>
      </c>
      <c r="E1324" s="125">
        <v>0.6</v>
      </c>
      <c r="F1324" s="132">
        <v>14.067200000000003</v>
      </c>
      <c r="G1324" s="117" t="s">
        <v>39</v>
      </c>
      <c r="H1324" s="108">
        <v>5</v>
      </c>
      <c r="I1324" s="108">
        <v>4.0192000000000005</v>
      </c>
      <c r="J1324" s="118">
        <v>11.052800000000001</v>
      </c>
      <c r="K1324" s="118"/>
      <c r="L1324" s="118">
        <v>1.39</v>
      </c>
      <c r="M1324" s="118"/>
      <c r="N1324" s="118"/>
      <c r="O1324" s="118"/>
      <c r="P1324" s="118"/>
      <c r="Q1324" s="118"/>
      <c r="R1324" s="109">
        <f t="shared" si="184"/>
        <v>67.7</v>
      </c>
      <c r="S1324" s="119">
        <v>0.2</v>
      </c>
      <c r="T1324" s="119">
        <v>0.3</v>
      </c>
      <c r="U1324" s="119">
        <v>0.1</v>
      </c>
      <c r="V1324" s="111">
        <f>V1318+L1324</f>
        <v>67.7</v>
      </c>
      <c r="W1324" s="111">
        <f t="shared" si="178"/>
        <v>73.793000000000006</v>
      </c>
      <c r="X1324" s="112">
        <v>1.377</v>
      </c>
      <c r="Y1324" s="111">
        <f t="shared" si="179"/>
        <v>175.40596099999999</v>
      </c>
      <c r="Z1324" s="113">
        <v>0.5</v>
      </c>
      <c r="AA1324" s="114">
        <f t="shared" si="175"/>
        <v>87.702980499999995</v>
      </c>
    </row>
    <row r="1325" spans="1:27" ht="12.75" customHeight="1" x14ac:dyDescent="0.35">
      <c r="A1325" s="103" t="s">
        <v>2680</v>
      </c>
      <c r="B1325" s="222" t="s">
        <v>2213</v>
      </c>
      <c r="C1325" s="123" t="s">
        <v>1335</v>
      </c>
      <c r="D1325" s="124"/>
      <c r="E1325" s="125">
        <v>0.6</v>
      </c>
      <c r="F1325" s="132">
        <v>14.067200000000003</v>
      </c>
      <c r="G1325" s="117" t="s">
        <v>39</v>
      </c>
      <c r="H1325" s="108"/>
      <c r="I1325" s="108"/>
      <c r="J1325" s="118"/>
      <c r="K1325" s="118"/>
      <c r="L1325" s="118"/>
      <c r="M1325" s="118"/>
      <c r="N1325" s="118"/>
      <c r="O1325" s="118"/>
      <c r="P1325" s="118"/>
      <c r="Q1325" s="118"/>
      <c r="R1325" s="109">
        <v>39.6</v>
      </c>
      <c r="S1325" s="119">
        <v>0.2</v>
      </c>
      <c r="T1325" s="119">
        <v>0.3</v>
      </c>
      <c r="U1325" s="119">
        <v>0.1</v>
      </c>
      <c r="V1325" s="111">
        <v>39.6</v>
      </c>
      <c r="W1325" s="111">
        <f t="shared" si="178"/>
        <v>43.164000000000001</v>
      </c>
      <c r="X1325" s="112">
        <v>1.377</v>
      </c>
      <c r="Y1325" s="111">
        <f t="shared" si="179"/>
        <v>102.60082799999999</v>
      </c>
      <c r="Z1325" s="113">
        <v>0.5</v>
      </c>
      <c r="AA1325" s="114">
        <f t="shared" si="175"/>
        <v>51.300413999999996</v>
      </c>
    </row>
    <row r="1326" spans="1:27" ht="12.75" customHeight="1" x14ac:dyDescent="0.35">
      <c r="A1326" s="103" t="s">
        <v>2680</v>
      </c>
      <c r="B1326" s="222" t="s">
        <v>2214</v>
      </c>
      <c r="C1326" s="123" t="s">
        <v>522</v>
      </c>
      <c r="D1326" s="124">
        <v>1</v>
      </c>
      <c r="E1326" s="125">
        <v>0.6</v>
      </c>
      <c r="F1326" s="132">
        <v>14.067200000000003</v>
      </c>
      <c r="G1326" s="117" t="s">
        <v>39</v>
      </c>
      <c r="H1326" s="108">
        <v>5</v>
      </c>
      <c r="I1326" s="108"/>
      <c r="J1326" s="118"/>
      <c r="K1326" s="118"/>
      <c r="L1326" s="118"/>
      <c r="M1326" s="118"/>
      <c r="N1326" s="118"/>
      <c r="O1326" s="118"/>
      <c r="P1326" s="118"/>
      <c r="Q1326" s="118"/>
      <c r="R1326" s="109">
        <v>76.42</v>
      </c>
      <c r="S1326" s="119">
        <v>0.1</v>
      </c>
      <c r="T1326" s="119">
        <v>0.3</v>
      </c>
      <c r="U1326" s="119">
        <v>0.1</v>
      </c>
      <c r="V1326" s="111">
        <v>76.42</v>
      </c>
      <c r="W1326" s="111">
        <f t="shared" si="178"/>
        <v>83.297800000000009</v>
      </c>
      <c r="X1326" s="112">
        <v>1.377</v>
      </c>
      <c r="Y1326" s="111">
        <f t="shared" si="179"/>
        <v>197.9988706</v>
      </c>
      <c r="Z1326" s="113">
        <v>0.5</v>
      </c>
      <c r="AA1326" s="114">
        <f t="shared" ref="AA1326:AA1389" si="185">Y1326*(1-Z1326)</f>
        <v>98.999435300000002</v>
      </c>
    </row>
    <row r="1327" spans="1:27" ht="12.75" customHeight="1" x14ac:dyDescent="0.35">
      <c r="A1327" s="103" t="s">
        <v>2680</v>
      </c>
      <c r="B1327" s="222" t="s">
        <v>2215</v>
      </c>
      <c r="C1327" s="123" t="s">
        <v>3264</v>
      </c>
      <c r="D1327" s="124">
        <v>1</v>
      </c>
      <c r="E1327" s="125">
        <v>0.6</v>
      </c>
      <c r="F1327" s="132">
        <v>14.067200000000003</v>
      </c>
      <c r="G1327" s="117" t="s">
        <v>39</v>
      </c>
      <c r="H1327" s="108">
        <v>5</v>
      </c>
      <c r="I1327" s="108">
        <v>5.9620750000000005</v>
      </c>
      <c r="J1327" s="118">
        <v>20.096</v>
      </c>
      <c r="K1327" s="118"/>
      <c r="L1327" s="118"/>
      <c r="M1327" s="118"/>
      <c r="N1327" s="118"/>
      <c r="O1327" s="118"/>
      <c r="P1327" s="118"/>
      <c r="Q1327" s="118"/>
      <c r="R1327" s="109">
        <v>128.38999999999999</v>
      </c>
      <c r="S1327" s="119">
        <v>0.1</v>
      </c>
      <c r="T1327" s="119">
        <v>0.3</v>
      </c>
      <c r="U1327" s="119">
        <v>0.1</v>
      </c>
      <c r="V1327" s="111">
        <v>128.38999999999999</v>
      </c>
      <c r="W1327" s="111">
        <f t="shared" si="178"/>
        <v>139.9451</v>
      </c>
      <c r="X1327" s="112">
        <v>1.377</v>
      </c>
      <c r="Y1327" s="111">
        <f t="shared" si="179"/>
        <v>332.64950269999997</v>
      </c>
      <c r="Z1327" s="113">
        <v>0.5</v>
      </c>
      <c r="AA1327" s="114">
        <f t="shared" si="185"/>
        <v>166.32475134999999</v>
      </c>
    </row>
    <row r="1328" spans="1:27" ht="12.75" customHeight="1" x14ac:dyDescent="0.35">
      <c r="A1328" s="103" t="s">
        <v>2680</v>
      </c>
      <c r="B1328" s="222" t="s">
        <v>2216</v>
      </c>
      <c r="C1328" s="123" t="s">
        <v>3933</v>
      </c>
      <c r="D1328" s="124">
        <v>1</v>
      </c>
      <c r="E1328" s="125">
        <v>0.6</v>
      </c>
      <c r="F1328" s="132">
        <v>14.067200000000003</v>
      </c>
      <c r="G1328" s="117" t="s">
        <v>39</v>
      </c>
      <c r="H1328" s="108">
        <v>5</v>
      </c>
      <c r="I1328" s="108">
        <v>8.0384000000000011</v>
      </c>
      <c r="J1328" s="118">
        <v>22.105600000000003</v>
      </c>
      <c r="K1328" s="118"/>
      <c r="L1328" s="118"/>
      <c r="M1328" s="118"/>
      <c r="N1328" s="118"/>
      <c r="O1328" s="118"/>
      <c r="P1328" s="118"/>
      <c r="Q1328" s="118"/>
      <c r="R1328" s="109">
        <v>132.62</v>
      </c>
      <c r="S1328" s="119">
        <v>0.1</v>
      </c>
      <c r="T1328" s="119">
        <v>0.3</v>
      </c>
      <c r="U1328" s="119">
        <v>0.1</v>
      </c>
      <c r="V1328" s="111">
        <v>132.62</v>
      </c>
      <c r="W1328" s="111">
        <f t="shared" si="178"/>
        <v>144.5558</v>
      </c>
      <c r="X1328" s="112">
        <v>1.377</v>
      </c>
      <c r="Y1328" s="111">
        <f t="shared" si="179"/>
        <v>343.6091366</v>
      </c>
      <c r="Z1328" s="113">
        <v>0.5</v>
      </c>
      <c r="AA1328" s="114">
        <f t="shared" si="185"/>
        <v>171.8045683</v>
      </c>
    </row>
    <row r="1329" spans="1:27" ht="12.75" customHeight="1" x14ac:dyDescent="0.35">
      <c r="A1329" s="103" t="s">
        <v>2680</v>
      </c>
      <c r="B1329" s="222" t="s">
        <v>2217</v>
      </c>
      <c r="C1329" s="123" t="s">
        <v>524</v>
      </c>
      <c r="D1329" s="124">
        <v>1</v>
      </c>
      <c r="E1329" s="125">
        <v>0.6</v>
      </c>
      <c r="F1329" s="132">
        <v>14.067200000000003</v>
      </c>
      <c r="G1329" s="117" t="s">
        <v>39</v>
      </c>
      <c r="H1329" s="108">
        <v>5</v>
      </c>
      <c r="I1329" s="108"/>
      <c r="J1329" s="118"/>
      <c r="K1329" s="118"/>
      <c r="L1329" s="118"/>
      <c r="M1329" s="118"/>
      <c r="N1329" s="118"/>
      <c r="O1329" s="118"/>
      <c r="P1329" s="118"/>
      <c r="Q1329" s="118"/>
      <c r="R1329" s="109">
        <v>76.42</v>
      </c>
      <c r="S1329" s="119">
        <v>0.1</v>
      </c>
      <c r="T1329" s="119">
        <v>0.3</v>
      </c>
      <c r="U1329" s="119">
        <v>0.1</v>
      </c>
      <c r="V1329" s="111">
        <v>76.42</v>
      </c>
      <c r="W1329" s="111">
        <f t="shared" si="178"/>
        <v>83.297800000000009</v>
      </c>
      <c r="X1329" s="112">
        <v>1.377</v>
      </c>
      <c r="Y1329" s="111">
        <f t="shared" si="179"/>
        <v>197.9988706</v>
      </c>
      <c r="Z1329" s="113">
        <v>0.5</v>
      </c>
      <c r="AA1329" s="114">
        <f t="shared" si="185"/>
        <v>98.999435300000002</v>
      </c>
    </row>
    <row r="1330" spans="1:27" ht="12.75" customHeight="1" x14ac:dyDescent="0.35">
      <c r="A1330" s="103" t="s">
        <v>2680</v>
      </c>
      <c r="B1330" s="222" t="s">
        <v>2218</v>
      </c>
      <c r="C1330" s="123" t="s">
        <v>3293</v>
      </c>
      <c r="D1330" s="124">
        <v>1</v>
      </c>
      <c r="E1330" s="125">
        <v>0.6</v>
      </c>
      <c r="F1330" s="132">
        <v>14.067200000000003</v>
      </c>
      <c r="G1330" s="117" t="s">
        <v>39</v>
      </c>
      <c r="H1330" s="108">
        <v>5</v>
      </c>
      <c r="I1330" s="108">
        <v>5.9620750000000005</v>
      </c>
      <c r="J1330" s="118">
        <v>20.096</v>
      </c>
      <c r="K1330" s="118"/>
      <c r="L1330" s="118"/>
      <c r="M1330" s="118"/>
      <c r="N1330" s="118"/>
      <c r="O1330" s="118"/>
      <c r="P1330" s="118"/>
      <c r="Q1330" s="118"/>
      <c r="R1330" s="109">
        <v>128.38999999999999</v>
      </c>
      <c r="S1330" s="119">
        <v>0.1</v>
      </c>
      <c r="T1330" s="119">
        <v>0.3</v>
      </c>
      <c r="U1330" s="119">
        <v>0.1</v>
      </c>
      <c r="V1330" s="111">
        <v>128.38999999999999</v>
      </c>
      <c r="W1330" s="111">
        <f t="shared" si="178"/>
        <v>139.9451</v>
      </c>
      <c r="X1330" s="112">
        <v>1.377</v>
      </c>
      <c r="Y1330" s="111">
        <f t="shared" si="179"/>
        <v>332.64950269999997</v>
      </c>
      <c r="Z1330" s="113">
        <v>0.5</v>
      </c>
      <c r="AA1330" s="114">
        <f t="shared" si="185"/>
        <v>166.32475134999999</v>
      </c>
    </row>
    <row r="1331" spans="1:27" ht="12.75" customHeight="1" x14ac:dyDescent="0.35">
      <c r="A1331" s="103" t="s">
        <v>2680</v>
      </c>
      <c r="B1331" s="222" t="s">
        <v>2219</v>
      </c>
      <c r="C1331" s="123" t="s">
        <v>3934</v>
      </c>
      <c r="D1331" s="124">
        <v>1</v>
      </c>
      <c r="E1331" s="125">
        <v>0.6</v>
      </c>
      <c r="F1331" s="132">
        <v>14.067200000000003</v>
      </c>
      <c r="G1331" s="117" t="s">
        <v>39</v>
      </c>
      <c r="H1331" s="108">
        <v>5</v>
      </c>
      <c r="I1331" s="108">
        <v>8.0384000000000011</v>
      </c>
      <c r="J1331" s="118">
        <v>22.105600000000003</v>
      </c>
      <c r="K1331" s="118"/>
      <c r="L1331" s="118"/>
      <c r="M1331" s="118"/>
      <c r="N1331" s="118"/>
      <c r="O1331" s="118"/>
      <c r="P1331" s="118"/>
      <c r="Q1331" s="118"/>
      <c r="R1331" s="109">
        <v>132.62</v>
      </c>
      <c r="S1331" s="119">
        <v>0.1</v>
      </c>
      <c r="T1331" s="119">
        <v>0.3</v>
      </c>
      <c r="U1331" s="119">
        <v>0.1</v>
      </c>
      <c r="V1331" s="111">
        <v>132.62</v>
      </c>
      <c r="W1331" s="111">
        <f t="shared" si="178"/>
        <v>144.5558</v>
      </c>
      <c r="X1331" s="112">
        <v>1.377</v>
      </c>
      <c r="Y1331" s="111">
        <f t="shared" si="179"/>
        <v>343.6091366</v>
      </c>
      <c r="Z1331" s="113">
        <v>0.5</v>
      </c>
      <c r="AA1331" s="114">
        <f t="shared" si="185"/>
        <v>171.8045683</v>
      </c>
    </row>
    <row r="1332" spans="1:27" ht="12.75" customHeight="1" x14ac:dyDescent="0.35">
      <c r="A1332" s="103" t="s">
        <v>2680</v>
      </c>
      <c r="B1332" s="222" t="s">
        <v>2220</v>
      </c>
      <c r="C1332" s="123" t="s">
        <v>526</v>
      </c>
      <c r="D1332" s="124">
        <v>1</v>
      </c>
      <c r="E1332" s="125">
        <v>0.6</v>
      </c>
      <c r="F1332" s="132">
        <v>14.067200000000003</v>
      </c>
      <c r="G1332" s="117" t="s">
        <v>39</v>
      </c>
      <c r="H1332" s="108">
        <v>5</v>
      </c>
      <c r="I1332" s="108"/>
      <c r="J1332" s="118"/>
      <c r="K1332" s="118"/>
      <c r="L1332" s="118"/>
      <c r="M1332" s="118"/>
      <c r="N1332" s="118"/>
      <c r="O1332" s="118"/>
      <c r="P1332" s="118"/>
      <c r="Q1332" s="118"/>
      <c r="R1332" s="109">
        <v>76.42</v>
      </c>
      <c r="S1332" s="119">
        <v>0.1</v>
      </c>
      <c r="T1332" s="119">
        <v>0.3</v>
      </c>
      <c r="U1332" s="119">
        <v>0.1</v>
      </c>
      <c r="V1332" s="111">
        <v>76.42</v>
      </c>
      <c r="W1332" s="111">
        <f t="shared" ref="W1332:W1395" si="186">V1332*$W$1</f>
        <v>83.297800000000009</v>
      </c>
      <c r="X1332" s="112">
        <v>1.377</v>
      </c>
      <c r="Y1332" s="111">
        <f t="shared" ref="Y1332:Y1395" si="187">W1332*(1+X1332)</f>
        <v>197.9988706</v>
      </c>
      <c r="Z1332" s="113">
        <v>0.5</v>
      </c>
      <c r="AA1332" s="114">
        <f t="shared" si="185"/>
        <v>98.999435300000002</v>
      </c>
    </row>
    <row r="1333" spans="1:27" ht="12.75" customHeight="1" x14ac:dyDescent="0.35">
      <c r="A1333" s="103" t="s">
        <v>2680</v>
      </c>
      <c r="B1333" s="222" t="s">
        <v>2221</v>
      </c>
      <c r="C1333" s="123" t="s">
        <v>3322</v>
      </c>
      <c r="D1333" s="124">
        <v>1</v>
      </c>
      <c r="E1333" s="125">
        <v>0.6</v>
      </c>
      <c r="F1333" s="132">
        <v>14.067200000000003</v>
      </c>
      <c r="G1333" s="117" t="s">
        <v>39</v>
      </c>
      <c r="H1333" s="108">
        <v>5</v>
      </c>
      <c r="I1333" s="108">
        <v>5.9620750000000005</v>
      </c>
      <c r="J1333" s="118">
        <v>20.096</v>
      </c>
      <c r="K1333" s="118"/>
      <c r="L1333" s="118"/>
      <c r="M1333" s="118"/>
      <c r="N1333" s="118"/>
      <c r="O1333" s="118"/>
      <c r="P1333" s="118"/>
      <c r="Q1333" s="118"/>
      <c r="R1333" s="109">
        <v>128.38999999999999</v>
      </c>
      <c r="S1333" s="119">
        <v>0.1</v>
      </c>
      <c r="T1333" s="119">
        <v>0.3</v>
      </c>
      <c r="U1333" s="119">
        <v>0.1</v>
      </c>
      <c r="V1333" s="111">
        <v>128.38999999999999</v>
      </c>
      <c r="W1333" s="111">
        <f t="shared" si="186"/>
        <v>139.9451</v>
      </c>
      <c r="X1333" s="112">
        <v>1.377</v>
      </c>
      <c r="Y1333" s="111">
        <f t="shared" si="187"/>
        <v>332.64950269999997</v>
      </c>
      <c r="Z1333" s="113">
        <v>0.5</v>
      </c>
      <c r="AA1333" s="114">
        <f t="shared" si="185"/>
        <v>166.32475134999999</v>
      </c>
    </row>
    <row r="1334" spans="1:27" ht="12.75" customHeight="1" x14ac:dyDescent="0.35">
      <c r="A1334" s="103" t="s">
        <v>2680</v>
      </c>
      <c r="B1334" s="222" t="s">
        <v>2222</v>
      </c>
      <c r="C1334" s="123" t="s">
        <v>3935</v>
      </c>
      <c r="D1334" s="124">
        <v>1</v>
      </c>
      <c r="E1334" s="125">
        <v>0.6</v>
      </c>
      <c r="F1334" s="132">
        <v>14.067200000000003</v>
      </c>
      <c r="G1334" s="117" t="s">
        <v>39</v>
      </c>
      <c r="H1334" s="108">
        <v>5</v>
      </c>
      <c r="I1334" s="108">
        <v>8.0384000000000011</v>
      </c>
      <c r="J1334" s="118">
        <v>22.105600000000003</v>
      </c>
      <c r="K1334" s="118"/>
      <c r="L1334" s="118"/>
      <c r="M1334" s="118"/>
      <c r="N1334" s="118"/>
      <c r="O1334" s="118"/>
      <c r="P1334" s="118"/>
      <c r="Q1334" s="118"/>
      <c r="R1334" s="109">
        <v>132.62</v>
      </c>
      <c r="S1334" s="119">
        <v>0.1</v>
      </c>
      <c r="T1334" s="119">
        <v>0.3</v>
      </c>
      <c r="U1334" s="119">
        <v>0.1</v>
      </c>
      <c r="V1334" s="111">
        <v>132.62</v>
      </c>
      <c r="W1334" s="111">
        <f t="shared" si="186"/>
        <v>144.5558</v>
      </c>
      <c r="X1334" s="112">
        <v>1.377</v>
      </c>
      <c r="Y1334" s="111">
        <f t="shared" si="187"/>
        <v>343.6091366</v>
      </c>
      <c r="Z1334" s="113">
        <v>0.5</v>
      </c>
      <c r="AA1334" s="114">
        <f t="shared" si="185"/>
        <v>171.8045683</v>
      </c>
    </row>
    <row r="1335" spans="1:27" ht="12.75" customHeight="1" x14ac:dyDescent="0.35">
      <c r="A1335" s="103" t="s">
        <v>2680</v>
      </c>
      <c r="B1335" s="222" t="s">
        <v>2223</v>
      </c>
      <c r="C1335" s="123" t="s">
        <v>528</v>
      </c>
      <c r="D1335" s="124">
        <v>1</v>
      </c>
      <c r="E1335" s="125">
        <v>0.6</v>
      </c>
      <c r="F1335" s="132">
        <v>14.067200000000003</v>
      </c>
      <c r="G1335" s="117" t="s">
        <v>39</v>
      </c>
      <c r="H1335" s="108">
        <v>5</v>
      </c>
      <c r="I1335" s="108"/>
      <c r="J1335" s="118"/>
      <c r="K1335" s="118"/>
      <c r="L1335" s="118"/>
      <c r="M1335" s="118"/>
      <c r="N1335" s="118"/>
      <c r="O1335" s="118"/>
      <c r="P1335" s="118"/>
      <c r="Q1335" s="118"/>
      <c r="R1335" s="109">
        <v>76.42</v>
      </c>
      <c r="S1335" s="119">
        <v>0.1</v>
      </c>
      <c r="T1335" s="119">
        <v>0.3</v>
      </c>
      <c r="U1335" s="119">
        <v>0.1</v>
      </c>
      <c r="V1335" s="111">
        <v>76.42</v>
      </c>
      <c r="W1335" s="111">
        <f t="shared" si="186"/>
        <v>83.297800000000009</v>
      </c>
      <c r="X1335" s="112">
        <v>1.377</v>
      </c>
      <c r="Y1335" s="111">
        <f t="shared" si="187"/>
        <v>197.9988706</v>
      </c>
      <c r="Z1335" s="113">
        <v>0.5</v>
      </c>
      <c r="AA1335" s="114">
        <f t="shared" si="185"/>
        <v>98.999435300000002</v>
      </c>
    </row>
    <row r="1336" spans="1:27" ht="12.75" customHeight="1" x14ac:dyDescent="0.35">
      <c r="A1336" s="103" t="s">
        <v>2680</v>
      </c>
      <c r="B1336" s="222" t="s">
        <v>2224</v>
      </c>
      <c r="C1336" s="123" t="s">
        <v>3351</v>
      </c>
      <c r="D1336" s="124">
        <v>1</v>
      </c>
      <c r="E1336" s="125">
        <v>0.6</v>
      </c>
      <c r="F1336" s="132">
        <v>14.067200000000003</v>
      </c>
      <c r="G1336" s="117" t="s">
        <v>39</v>
      </c>
      <c r="H1336" s="108">
        <v>5</v>
      </c>
      <c r="I1336" s="108">
        <v>5.9620750000000005</v>
      </c>
      <c r="J1336" s="118">
        <v>20.096</v>
      </c>
      <c r="K1336" s="118"/>
      <c r="L1336" s="118"/>
      <c r="M1336" s="118"/>
      <c r="N1336" s="118"/>
      <c r="O1336" s="118"/>
      <c r="P1336" s="118"/>
      <c r="Q1336" s="118"/>
      <c r="R1336" s="109">
        <v>128.38999999999999</v>
      </c>
      <c r="S1336" s="119">
        <v>0.1</v>
      </c>
      <c r="T1336" s="119">
        <v>0.3</v>
      </c>
      <c r="U1336" s="119">
        <v>0.1</v>
      </c>
      <c r="V1336" s="111">
        <v>128.38999999999999</v>
      </c>
      <c r="W1336" s="111">
        <f t="shared" si="186"/>
        <v>139.9451</v>
      </c>
      <c r="X1336" s="112">
        <v>1.377</v>
      </c>
      <c r="Y1336" s="111">
        <f t="shared" si="187"/>
        <v>332.64950269999997</v>
      </c>
      <c r="Z1336" s="113">
        <v>0.5</v>
      </c>
      <c r="AA1336" s="114">
        <f t="shared" si="185"/>
        <v>166.32475134999999</v>
      </c>
    </row>
    <row r="1337" spans="1:27" ht="12.75" customHeight="1" x14ac:dyDescent="0.35">
      <c r="A1337" s="103" t="s">
        <v>2680</v>
      </c>
      <c r="B1337" s="222" t="s">
        <v>2225</v>
      </c>
      <c r="C1337" s="123" t="s">
        <v>3936</v>
      </c>
      <c r="D1337" s="124">
        <v>1</v>
      </c>
      <c r="E1337" s="125">
        <v>0.6</v>
      </c>
      <c r="F1337" s="132">
        <v>14.067200000000003</v>
      </c>
      <c r="G1337" s="117" t="s">
        <v>39</v>
      </c>
      <c r="H1337" s="108">
        <v>5</v>
      </c>
      <c r="I1337" s="108">
        <v>8.0384000000000011</v>
      </c>
      <c r="J1337" s="118">
        <v>22.105600000000003</v>
      </c>
      <c r="K1337" s="118"/>
      <c r="L1337" s="118"/>
      <c r="M1337" s="118"/>
      <c r="N1337" s="118"/>
      <c r="O1337" s="118"/>
      <c r="P1337" s="118"/>
      <c r="Q1337" s="118"/>
      <c r="R1337" s="109">
        <v>132.62</v>
      </c>
      <c r="S1337" s="119">
        <v>0.1</v>
      </c>
      <c r="T1337" s="119">
        <v>0.3</v>
      </c>
      <c r="U1337" s="119">
        <v>0.1</v>
      </c>
      <c r="V1337" s="111">
        <v>132.62</v>
      </c>
      <c r="W1337" s="111">
        <f t="shared" si="186"/>
        <v>144.5558</v>
      </c>
      <c r="X1337" s="112">
        <v>1.377</v>
      </c>
      <c r="Y1337" s="111">
        <f t="shared" si="187"/>
        <v>343.6091366</v>
      </c>
      <c r="Z1337" s="113">
        <v>0.5</v>
      </c>
      <c r="AA1337" s="114">
        <f t="shared" si="185"/>
        <v>171.8045683</v>
      </c>
    </row>
    <row r="1338" spans="1:27" ht="12.75" customHeight="1" x14ac:dyDescent="0.35">
      <c r="A1338" s="103" t="s">
        <v>2680</v>
      </c>
      <c r="B1338" s="222" t="s">
        <v>2226</v>
      </c>
      <c r="C1338" s="123" t="s">
        <v>530</v>
      </c>
      <c r="D1338" s="124">
        <v>1</v>
      </c>
      <c r="E1338" s="125">
        <v>0.6</v>
      </c>
      <c r="F1338" s="132">
        <v>14.067200000000003</v>
      </c>
      <c r="G1338" s="117" t="s">
        <v>39</v>
      </c>
      <c r="H1338" s="108">
        <v>5</v>
      </c>
      <c r="I1338" s="108"/>
      <c r="J1338" s="118"/>
      <c r="K1338" s="118"/>
      <c r="L1338" s="118"/>
      <c r="M1338" s="118"/>
      <c r="N1338" s="118"/>
      <c r="O1338" s="118"/>
      <c r="P1338" s="118"/>
      <c r="Q1338" s="118"/>
      <c r="R1338" s="109">
        <v>76.42</v>
      </c>
      <c r="S1338" s="119">
        <v>0.1</v>
      </c>
      <c r="T1338" s="119">
        <v>0.3</v>
      </c>
      <c r="U1338" s="119">
        <v>0.1</v>
      </c>
      <c r="V1338" s="111">
        <v>76.42</v>
      </c>
      <c r="W1338" s="111">
        <f t="shared" si="186"/>
        <v>83.297800000000009</v>
      </c>
      <c r="X1338" s="112">
        <v>1.377</v>
      </c>
      <c r="Y1338" s="111">
        <f t="shared" si="187"/>
        <v>197.9988706</v>
      </c>
      <c r="Z1338" s="113">
        <v>0.5</v>
      </c>
      <c r="AA1338" s="114">
        <f t="shared" si="185"/>
        <v>98.999435300000002</v>
      </c>
    </row>
    <row r="1339" spans="1:27" ht="12.75" customHeight="1" x14ac:dyDescent="0.35">
      <c r="A1339" s="103" t="s">
        <v>2680</v>
      </c>
      <c r="B1339" s="222" t="s">
        <v>2227</v>
      </c>
      <c r="C1339" s="123" t="s">
        <v>3380</v>
      </c>
      <c r="D1339" s="124">
        <v>1</v>
      </c>
      <c r="E1339" s="125">
        <v>0.6</v>
      </c>
      <c r="F1339" s="132">
        <v>14.067200000000003</v>
      </c>
      <c r="G1339" s="117" t="s">
        <v>39</v>
      </c>
      <c r="H1339" s="108">
        <v>5</v>
      </c>
      <c r="I1339" s="108">
        <v>5.9620750000000005</v>
      </c>
      <c r="J1339" s="118">
        <v>20.096</v>
      </c>
      <c r="K1339" s="118"/>
      <c r="L1339" s="118"/>
      <c r="M1339" s="118"/>
      <c r="N1339" s="118"/>
      <c r="O1339" s="118"/>
      <c r="P1339" s="118"/>
      <c r="Q1339" s="118"/>
      <c r="R1339" s="109">
        <v>128.38999999999999</v>
      </c>
      <c r="S1339" s="119">
        <v>0.1</v>
      </c>
      <c r="T1339" s="119">
        <v>0.3</v>
      </c>
      <c r="U1339" s="119">
        <v>0.1</v>
      </c>
      <c r="V1339" s="111">
        <v>128.38999999999999</v>
      </c>
      <c r="W1339" s="111">
        <f t="shared" si="186"/>
        <v>139.9451</v>
      </c>
      <c r="X1339" s="112">
        <v>1.377</v>
      </c>
      <c r="Y1339" s="111">
        <f t="shared" si="187"/>
        <v>332.64950269999997</v>
      </c>
      <c r="Z1339" s="113">
        <v>0.5</v>
      </c>
      <c r="AA1339" s="114">
        <f t="shared" si="185"/>
        <v>166.32475134999999</v>
      </c>
    </row>
    <row r="1340" spans="1:27" ht="12.75" customHeight="1" x14ac:dyDescent="0.35">
      <c r="A1340" s="103" t="s">
        <v>2680</v>
      </c>
      <c r="B1340" s="222" t="s">
        <v>2228</v>
      </c>
      <c r="C1340" s="123" t="s">
        <v>3937</v>
      </c>
      <c r="D1340" s="124">
        <v>1</v>
      </c>
      <c r="E1340" s="125">
        <v>0.6</v>
      </c>
      <c r="F1340" s="132">
        <v>14.067200000000003</v>
      </c>
      <c r="G1340" s="117" t="s">
        <v>39</v>
      </c>
      <c r="H1340" s="108">
        <v>5</v>
      </c>
      <c r="I1340" s="108">
        <v>8.0384000000000011</v>
      </c>
      <c r="J1340" s="118">
        <v>22.105600000000003</v>
      </c>
      <c r="K1340" s="118"/>
      <c r="L1340" s="118"/>
      <c r="M1340" s="118"/>
      <c r="N1340" s="118"/>
      <c r="O1340" s="118"/>
      <c r="P1340" s="118"/>
      <c r="Q1340" s="118"/>
      <c r="R1340" s="109">
        <v>132.62</v>
      </c>
      <c r="S1340" s="119">
        <v>0.1</v>
      </c>
      <c r="T1340" s="119">
        <v>0.3</v>
      </c>
      <c r="U1340" s="119">
        <v>0.1</v>
      </c>
      <c r="V1340" s="111">
        <v>132.62</v>
      </c>
      <c r="W1340" s="111">
        <f t="shared" si="186"/>
        <v>144.5558</v>
      </c>
      <c r="X1340" s="112">
        <v>1.377</v>
      </c>
      <c r="Y1340" s="111">
        <f t="shared" si="187"/>
        <v>343.6091366</v>
      </c>
      <c r="Z1340" s="113">
        <v>0.5</v>
      </c>
      <c r="AA1340" s="114">
        <f t="shared" si="185"/>
        <v>171.8045683</v>
      </c>
    </row>
    <row r="1341" spans="1:27" ht="12.75" customHeight="1" x14ac:dyDescent="0.35">
      <c r="A1341" s="103" t="s">
        <v>2680</v>
      </c>
      <c r="B1341" s="222" t="s">
        <v>2229</v>
      </c>
      <c r="C1341" s="123" t="s">
        <v>3938</v>
      </c>
      <c r="D1341" s="124">
        <v>1</v>
      </c>
      <c r="E1341" s="125">
        <v>0.6</v>
      </c>
      <c r="F1341" s="132">
        <v>14.067200000000003</v>
      </c>
      <c r="G1341" s="117" t="s">
        <v>39</v>
      </c>
      <c r="H1341" s="108">
        <v>5</v>
      </c>
      <c r="I1341" s="108">
        <v>8.0384000000000011</v>
      </c>
      <c r="J1341" s="118">
        <v>22.105600000000003</v>
      </c>
      <c r="K1341" s="118"/>
      <c r="L1341" s="118"/>
      <c r="M1341" s="118"/>
      <c r="N1341" s="118"/>
      <c r="O1341" s="118"/>
      <c r="P1341" s="118"/>
      <c r="Q1341" s="118"/>
      <c r="R1341" s="109">
        <f>R1340</f>
        <v>132.62</v>
      </c>
      <c r="S1341" s="119">
        <v>0.2</v>
      </c>
      <c r="T1341" s="119">
        <v>0.3</v>
      </c>
      <c r="U1341" s="119">
        <v>0.1</v>
      </c>
      <c r="V1341" s="111">
        <v>132.62</v>
      </c>
      <c r="W1341" s="111">
        <f t="shared" si="186"/>
        <v>144.5558</v>
      </c>
      <c r="X1341" s="112">
        <v>1.377</v>
      </c>
      <c r="Y1341" s="111">
        <f t="shared" si="187"/>
        <v>343.6091366</v>
      </c>
      <c r="Z1341" s="113">
        <v>0.5</v>
      </c>
      <c r="AA1341" s="114">
        <f t="shared" si="185"/>
        <v>171.8045683</v>
      </c>
    </row>
    <row r="1342" spans="1:27" ht="12.75" customHeight="1" x14ac:dyDescent="0.35">
      <c r="A1342" s="103" t="s">
        <v>2680</v>
      </c>
      <c r="B1342" s="222" t="s">
        <v>2230</v>
      </c>
      <c r="C1342" s="123" t="s">
        <v>3403</v>
      </c>
      <c r="D1342" s="124">
        <v>1</v>
      </c>
      <c r="E1342" s="125">
        <v>0.6</v>
      </c>
      <c r="F1342" s="132">
        <v>14.067200000000003</v>
      </c>
      <c r="G1342" s="117" t="s">
        <v>39</v>
      </c>
      <c r="H1342" s="108">
        <v>5</v>
      </c>
      <c r="I1342" s="108">
        <v>5.9620750000000005</v>
      </c>
      <c r="J1342" s="118">
        <v>20.096</v>
      </c>
      <c r="K1342" s="118"/>
      <c r="L1342" s="118"/>
      <c r="M1342" s="118"/>
      <c r="N1342" s="118"/>
      <c r="O1342" s="118"/>
      <c r="P1342" s="118"/>
      <c r="Q1342" s="118"/>
      <c r="R1342" s="109">
        <f>R1339</f>
        <v>128.38999999999999</v>
      </c>
      <c r="S1342" s="119">
        <v>0.2</v>
      </c>
      <c r="T1342" s="119">
        <v>0.3</v>
      </c>
      <c r="U1342" s="119">
        <v>0.1</v>
      </c>
      <c r="V1342" s="111">
        <v>128.38999999999999</v>
      </c>
      <c r="W1342" s="111">
        <f t="shared" si="186"/>
        <v>139.9451</v>
      </c>
      <c r="X1342" s="112">
        <v>1.377</v>
      </c>
      <c r="Y1342" s="111">
        <f t="shared" si="187"/>
        <v>332.64950269999997</v>
      </c>
      <c r="Z1342" s="113">
        <v>0.5</v>
      </c>
      <c r="AA1342" s="114">
        <f t="shared" si="185"/>
        <v>166.32475134999999</v>
      </c>
    </row>
    <row r="1343" spans="1:27" ht="12.75" customHeight="1" x14ac:dyDescent="0.35">
      <c r="A1343" s="103" t="s">
        <v>2680</v>
      </c>
      <c r="B1343" s="222" t="s">
        <v>2231</v>
      </c>
      <c r="C1343" s="123" t="s">
        <v>533</v>
      </c>
      <c r="D1343" s="124">
        <v>1</v>
      </c>
      <c r="E1343" s="125">
        <v>0.6</v>
      </c>
      <c r="F1343" s="132">
        <v>14.067200000000003</v>
      </c>
      <c r="G1343" s="117" t="s">
        <v>39</v>
      </c>
      <c r="H1343" s="108">
        <v>5</v>
      </c>
      <c r="I1343" s="108"/>
      <c r="J1343" s="118"/>
      <c r="K1343" s="118"/>
      <c r="L1343" s="118"/>
      <c r="M1343" s="118"/>
      <c r="N1343" s="118"/>
      <c r="O1343" s="118"/>
      <c r="P1343" s="118"/>
      <c r="Q1343" s="118"/>
      <c r="R1343" s="109">
        <f>R1338</f>
        <v>76.42</v>
      </c>
      <c r="S1343" s="119">
        <v>0.2</v>
      </c>
      <c r="T1343" s="119">
        <v>0.3</v>
      </c>
      <c r="U1343" s="119">
        <v>0.1</v>
      </c>
      <c r="V1343" s="111">
        <v>76.42</v>
      </c>
      <c r="W1343" s="111">
        <f t="shared" si="186"/>
        <v>83.297800000000009</v>
      </c>
      <c r="X1343" s="112">
        <v>1.377</v>
      </c>
      <c r="Y1343" s="111">
        <f t="shared" si="187"/>
        <v>197.9988706</v>
      </c>
      <c r="Z1343" s="113">
        <v>0.5</v>
      </c>
      <c r="AA1343" s="114">
        <f t="shared" si="185"/>
        <v>98.999435300000002</v>
      </c>
    </row>
    <row r="1344" spans="1:27" ht="12.75" customHeight="1" x14ac:dyDescent="0.35">
      <c r="A1344" s="103" t="s">
        <v>2680</v>
      </c>
      <c r="B1344" s="222" t="s">
        <v>2232</v>
      </c>
      <c r="C1344" s="123" t="s">
        <v>3939</v>
      </c>
      <c r="D1344" s="124">
        <v>1</v>
      </c>
      <c r="E1344" s="125">
        <v>0.6</v>
      </c>
      <c r="F1344" s="132">
        <v>14.067200000000003</v>
      </c>
      <c r="G1344" s="117" t="s">
        <v>39</v>
      </c>
      <c r="H1344" s="108">
        <v>5</v>
      </c>
      <c r="I1344" s="108">
        <v>8.0384000000000011</v>
      </c>
      <c r="J1344" s="118">
        <v>22.105600000000003</v>
      </c>
      <c r="K1344" s="118"/>
      <c r="L1344" s="118"/>
      <c r="M1344" s="118"/>
      <c r="N1344" s="118"/>
      <c r="O1344" s="118"/>
      <c r="P1344" s="118"/>
      <c r="Q1344" s="118"/>
      <c r="R1344" s="109">
        <v>132.62</v>
      </c>
      <c r="S1344" s="119">
        <v>0.2</v>
      </c>
      <c r="T1344" s="119">
        <v>0.3</v>
      </c>
      <c r="U1344" s="119">
        <v>0.1</v>
      </c>
      <c r="V1344" s="111">
        <v>132.62</v>
      </c>
      <c r="W1344" s="111">
        <f t="shared" si="186"/>
        <v>144.5558</v>
      </c>
      <c r="X1344" s="112">
        <v>1.377</v>
      </c>
      <c r="Y1344" s="111">
        <f t="shared" si="187"/>
        <v>343.6091366</v>
      </c>
      <c r="Z1344" s="113">
        <v>0.5</v>
      </c>
      <c r="AA1344" s="114">
        <f t="shared" si="185"/>
        <v>171.8045683</v>
      </c>
    </row>
    <row r="1345" spans="1:27" ht="12.75" customHeight="1" x14ac:dyDescent="0.35">
      <c r="A1345" s="103" t="s">
        <v>2680</v>
      </c>
      <c r="B1345" s="222" t="s">
        <v>2233</v>
      </c>
      <c r="C1345" s="123" t="s">
        <v>3432</v>
      </c>
      <c r="D1345" s="124">
        <v>1</v>
      </c>
      <c r="E1345" s="125">
        <v>0.6</v>
      </c>
      <c r="F1345" s="132">
        <v>14.067200000000003</v>
      </c>
      <c r="G1345" s="117" t="s">
        <v>39</v>
      </c>
      <c r="H1345" s="108">
        <v>5</v>
      </c>
      <c r="I1345" s="108">
        <v>5.9620750000000005</v>
      </c>
      <c r="J1345" s="118">
        <v>20.096</v>
      </c>
      <c r="K1345" s="118"/>
      <c r="L1345" s="118"/>
      <c r="M1345" s="118"/>
      <c r="N1345" s="118"/>
      <c r="O1345" s="118"/>
      <c r="P1345" s="118"/>
      <c r="Q1345" s="118"/>
      <c r="R1345" s="109">
        <f>R1342</f>
        <v>128.38999999999999</v>
      </c>
      <c r="S1345" s="119">
        <v>0.2</v>
      </c>
      <c r="T1345" s="119">
        <v>0.3</v>
      </c>
      <c r="U1345" s="119">
        <v>0.1</v>
      </c>
      <c r="V1345" s="111">
        <v>128.38999999999999</v>
      </c>
      <c r="W1345" s="111">
        <f t="shared" si="186"/>
        <v>139.9451</v>
      </c>
      <c r="X1345" s="112">
        <v>1.377</v>
      </c>
      <c r="Y1345" s="111">
        <f t="shared" si="187"/>
        <v>332.64950269999997</v>
      </c>
      <c r="Z1345" s="113">
        <v>0.5</v>
      </c>
      <c r="AA1345" s="114">
        <f t="shared" si="185"/>
        <v>166.32475134999999</v>
      </c>
    </row>
    <row r="1346" spans="1:27" ht="12.75" customHeight="1" x14ac:dyDescent="0.35">
      <c r="A1346" s="103" t="s">
        <v>2680</v>
      </c>
      <c r="B1346" s="222" t="s">
        <v>2234</v>
      </c>
      <c r="C1346" s="123" t="s">
        <v>535</v>
      </c>
      <c r="D1346" s="124">
        <v>1</v>
      </c>
      <c r="E1346" s="125">
        <v>0.6</v>
      </c>
      <c r="F1346" s="132">
        <v>14.067200000000003</v>
      </c>
      <c r="G1346" s="117" t="s">
        <v>39</v>
      </c>
      <c r="H1346" s="108">
        <v>5</v>
      </c>
      <c r="I1346" s="108"/>
      <c r="J1346" s="118"/>
      <c r="K1346" s="118"/>
      <c r="L1346" s="118"/>
      <c r="M1346" s="118"/>
      <c r="N1346" s="118"/>
      <c r="O1346" s="118"/>
      <c r="P1346" s="118"/>
      <c r="Q1346" s="118"/>
      <c r="R1346" s="109">
        <v>76.42</v>
      </c>
      <c r="S1346" s="119">
        <v>0.2</v>
      </c>
      <c r="T1346" s="119">
        <v>0.3</v>
      </c>
      <c r="U1346" s="119">
        <v>0.1</v>
      </c>
      <c r="V1346" s="111">
        <v>76.42</v>
      </c>
      <c r="W1346" s="111">
        <f t="shared" si="186"/>
        <v>83.297800000000009</v>
      </c>
      <c r="X1346" s="112">
        <v>1.377</v>
      </c>
      <c r="Y1346" s="111">
        <f t="shared" si="187"/>
        <v>197.9988706</v>
      </c>
      <c r="Z1346" s="113">
        <v>0.5</v>
      </c>
      <c r="AA1346" s="114">
        <f t="shared" si="185"/>
        <v>98.999435300000002</v>
      </c>
    </row>
    <row r="1347" spans="1:27" ht="12.75" customHeight="1" x14ac:dyDescent="0.35">
      <c r="A1347" s="103" t="s">
        <v>2680</v>
      </c>
      <c r="B1347" s="222" t="s">
        <v>2235</v>
      </c>
      <c r="C1347" s="123" t="s">
        <v>536</v>
      </c>
      <c r="D1347" s="124">
        <v>0.25</v>
      </c>
      <c r="E1347" s="125">
        <v>0.6</v>
      </c>
      <c r="F1347" s="132">
        <v>14.067200000000003</v>
      </c>
      <c r="G1347" s="117" t="s">
        <v>39</v>
      </c>
      <c r="H1347" s="108">
        <v>2.9437500000000001</v>
      </c>
      <c r="I1347" s="108"/>
      <c r="J1347" s="118"/>
      <c r="K1347" s="118"/>
      <c r="L1347" s="118">
        <v>1.39</v>
      </c>
      <c r="M1347" s="118"/>
      <c r="N1347" s="118"/>
      <c r="O1347" s="118">
        <v>4.38</v>
      </c>
      <c r="P1347" s="118"/>
      <c r="Q1347" s="118"/>
      <c r="R1347" s="109">
        <v>39.6</v>
      </c>
      <c r="S1347" s="119">
        <v>0.2</v>
      </c>
      <c r="T1347" s="119">
        <v>0.3</v>
      </c>
      <c r="U1347" s="119">
        <v>0.1</v>
      </c>
      <c r="V1347" s="111">
        <v>39.6</v>
      </c>
      <c r="W1347" s="111">
        <f t="shared" si="186"/>
        <v>43.164000000000001</v>
      </c>
      <c r="X1347" s="112">
        <v>1.377</v>
      </c>
      <c r="Y1347" s="111">
        <f t="shared" si="187"/>
        <v>102.60082799999999</v>
      </c>
      <c r="Z1347" s="113">
        <v>0.5</v>
      </c>
      <c r="AA1347" s="114">
        <f t="shared" si="185"/>
        <v>51.300413999999996</v>
      </c>
    </row>
    <row r="1348" spans="1:27" ht="12.75" customHeight="1" x14ac:dyDescent="0.35">
      <c r="A1348" s="103" t="s">
        <v>2680</v>
      </c>
      <c r="B1348" s="222" t="s">
        <v>2236</v>
      </c>
      <c r="C1348" s="123" t="s">
        <v>3460</v>
      </c>
      <c r="D1348" s="124">
        <v>0.25</v>
      </c>
      <c r="E1348" s="125">
        <v>0.6</v>
      </c>
      <c r="F1348" s="132">
        <v>14.067200000000003</v>
      </c>
      <c r="G1348" s="117" t="s">
        <v>39</v>
      </c>
      <c r="H1348" s="108">
        <v>2.9437500000000001</v>
      </c>
      <c r="I1348" s="108">
        <v>1.4905187500000001</v>
      </c>
      <c r="J1348" s="118">
        <v>5.024</v>
      </c>
      <c r="K1348" s="118"/>
      <c r="L1348" s="118">
        <v>1.39</v>
      </c>
      <c r="M1348" s="118"/>
      <c r="N1348" s="118"/>
      <c r="O1348" s="118">
        <v>4.38</v>
      </c>
      <c r="P1348" s="118"/>
      <c r="Q1348" s="118"/>
      <c r="R1348" s="109">
        <v>65.584999999999994</v>
      </c>
      <c r="S1348" s="119">
        <v>0.2</v>
      </c>
      <c r="T1348" s="119">
        <v>0.3</v>
      </c>
      <c r="U1348" s="119">
        <v>0.1</v>
      </c>
      <c r="V1348" s="111">
        <v>65.584999999999994</v>
      </c>
      <c r="W1348" s="111">
        <f t="shared" si="186"/>
        <v>71.487650000000002</v>
      </c>
      <c r="X1348" s="112">
        <v>1.377</v>
      </c>
      <c r="Y1348" s="111">
        <f t="shared" si="187"/>
        <v>169.92614404999998</v>
      </c>
      <c r="Z1348" s="113">
        <v>0.5</v>
      </c>
      <c r="AA1348" s="114">
        <f t="shared" si="185"/>
        <v>84.963072024999988</v>
      </c>
    </row>
    <row r="1349" spans="1:27" ht="12.75" customHeight="1" x14ac:dyDescent="0.35">
      <c r="A1349" s="103" t="s">
        <v>2680</v>
      </c>
      <c r="B1349" s="222" t="s">
        <v>2237</v>
      </c>
      <c r="C1349" s="123" t="s">
        <v>3940</v>
      </c>
      <c r="D1349" s="124">
        <v>0.25</v>
      </c>
      <c r="E1349" s="125">
        <v>0.6</v>
      </c>
      <c r="F1349" s="132">
        <v>14.067200000000003</v>
      </c>
      <c r="G1349" s="117" t="s">
        <v>39</v>
      </c>
      <c r="H1349" s="108">
        <v>2.9437500000000001</v>
      </c>
      <c r="I1349" s="108">
        <v>2.0096000000000003</v>
      </c>
      <c r="J1349" s="118">
        <v>5.5264000000000006</v>
      </c>
      <c r="K1349" s="118"/>
      <c r="L1349" s="118">
        <v>1.39</v>
      </c>
      <c r="M1349" s="118"/>
      <c r="N1349" s="118"/>
      <c r="O1349" s="118">
        <v>4.38</v>
      </c>
      <c r="P1349" s="118"/>
      <c r="Q1349" s="118"/>
      <c r="R1349" s="109">
        <v>67.7</v>
      </c>
      <c r="S1349" s="119">
        <v>0.2</v>
      </c>
      <c r="T1349" s="119">
        <v>0.3</v>
      </c>
      <c r="U1349" s="119">
        <v>0.1</v>
      </c>
      <c r="V1349" s="111">
        <v>67.7</v>
      </c>
      <c r="W1349" s="111">
        <f t="shared" si="186"/>
        <v>73.793000000000006</v>
      </c>
      <c r="X1349" s="112">
        <v>1.377</v>
      </c>
      <c r="Y1349" s="111">
        <f t="shared" si="187"/>
        <v>175.40596099999999</v>
      </c>
      <c r="Z1349" s="113">
        <v>0.5</v>
      </c>
      <c r="AA1349" s="114">
        <f t="shared" si="185"/>
        <v>87.702980499999995</v>
      </c>
    </row>
    <row r="1350" spans="1:27" ht="12.75" customHeight="1" x14ac:dyDescent="0.35">
      <c r="A1350" s="103" t="s">
        <v>2680</v>
      </c>
      <c r="B1350" s="222" t="s">
        <v>2238</v>
      </c>
      <c r="C1350" s="123" t="s">
        <v>538</v>
      </c>
      <c r="D1350" s="124">
        <v>1</v>
      </c>
      <c r="E1350" s="125">
        <v>0.6</v>
      </c>
      <c r="F1350" s="132">
        <v>14.067200000000003</v>
      </c>
      <c r="G1350" s="117" t="s">
        <v>39</v>
      </c>
      <c r="H1350" s="108">
        <v>5</v>
      </c>
      <c r="I1350" s="108"/>
      <c r="J1350" s="118"/>
      <c r="K1350" s="118"/>
      <c r="L1350" s="118"/>
      <c r="M1350" s="118"/>
      <c r="N1350" s="118"/>
      <c r="O1350" s="118"/>
      <c r="P1350" s="118"/>
      <c r="Q1350" s="118"/>
      <c r="R1350" s="109">
        <f>R1338*1.5</f>
        <v>114.63</v>
      </c>
      <c r="S1350" s="119">
        <v>0.1</v>
      </c>
      <c r="T1350" s="119">
        <v>0.3</v>
      </c>
      <c r="U1350" s="119">
        <v>0.1</v>
      </c>
      <c r="V1350" s="111">
        <f>V1338*1.5</f>
        <v>114.63</v>
      </c>
      <c r="W1350" s="111">
        <f t="shared" si="186"/>
        <v>124.94670000000001</v>
      </c>
      <c r="X1350" s="112">
        <v>1.377</v>
      </c>
      <c r="Y1350" s="111">
        <f t="shared" si="187"/>
        <v>296.99830589999999</v>
      </c>
      <c r="Z1350" s="113">
        <v>0.5</v>
      </c>
      <c r="AA1350" s="114">
        <f t="shared" si="185"/>
        <v>148.49915295</v>
      </c>
    </row>
    <row r="1351" spans="1:27" ht="12.75" customHeight="1" x14ac:dyDescent="0.35">
      <c r="A1351" s="103" t="s">
        <v>2680</v>
      </c>
      <c r="B1351" s="222" t="s">
        <v>2239</v>
      </c>
      <c r="C1351" s="123" t="s">
        <v>3628</v>
      </c>
      <c r="D1351" s="124">
        <v>1</v>
      </c>
      <c r="E1351" s="125">
        <v>0.6</v>
      </c>
      <c r="F1351" s="132">
        <v>14.067200000000003</v>
      </c>
      <c r="G1351" s="117" t="s">
        <v>39</v>
      </c>
      <c r="H1351" s="108">
        <v>5</v>
      </c>
      <c r="I1351" s="108">
        <v>5.9620750000000005</v>
      </c>
      <c r="J1351" s="118">
        <v>20.096</v>
      </c>
      <c r="K1351" s="118"/>
      <c r="L1351" s="118"/>
      <c r="M1351" s="118"/>
      <c r="N1351" s="118"/>
      <c r="O1351" s="118"/>
      <c r="P1351" s="118"/>
      <c r="Q1351" s="118"/>
      <c r="R1351" s="109">
        <f t="shared" ref="R1351:R1352" si="188">R1339*1.5</f>
        <v>192.58499999999998</v>
      </c>
      <c r="S1351" s="119">
        <v>0.1</v>
      </c>
      <c r="T1351" s="119">
        <v>0.3</v>
      </c>
      <c r="U1351" s="119">
        <v>0.1</v>
      </c>
      <c r="V1351" s="111">
        <f t="shared" ref="V1351:V1352" si="189">V1339*1.5</f>
        <v>192.58499999999998</v>
      </c>
      <c r="W1351" s="111">
        <f t="shared" si="186"/>
        <v>209.91764999999998</v>
      </c>
      <c r="X1351" s="112">
        <v>1.377</v>
      </c>
      <c r="Y1351" s="111">
        <f t="shared" si="187"/>
        <v>498.9742540499999</v>
      </c>
      <c r="Z1351" s="113">
        <v>0.5</v>
      </c>
      <c r="AA1351" s="114">
        <f t="shared" si="185"/>
        <v>249.48712702499995</v>
      </c>
    </row>
    <row r="1352" spans="1:27" ht="12.75" customHeight="1" x14ac:dyDescent="0.35">
      <c r="A1352" s="103" t="s">
        <v>2680</v>
      </c>
      <c r="B1352" s="222" t="s">
        <v>2240</v>
      </c>
      <c r="C1352" s="123" t="s">
        <v>3941</v>
      </c>
      <c r="D1352" s="124">
        <v>1</v>
      </c>
      <c r="E1352" s="125">
        <v>0.6</v>
      </c>
      <c r="F1352" s="132">
        <v>14.067200000000003</v>
      </c>
      <c r="G1352" s="117" t="s">
        <v>39</v>
      </c>
      <c r="H1352" s="108">
        <v>5</v>
      </c>
      <c r="I1352" s="108">
        <v>8.0384000000000011</v>
      </c>
      <c r="J1352" s="118">
        <v>22.105600000000003</v>
      </c>
      <c r="K1352" s="118"/>
      <c r="L1352" s="118"/>
      <c r="M1352" s="118"/>
      <c r="N1352" s="118"/>
      <c r="O1352" s="118"/>
      <c r="P1352" s="118"/>
      <c r="Q1352" s="118"/>
      <c r="R1352" s="109">
        <f t="shared" si="188"/>
        <v>198.93</v>
      </c>
      <c r="S1352" s="119">
        <v>0.1</v>
      </c>
      <c r="T1352" s="119">
        <v>0.3</v>
      </c>
      <c r="U1352" s="119">
        <v>0.1</v>
      </c>
      <c r="V1352" s="111">
        <f t="shared" si="189"/>
        <v>198.93</v>
      </c>
      <c r="W1352" s="111">
        <f t="shared" si="186"/>
        <v>216.83370000000002</v>
      </c>
      <c r="X1352" s="112">
        <v>1.377</v>
      </c>
      <c r="Y1352" s="111">
        <f t="shared" si="187"/>
        <v>515.41370489999997</v>
      </c>
      <c r="Z1352" s="113">
        <v>0.5</v>
      </c>
      <c r="AA1352" s="114">
        <f t="shared" si="185"/>
        <v>257.70685244999999</v>
      </c>
    </row>
    <row r="1353" spans="1:27" ht="12.75" customHeight="1" x14ac:dyDescent="0.35">
      <c r="A1353" s="103" t="s">
        <v>2680</v>
      </c>
      <c r="B1353" s="222" t="s">
        <v>2241</v>
      </c>
      <c r="C1353" s="123" t="s">
        <v>1336</v>
      </c>
      <c r="D1353" s="124">
        <v>1</v>
      </c>
      <c r="E1353" s="125">
        <v>0.6</v>
      </c>
      <c r="F1353" s="132">
        <v>14.067200000000003</v>
      </c>
      <c r="G1353" s="117" t="s">
        <v>39</v>
      </c>
      <c r="H1353" s="108">
        <v>5</v>
      </c>
      <c r="I1353" s="108"/>
      <c r="J1353" s="118"/>
      <c r="K1353" s="118"/>
      <c r="L1353" s="118"/>
      <c r="M1353" s="118"/>
      <c r="N1353" s="118"/>
      <c r="O1353" s="118"/>
      <c r="P1353" s="118"/>
      <c r="Q1353" s="118"/>
      <c r="R1353" s="109">
        <v>76.42</v>
      </c>
      <c r="S1353" s="119">
        <v>0.2</v>
      </c>
      <c r="T1353" s="119">
        <v>0.3</v>
      </c>
      <c r="U1353" s="119">
        <v>0.1</v>
      </c>
      <c r="V1353" s="111">
        <v>76.42</v>
      </c>
      <c r="W1353" s="111">
        <f t="shared" si="186"/>
        <v>83.297800000000009</v>
      </c>
      <c r="X1353" s="112">
        <v>1.377</v>
      </c>
      <c r="Y1353" s="111">
        <f t="shared" si="187"/>
        <v>197.9988706</v>
      </c>
      <c r="Z1353" s="113">
        <v>0.5</v>
      </c>
      <c r="AA1353" s="114">
        <f t="shared" si="185"/>
        <v>98.999435300000002</v>
      </c>
    </row>
    <row r="1354" spans="1:27" ht="12.75" customHeight="1" x14ac:dyDescent="0.35">
      <c r="A1354" s="103" t="s">
        <v>2680</v>
      </c>
      <c r="B1354" s="222" t="s">
        <v>4090</v>
      </c>
      <c r="C1354" s="123" t="s">
        <v>540</v>
      </c>
      <c r="D1354" s="124">
        <v>1</v>
      </c>
      <c r="E1354" s="125">
        <v>0.6</v>
      </c>
      <c r="F1354" s="132">
        <v>14.067200000000003</v>
      </c>
      <c r="G1354" s="117" t="s">
        <v>39</v>
      </c>
      <c r="H1354" s="108">
        <v>5</v>
      </c>
      <c r="I1354" s="108"/>
      <c r="J1354" s="118"/>
      <c r="K1354" s="118"/>
      <c r="L1354" s="118"/>
      <c r="M1354" s="118"/>
      <c r="N1354" s="118"/>
      <c r="O1354" s="118"/>
      <c r="P1354" s="118"/>
      <c r="Q1354" s="118"/>
      <c r="R1354" s="109">
        <v>76.42</v>
      </c>
      <c r="S1354" s="119">
        <v>0.2</v>
      </c>
      <c r="T1354" s="119">
        <v>0.3</v>
      </c>
      <c r="U1354" s="119">
        <v>0.1</v>
      </c>
      <c r="V1354" s="111">
        <v>76.42</v>
      </c>
      <c r="W1354" s="111">
        <f t="shared" si="186"/>
        <v>83.297800000000009</v>
      </c>
      <c r="X1354" s="112">
        <v>1.377</v>
      </c>
      <c r="Y1354" s="111">
        <f t="shared" si="187"/>
        <v>197.9988706</v>
      </c>
      <c r="Z1354" s="113">
        <v>0.5</v>
      </c>
      <c r="AA1354" s="114">
        <f t="shared" si="185"/>
        <v>98.999435300000002</v>
      </c>
    </row>
    <row r="1355" spans="1:27" ht="12.75" customHeight="1" x14ac:dyDescent="0.35">
      <c r="A1355" s="103" t="s">
        <v>2680</v>
      </c>
      <c r="B1355" s="222" t="s">
        <v>4091</v>
      </c>
      <c r="C1355" s="123" t="s">
        <v>1337</v>
      </c>
      <c r="D1355" s="124">
        <v>1</v>
      </c>
      <c r="E1355" s="125"/>
      <c r="F1355" s="132">
        <v>7.6</v>
      </c>
      <c r="G1355" s="117" t="s">
        <v>39</v>
      </c>
      <c r="H1355" s="108">
        <v>1.62</v>
      </c>
      <c r="I1355" s="108"/>
      <c r="J1355" s="118"/>
      <c r="K1355" s="118"/>
      <c r="L1355" s="118"/>
      <c r="M1355" s="118"/>
      <c r="N1355" s="118"/>
      <c r="O1355" s="118"/>
      <c r="P1355" s="118"/>
      <c r="Q1355" s="118"/>
      <c r="R1355" s="109">
        <v>76.42</v>
      </c>
      <c r="S1355" s="119">
        <v>1.5</v>
      </c>
      <c r="T1355" s="119">
        <v>0</v>
      </c>
      <c r="U1355" s="119">
        <v>0</v>
      </c>
      <c r="V1355" s="111">
        <v>76.42</v>
      </c>
      <c r="W1355" s="111">
        <f t="shared" si="186"/>
        <v>83.297800000000009</v>
      </c>
      <c r="X1355" s="112">
        <v>1.377</v>
      </c>
      <c r="Y1355" s="111">
        <f t="shared" si="187"/>
        <v>197.9988706</v>
      </c>
      <c r="Z1355" s="113">
        <v>0.5</v>
      </c>
      <c r="AA1355" s="114">
        <f t="shared" si="185"/>
        <v>98.999435300000002</v>
      </c>
    </row>
    <row r="1356" spans="1:27" ht="12.75" customHeight="1" x14ac:dyDescent="0.35">
      <c r="A1356" s="103" t="s">
        <v>2680</v>
      </c>
      <c r="B1356" s="222" t="s">
        <v>4092</v>
      </c>
      <c r="C1356" s="123" t="s">
        <v>1338</v>
      </c>
      <c r="D1356" s="124">
        <v>1</v>
      </c>
      <c r="E1356" s="125"/>
      <c r="F1356" s="132">
        <v>7.6</v>
      </c>
      <c r="G1356" s="117" t="s">
        <v>39</v>
      </c>
      <c r="H1356" s="108">
        <v>1.62</v>
      </c>
      <c r="I1356" s="108"/>
      <c r="J1356" s="118"/>
      <c r="K1356" s="118"/>
      <c r="L1356" s="118"/>
      <c r="M1356" s="118"/>
      <c r="N1356" s="118"/>
      <c r="O1356" s="118"/>
      <c r="P1356" s="118"/>
      <c r="Q1356" s="118"/>
      <c r="R1356" s="109">
        <v>12.311999999999999</v>
      </c>
      <c r="S1356" s="119">
        <v>1</v>
      </c>
      <c r="T1356" s="119">
        <v>0</v>
      </c>
      <c r="U1356" s="119">
        <v>0</v>
      </c>
      <c r="V1356" s="111">
        <v>76.42</v>
      </c>
      <c r="W1356" s="111">
        <f t="shared" si="186"/>
        <v>83.297800000000009</v>
      </c>
      <c r="X1356" s="112">
        <v>1.377</v>
      </c>
      <c r="Y1356" s="111">
        <f t="shared" si="187"/>
        <v>197.9988706</v>
      </c>
      <c r="Z1356" s="113">
        <v>0.5</v>
      </c>
      <c r="AA1356" s="114">
        <f t="shared" si="185"/>
        <v>98.999435300000002</v>
      </c>
    </row>
    <row r="1357" spans="1:27" ht="12.75" customHeight="1" x14ac:dyDescent="0.35">
      <c r="A1357" s="103" t="s">
        <v>2680</v>
      </c>
      <c r="B1357" s="222" t="s">
        <v>4093</v>
      </c>
      <c r="C1357" s="123" t="s">
        <v>541</v>
      </c>
      <c r="D1357" s="124">
        <v>1</v>
      </c>
      <c r="E1357" s="125"/>
      <c r="F1357" s="132">
        <v>7.6</v>
      </c>
      <c r="G1357" s="117" t="s">
        <v>39</v>
      </c>
      <c r="H1357" s="108">
        <v>1.62</v>
      </c>
      <c r="I1357" s="108"/>
      <c r="J1357" s="118"/>
      <c r="K1357" s="118"/>
      <c r="L1357" s="118"/>
      <c r="M1357" s="118"/>
      <c r="N1357" s="118"/>
      <c r="O1357" s="118"/>
      <c r="P1357" s="118"/>
      <c r="Q1357" s="118"/>
      <c r="R1357" s="109">
        <v>12.311999999999999</v>
      </c>
      <c r="S1357" s="119">
        <v>1</v>
      </c>
      <c r="T1357" s="119">
        <v>0</v>
      </c>
      <c r="U1357" s="119">
        <v>0</v>
      </c>
      <c r="V1357" s="111">
        <v>76.42</v>
      </c>
      <c r="W1357" s="111">
        <f t="shared" si="186"/>
        <v>83.297800000000009</v>
      </c>
      <c r="X1357" s="112">
        <v>1.377</v>
      </c>
      <c r="Y1357" s="111">
        <f t="shared" si="187"/>
        <v>197.9988706</v>
      </c>
      <c r="Z1357" s="113">
        <v>0.5</v>
      </c>
      <c r="AA1357" s="114">
        <f t="shared" si="185"/>
        <v>98.999435300000002</v>
      </c>
    </row>
    <row r="1358" spans="1:27" ht="12.75" customHeight="1" x14ac:dyDescent="0.35">
      <c r="A1358" s="103" t="s">
        <v>2680</v>
      </c>
      <c r="B1358" s="222" t="s">
        <v>4094</v>
      </c>
      <c r="C1358" s="123" t="s">
        <v>542</v>
      </c>
      <c r="D1358" s="124">
        <v>1</v>
      </c>
      <c r="E1358" s="125"/>
      <c r="F1358" s="132">
        <v>1</v>
      </c>
      <c r="G1358" s="117" t="s">
        <v>39</v>
      </c>
      <c r="H1358" s="108"/>
      <c r="I1358" s="108"/>
      <c r="J1358" s="118"/>
      <c r="K1358" s="118"/>
      <c r="L1358" s="118"/>
      <c r="M1358" s="118">
        <v>1.8789753246753249</v>
      </c>
      <c r="N1358" s="118"/>
      <c r="O1358" s="118"/>
      <c r="P1358" s="118"/>
      <c r="Q1358" s="118"/>
      <c r="R1358" s="109">
        <v>1.8789753246753249</v>
      </c>
      <c r="S1358" s="119">
        <v>1</v>
      </c>
      <c r="T1358" s="119">
        <v>0</v>
      </c>
      <c r="U1358" s="119">
        <v>0</v>
      </c>
      <c r="V1358" s="111">
        <v>3.45</v>
      </c>
      <c r="W1358" s="111">
        <f t="shared" si="186"/>
        <v>3.7605000000000004</v>
      </c>
      <c r="X1358" s="112">
        <v>1.377</v>
      </c>
      <c r="Y1358" s="111">
        <f t="shared" si="187"/>
        <v>8.9387085000000006</v>
      </c>
      <c r="Z1358" s="113">
        <v>0.5</v>
      </c>
      <c r="AA1358" s="114">
        <f t="shared" si="185"/>
        <v>4.4693542500000003</v>
      </c>
    </row>
    <row r="1359" spans="1:27" ht="12.75" customHeight="1" x14ac:dyDescent="0.35">
      <c r="A1359" s="103" t="s">
        <v>2680</v>
      </c>
      <c r="B1359" s="222" t="s">
        <v>4095</v>
      </c>
      <c r="C1359" s="123" t="s">
        <v>1339</v>
      </c>
      <c r="D1359" s="124"/>
      <c r="E1359" s="125"/>
      <c r="F1359" s="132">
        <v>1</v>
      </c>
      <c r="G1359" s="117" t="s">
        <v>39</v>
      </c>
      <c r="H1359" s="108"/>
      <c r="I1359" s="108"/>
      <c r="J1359" s="118"/>
      <c r="K1359" s="118"/>
      <c r="L1359" s="118"/>
      <c r="M1359" s="118"/>
      <c r="N1359" s="118"/>
      <c r="O1359" s="118"/>
      <c r="P1359" s="118"/>
      <c r="Q1359" s="118"/>
      <c r="R1359" s="109">
        <v>3.8414999999999999</v>
      </c>
      <c r="S1359" s="119">
        <v>1</v>
      </c>
      <c r="T1359" s="119">
        <v>0</v>
      </c>
      <c r="U1359" s="119">
        <v>0</v>
      </c>
      <c r="V1359" s="111">
        <v>3.45</v>
      </c>
      <c r="W1359" s="111">
        <f t="shared" si="186"/>
        <v>3.7605000000000004</v>
      </c>
      <c r="X1359" s="112">
        <v>1.377</v>
      </c>
      <c r="Y1359" s="111">
        <f t="shared" si="187"/>
        <v>8.9387085000000006</v>
      </c>
      <c r="Z1359" s="113">
        <v>0.5</v>
      </c>
      <c r="AA1359" s="114">
        <f t="shared" si="185"/>
        <v>4.4693542500000003</v>
      </c>
    </row>
    <row r="1360" spans="1:27" ht="12.75" customHeight="1" x14ac:dyDescent="0.35">
      <c r="A1360" s="103" t="s">
        <v>2680</v>
      </c>
      <c r="B1360" s="222" t="s">
        <v>4096</v>
      </c>
      <c r="C1360" s="123" t="s">
        <v>3942</v>
      </c>
      <c r="D1360" s="124"/>
      <c r="E1360" s="125"/>
      <c r="F1360" s="132">
        <v>1</v>
      </c>
      <c r="G1360" s="117" t="s">
        <v>39</v>
      </c>
      <c r="H1360" s="108"/>
      <c r="I1360" s="108"/>
      <c r="J1360" s="118"/>
      <c r="K1360" s="118"/>
      <c r="L1360" s="118"/>
      <c r="M1360" s="118"/>
      <c r="N1360" s="118"/>
      <c r="O1360" s="118"/>
      <c r="P1360" s="118">
        <v>4.2497000000000007</v>
      </c>
      <c r="Q1360" s="118"/>
      <c r="R1360" s="109">
        <v>1.9356164383561645</v>
      </c>
      <c r="S1360" s="119">
        <v>1</v>
      </c>
      <c r="T1360" s="119">
        <v>0</v>
      </c>
      <c r="U1360" s="119">
        <v>0</v>
      </c>
      <c r="V1360" s="111">
        <v>3.871232876712329</v>
      </c>
      <c r="W1360" s="111">
        <f t="shared" si="186"/>
        <v>4.2196438356164387</v>
      </c>
      <c r="X1360" s="112">
        <v>1.377</v>
      </c>
      <c r="Y1360" s="111">
        <f t="shared" si="187"/>
        <v>10.030093397260273</v>
      </c>
      <c r="Z1360" s="113">
        <v>0.5</v>
      </c>
      <c r="AA1360" s="114">
        <f t="shared" si="185"/>
        <v>5.0150466986301367</v>
      </c>
    </row>
    <row r="1361" spans="1:27" ht="12.75" customHeight="1" x14ac:dyDescent="0.35">
      <c r="A1361" s="103" t="s">
        <v>2680</v>
      </c>
      <c r="B1361" s="222" t="s">
        <v>4097</v>
      </c>
      <c r="C1361" s="123" t="s">
        <v>3489</v>
      </c>
      <c r="D1361" s="124"/>
      <c r="E1361" s="125"/>
      <c r="F1361" s="132">
        <v>1</v>
      </c>
      <c r="G1361" s="117" t="s">
        <v>39</v>
      </c>
      <c r="H1361" s="108"/>
      <c r="I1361" s="108"/>
      <c r="J1361" s="118"/>
      <c r="K1361" s="118"/>
      <c r="L1361" s="118"/>
      <c r="M1361" s="118"/>
      <c r="N1361" s="118"/>
      <c r="O1361" s="118"/>
      <c r="P1361" s="118">
        <v>4.0456000000000003</v>
      </c>
      <c r="Q1361" s="118"/>
      <c r="R1361" s="109">
        <v>4.0456000000000003</v>
      </c>
      <c r="S1361" s="119">
        <v>1</v>
      </c>
      <c r="T1361" s="119">
        <v>0</v>
      </c>
      <c r="U1361" s="119">
        <v>0</v>
      </c>
      <c r="V1361" s="111">
        <v>8.0912000000000006</v>
      </c>
      <c r="W1361" s="111">
        <f t="shared" si="186"/>
        <v>8.819408000000001</v>
      </c>
      <c r="X1361" s="112">
        <v>1.377</v>
      </c>
      <c r="Y1361" s="111">
        <f t="shared" si="187"/>
        <v>20.963732816</v>
      </c>
      <c r="Z1361" s="113">
        <v>0.5</v>
      </c>
      <c r="AA1361" s="114">
        <f t="shared" si="185"/>
        <v>10.481866408</v>
      </c>
    </row>
    <row r="1362" spans="1:27" ht="12.75" customHeight="1" x14ac:dyDescent="0.35">
      <c r="A1362" s="103" t="s">
        <v>2680</v>
      </c>
      <c r="B1362" s="222" t="s">
        <v>4098</v>
      </c>
      <c r="C1362" s="123" t="s">
        <v>544</v>
      </c>
      <c r="D1362" s="124"/>
      <c r="E1362" s="125"/>
      <c r="F1362" s="132">
        <v>1</v>
      </c>
      <c r="G1362" s="117" t="s">
        <v>39</v>
      </c>
      <c r="H1362" s="108"/>
      <c r="I1362" s="108"/>
      <c r="J1362" s="118"/>
      <c r="K1362" s="118"/>
      <c r="L1362" s="118"/>
      <c r="M1362" s="118"/>
      <c r="N1362" s="118"/>
      <c r="O1362" s="118"/>
      <c r="P1362" s="118"/>
      <c r="Q1362" s="118">
        <v>3.8414999999999999</v>
      </c>
      <c r="R1362" s="109">
        <v>3.8414999999999999</v>
      </c>
      <c r="S1362" s="119">
        <v>1</v>
      </c>
      <c r="T1362" s="119">
        <v>0</v>
      </c>
      <c r="U1362" s="119">
        <v>0</v>
      </c>
      <c r="V1362" s="111">
        <v>7.6829999999999998</v>
      </c>
      <c r="W1362" s="111">
        <f t="shared" si="186"/>
        <v>8.3744700000000005</v>
      </c>
      <c r="X1362" s="112">
        <v>1.377</v>
      </c>
      <c r="Y1362" s="111">
        <f t="shared" si="187"/>
        <v>19.906115189999998</v>
      </c>
      <c r="Z1362" s="113">
        <v>0.5</v>
      </c>
      <c r="AA1362" s="114">
        <f t="shared" si="185"/>
        <v>9.9530575949999989</v>
      </c>
    </row>
    <row r="1363" spans="1:27" ht="12.75" customHeight="1" x14ac:dyDescent="0.35">
      <c r="A1363" s="103" t="s">
        <v>2680</v>
      </c>
      <c r="B1363" s="222" t="s">
        <v>4099</v>
      </c>
      <c r="C1363" s="123" t="s">
        <v>545</v>
      </c>
      <c r="D1363" s="124"/>
      <c r="E1363" s="125"/>
      <c r="F1363" s="132">
        <v>1</v>
      </c>
      <c r="G1363" s="117" t="s">
        <v>39</v>
      </c>
      <c r="H1363" s="108"/>
      <c r="I1363" s="108"/>
      <c r="J1363" s="118"/>
      <c r="K1363" s="118"/>
      <c r="L1363" s="118"/>
      <c r="M1363" s="118"/>
      <c r="N1363" s="118">
        <v>1.9356164383561645</v>
      </c>
      <c r="O1363" s="118"/>
      <c r="P1363" s="118"/>
      <c r="Q1363" s="118"/>
      <c r="R1363" s="109">
        <v>1.9356164383561645</v>
      </c>
      <c r="S1363" s="119">
        <v>1</v>
      </c>
      <c r="T1363" s="119">
        <v>0</v>
      </c>
      <c r="U1363" s="119">
        <v>0</v>
      </c>
      <c r="V1363" s="111">
        <v>3.871232876712329</v>
      </c>
      <c r="W1363" s="111">
        <f t="shared" si="186"/>
        <v>4.2196438356164387</v>
      </c>
      <c r="X1363" s="112">
        <v>1.377</v>
      </c>
      <c r="Y1363" s="111">
        <f t="shared" si="187"/>
        <v>10.030093397260273</v>
      </c>
      <c r="Z1363" s="113">
        <v>0.5</v>
      </c>
      <c r="AA1363" s="114">
        <f t="shared" si="185"/>
        <v>5.0150466986301367</v>
      </c>
    </row>
    <row r="1364" spans="1:27" ht="12.75" customHeight="1" x14ac:dyDescent="0.35">
      <c r="A1364" s="103" t="s">
        <v>2680</v>
      </c>
      <c r="B1364" s="222" t="s">
        <v>4100</v>
      </c>
      <c r="C1364" s="123" t="s">
        <v>3568</v>
      </c>
      <c r="D1364" s="124">
        <v>0.2</v>
      </c>
      <c r="E1364" s="125">
        <v>0.6</v>
      </c>
      <c r="F1364" s="132">
        <v>14.067200000000003</v>
      </c>
      <c r="G1364" s="117" t="s">
        <v>39</v>
      </c>
      <c r="H1364" s="108">
        <v>5</v>
      </c>
      <c r="I1364" s="108"/>
      <c r="J1364" s="118"/>
      <c r="K1364" s="118">
        <v>0.5</v>
      </c>
      <c r="L1364" s="118"/>
      <c r="M1364" s="118"/>
      <c r="N1364" s="118"/>
      <c r="O1364" s="118">
        <v>4.38</v>
      </c>
      <c r="P1364" s="118"/>
      <c r="Q1364" s="118"/>
      <c r="R1364" s="109">
        <v>75.216000000000008</v>
      </c>
      <c r="S1364" s="119">
        <v>0.2</v>
      </c>
      <c r="T1364" s="119">
        <v>0.3</v>
      </c>
      <c r="U1364" s="119">
        <v>0.1</v>
      </c>
      <c r="V1364" s="111">
        <v>129.07065600000004</v>
      </c>
      <c r="W1364" s="111">
        <f t="shared" si="186"/>
        <v>140.68701504000006</v>
      </c>
      <c r="X1364" s="112">
        <v>1.377</v>
      </c>
      <c r="Y1364" s="111">
        <f t="shared" si="187"/>
        <v>334.4130347500801</v>
      </c>
      <c r="Z1364" s="113">
        <v>0.5</v>
      </c>
      <c r="AA1364" s="114">
        <f t="shared" si="185"/>
        <v>167.20651737504005</v>
      </c>
    </row>
    <row r="1365" spans="1:27" ht="12.75" customHeight="1" x14ac:dyDescent="0.35">
      <c r="A1365" s="103" t="s">
        <v>2680</v>
      </c>
      <c r="B1365" s="222" t="s">
        <v>4101</v>
      </c>
      <c r="C1365" s="123" t="s">
        <v>3515</v>
      </c>
      <c r="D1365" s="124">
        <v>0.2</v>
      </c>
      <c r="E1365" s="125">
        <v>0.6</v>
      </c>
      <c r="F1365" s="132">
        <v>14.067200000000003</v>
      </c>
      <c r="G1365" s="117" t="s">
        <v>39</v>
      </c>
      <c r="H1365" s="108">
        <v>5</v>
      </c>
      <c r="I1365" s="108">
        <v>1.1154850000000003</v>
      </c>
      <c r="J1365" s="118">
        <v>3.9187200000000004</v>
      </c>
      <c r="K1365" s="118">
        <v>0.5</v>
      </c>
      <c r="L1365" s="118"/>
      <c r="M1365" s="118"/>
      <c r="N1365" s="118"/>
      <c r="O1365" s="118">
        <v>4.38</v>
      </c>
      <c r="P1365" s="118"/>
      <c r="Q1365" s="118"/>
      <c r="R1365" s="109">
        <v>120.37548000000001</v>
      </c>
      <c r="S1365" s="119">
        <v>0.2</v>
      </c>
      <c r="T1365" s="119">
        <v>0.3</v>
      </c>
      <c r="U1365" s="119">
        <v>0.1</v>
      </c>
      <c r="V1365" s="111">
        <v>206.56432368000003</v>
      </c>
      <c r="W1365" s="111">
        <f t="shared" si="186"/>
        <v>225.15511281120004</v>
      </c>
      <c r="X1365" s="112">
        <v>1.377</v>
      </c>
      <c r="Y1365" s="111">
        <f t="shared" si="187"/>
        <v>535.1937031522225</v>
      </c>
      <c r="Z1365" s="113">
        <v>0.5</v>
      </c>
      <c r="AA1365" s="114">
        <f t="shared" si="185"/>
        <v>267.59685157611125</v>
      </c>
    </row>
    <row r="1366" spans="1:27" ht="12.75" customHeight="1" x14ac:dyDescent="0.35">
      <c r="A1366" s="103" t="s">
        <v>2680</v>
      </c>
      <c r="B1366" s="222" t="s">
        <v>4102</v>
      </c>
      <c r="C1366" s="123" t="s">
        <v>3943</v>
      </c>
      <c r="D1366" s="124">
        <v>0.2</v>
      </c>
      <c r="E1366" s="125">
        <v>0.6</v>
      </c>
      <c r="F1366" s="132">
        <v>14.067200000000003</v>
      </c>
      <c r="G1366" s="117" t="s">
        <v>39</v>
      </c>
      <c r="H1366" s="108">
        <v>5</v>
      </c>
      <c r="I1366" s="108">
        <v>1.6076800000000002</v>
      </c>
      <c r="J1366" s="118">
        <v>4.421120000000001</v>
      </c>
      <c r="K1366" s="118">
        <v>0.5</v>
      </c>
      <c r="L1366" s="118"/>
      <c r="M1366" s="118"/>
      <c r="N1366" s="118"/>
      <c r="O1366" s="118">
        <v>4.68</v>
      </c>
      <c r="P1366" s="118"/>
      <c r="Q1366" s="118"/>
      <c r="R1366" s="109">
        <v>125.75600000000003</v>
      </c>
      <c r="S1366" s="119">
        <v>0.2</v>
      </c>
      <c r="T1366" s="119">
        <v>0.3</v>
      </c>
      <c r="U1366" s="119">
        <v>0.1</v>
      </c>
      <c r="V1366" s="111">
        <v>215.79729600000005</v>
      </c>
      <c r="W1366" s="111">
        <f t="shared" si="186"/>
        <v>235.21905264000006</v>
      </c>
      <c r="X1366" s="112">
        <v>1.377</v>
      </c>
      <c r="Y1366" s="111">
        <f t="shared" si="187"/>
        <v>559.11568812528003</v>
      </c>
      <c r="Z1366" s="113">
        <v>0.5</v>
      </c>
      <c r="AA1366" s="114">
        <f t="shared" si="185"/>
        <v>279.55784406264002</v>
      </c>
    </row>
    <row r="1367" spans="1:27" ht="12.75" customHeight="1" x14ac:dyDescent="0.35">
      <c r="A1367" s="103" t="s">
        <v>2680</v>
      </c>
      <c r="B1367" s="222" t="s">
        <v>4103</v>
      </c>
      <c r="C1367" s="123" t="s">
        <v>2655</v>
      </c>
      <c r="D1367" s="124">
        <v>1</v>
      </c>
      <c r="E1367" s="125">
        <v>0.6</v>
      </c>
      <c r="F1367" s="132">
        <v>14.067200000000003</v>
      </c>
      <c r="G1367" s="117" t="s">
        <v>39</v>
      </c>
      <c r="H1367" s="108">
        <v>5</v>
      </c>
      <c r="I1367" s="108"/>
      <c r="J1367" s="118"/>
      <c r="K1367" s="118"/>
      <c r="L1367" s="118"/>
      <c r="M1367" s="118"/>
      <c r="N1367" s="118"/>
      <c r="O1367" s="118"/>
      <c r="P1367" s="118"/>
      <c r="Q1367" s="118"/>
      <c r="R1367" s="109">
        <v>105.50400000000002</v>
      </c>
      <c r="S1367" s="119">
        <v>0.1</v>
      </c>
      <c r="T1367" s="119">
        <v>0.3</v>
      </c>
      <c r="U1367" s="119">
        <v>0.1</v>
      </c>
      <c r="V1367" s="111">
        <v>114.63</v>
      </c>
      <c r="W1367" s="111">
        <f t="shared" si="186"/>
        <v>124.94670000000001</v>
      </c>
      <c r="X1367" s="112">
        <v>1.377</v>
      </c>
      <c r="Y1367" s="111">
        <f t="shared" si="187"/>
        <v>296.99830589999999</v>
      </c>
      <c r="Z1367" s="113">
        <v>0.5</v>
      </c>
      <c r="AA1367" s="114">
        <f t="shared" si="185"/>
        <v>148.49915295</v>
      </c>
    </row>
    <row r="1368" spans="1:27" ht="12.75" customHeight="1" x14ac:dyDescent="0.35">
      <c r="A1368" s="103" t="s">
        <v>2680</v>
      </c>
      <c r="B1368" s="222" t="s">
        <v>4104</v>
      </c>
      <c r="C1368" s="123" t="s">
        <v>3546</v>
      </c>
      <c r="D1368" s="124">
        <v>1</v>
      </c>
      <c r="E1368" s="125">
        <v>0.6</v>
      </c>
      <c r="F1368" s="132">
        <v>14.067200000000003</v>
      </c>
      <c r="G1368" s="117" t="s">
        <v>39</v>
      </c>
      <c r="H1368" s="108">
        <v>5</v>
      </c>
      <c r="I1368" s="108">
        <v>5.9620750000000005</v>
      </c>
      <c r="J1368" s="118">
        <v>20.096</v>
      </c>
      <c r="K1368" s="118"/>
      <c r="L1368" s="118"/>
      <c r="M1368" s="118"/>
      <c r="N1368" s="118">
        <v>0</v>
      </c>
      <c r="O1368" s="118"/>
      <c r="P1368" s="118"/>
      <c r="Q1368" s="118"/>
      <c r="R1368" s="109">
        <v>144.59111250000001</v>
      </c>
      <c r="S1368" s="119">
        <v>0.2</v>
      </c>
      <c r="T1368" s="119">
        <v>0.3</v>
      </c>
      <c r="U1368" s="119">
        <v>0.1</v>
      </c>
      <c r="V1368" s="111">
        <v>192.58499999999998</v>
      </c>
      <c r="W1368" s="111">
        <f t="shared" si="186"/>
        <v>209.91764999999998</v>
      </c>
      <c r="X1368" s="112">
        <v>1.377</v>
      </c>
      <c r="Y1368" s="111">
        <f t="shared" si="187"/>
        <v>498.9742540499999</v>
      </c>
      <c r="Z1368" s="113">
        <v>0.5</v>
      </c>
      <c r="AA1368" s="114">
        <f t="shared" si="185"/>
        <v>249.48712702499995</v>
      </c>
    </row>
    <row r="1369" spans="1:27" ht="12.75" customHeight="1" x14ac:dyDescent="0.35">
      <c r="A1369" s="103" t="s">
        <v>2680</v>
      </c>
      <c r="B1369" s="222" t="s">
        <v>4105</v>
      </c>
      <c r="C1369" s="123" t="s">
        <v>3944</v>
      </c>
      <c r="D1369" s="124">
        <v>1</v>
      </c>
      <c r="E1369" s="125">
        <v>0.6</v>
      </c>
      <c r="F1369" s="132">
        <v>14.067200000000003</v>
      </c>
      <c r="G1369" s="117" t="s">
        <v>39</v>
      </c>
      <c r="H1369" s="108">
        <v>5</v>
      </c>
      <c r="I1369" s="108">
        <v>8.0384000000000011</v>
      </c>
      <c r="J1369" s="118">
        <v>22.105600000000003</v>
      </c>
      <c r="K1369" s="118"/>
      <c r="L1369" s="118"/>
      <c r="M1369" s="118"/>
      <c r="N1369" s="118">
        <v>1.6775342465753427</v>
      </c>
      <c r="O1369" s="118"/>
      <c r="P1369" s="118"/>
      <c r="Q1369" s="118"/>
      <c r="R1369" s="109">
        <v>150.72000000000003</v>
      </c>
      <c r="S1369" s="119">
        <v>0.2</v>
      </c>
      <c r="T1369" s="119">
        <v>0.3</v>
      </c>
      <c r="U1369" s="119">
        <v>0.1</v>
      </c>
      <c r="V1369" s="111">
        <v>198.93</v>
      </c>
      <c r="W1369" s="111">
        <f t="shared" si="186"/>
        <v>216.83370000000002</v>
      </c>
      <c r="X1369" s="112">
        <v>1.377</v>
      </c>
      <c r="Y1369" s="111">
        <f t="shared" si="187"/>
        <v>515.41370489999997</v>
      </c>
      <c r="Z1369" s="113">
        <v>0.5</v>
      </c>
      <c r="AA1369" s="114">
        <f t="shared" si="185"/>
        <v>257.70685244999999</v>
      </c>
    </row>
    <row r="1370" spans="1:27" ht="12.75" customHeight="1" x14ac:dyDescent="0.35">
      <c r="A1370" s="103" t="s">
        <v>2680</v>
      </c>
      <c r="B1370" s="222" t="s">
        <v>2201</v>
      </c>
      <c r="C1370" s="78" t="s">
        <v>514</v>
      </c>
      <c r="D1370" s="124">
        <v>1</v>
      </c>
      <c r="E1370" s="125">
        <v>0.8</v>
      </c>
      <c r="F1370" s="132">
        <f>VLOOKUP(CONCATENATE(A1370,"-",E1370),AĞIRLIK!$A$3:$C$171,3,FALSE)</f>
        <v>14.067200000000003</v>
      </c>
      <c r="G1370" s="117" t="s">
        <v>39</v>
      </c>
      <c r="H1370" s="108">
        <f>Sayfa2!$C$2</f>
        <v>6.5</v>
      </c>
      <c r="I1370" s="108"/>
      <c r="J1370" s="118"/>
      <c r="K1370" s="118"/>
      <c r="L1370" s="118"/>
      <c r="M1370" s="118"/>
      <c r="N1370" s="118"/>
      <c r="O1370" s="118"/>
      <c r="P1370" s="118"/>
      <c r="Q1370" s="118"/>
      <c r="R1370" s="109">
        <f>F1370*H1370*D1370+I1370+J1370+K1370+L1370+M1370+N1370+O1370+P1370+Q1370</f>
        <v>91.436800000000019</v>
      </c>
      <c r="S1370" s="119">
        <v>0.1</v>
      </c>
      <c r="T1370" s="119">
        <v>0.3</v>
      </c>
      <c r="U1370" s="119">
        <v>0.1</v>
      </c>
      <c r="V1370" s="111">
        <v>101.88</v>
      </c>
      <c r="W1370" s="111">
        <f t="shared" si="186"/>
        <v>111.0492</v>
      </c>
      <c r="X1370" s="112">
        <v>1.377</v>
      </c>
      <c r="Y1370" s="111">
        <f t="shared" si="187"/>
        <v>263.96394839999999</v>
      </c>
      <c r="Z1370" s="113">
        <v>0.5</v>
      </c>
      <c r="AA1370" s="114">
        <f t="shared" si="185"/>
        <v>131.9819742</v>
      </c>
    </row>
    <row r="1371" spans="1:27" ht="12.75" customHeight="1" x14ac:dyDescent="0.35">
      <c r="A1371" s="103" t="s">
        <v>2680</v>
      </c>
      <c r="B1371" s="222" t="s">
        <v>2202</v>
      </c>
      <c r="C1371" s="123" t="s">
        <v>3196</v>
      </c>
      <c r="D1371" s="124">
        <v>1</v>
      </c>
      <c r="E1371" s="125">
        <v>0.8</v>
      </c>
      <c r="F1371" s="132">
        <f>VLOOKUP(CONCATENATE(A1371,"-",E1371),AĞIRLIK!$A$3:$C$171,3,FALSE)</f>
        <v>14.067200000000003</v>
      </c>
      <c r="G1371" s="117" t="s">
        <v>39</v>
      </c>
      <c r="H1371" s="108">
        <f>Sayfa2!$C$2</f>
        <v>6.5</v>
      </c>
      <c r="I1371" s="108">
        <f>D1371*İZOLASYON!$G$23</f>
        <v>6.95824</v>
      </c>
      <c r="J1371" s="118">
        <f>D1371*İZOLASYON!$O$23</f>
        <v>35.757064000000007</v>
      </c>
      <c r="K1371" s="118"/>
      <c r="L1371" s="118"/>
      <c r="M1371" s="118"/>
      <c r="N1371" s="118"/>
      <c r="O1371" s="118"/>
      <c r="P1371" s="118"/>
      <c r="Q1371" s="118"/>
      <c r="R1371" s="109">
        <f>F1371*H1371*D1371+I1371+J1371+K1371+L1371+M1371+N1371+O1371+P1371+Q1371</f>
        <v>134.15210400000004</v>
      </c>
      <c r="S1371" s="119">
        <v>0.1</v>
      </c>
      <c r="T1371" s="119">
        <v>0.3</v>
      </c>
      <c r="U1371" s="119">
        <v>0.1</v>
      </c>
      <c r="V1371" s="111">
        <v>162.80000000000001</v>
      </c>
      <c r="W1371" s="111">
        <f t="shared" si="186"/>
        <v>177.45200000000003</v>
      </c>
      <c r="X1371" s="112">
        <v>1.377</v>
      </c>
      <c r="Y1371" s="111">
        <f t="shared" si="187"/>
        <v>421.803404</v>
      </c>
      <c r="Z1371" s="113">
        <v>0.5</v>
      </c>
      <c r="AA1371" s="114">
        <f t="shared" si="185"/>
        <v>210.901702</v>
      </c>
    </row>
    <row r="1372" spans="1:27" ht="12.75" customHeight="1" x14ac:dyDescent="0.35">
      <c r="A1372" s="103" t="s">
        <v>2680</v>
      </c>
      <c r="B1372" s="222" t="s">
        <v>2203</v>
      </c>
      <c r="C1372" s="123" t="s">
        <v>3929</v>
      </c>
      <c r="D1372" s="124">
        <v>1</v>
      </c>
      <c r="E1372" s="125">
        <v>0.8</v>
      </c>
      <c r="F1372" s="106">
        <f>VLOOKUP(CONCATENATE(A1372,"-",E1372),AĞIRLIK!$A$3:$C$171,3,FALSE)</f>
        <v>14.067200000000003</v>
      </c>
      <c r="G1372" s="117" t="s">
        <v>39</v>
      </c>
      <c r="H1372" s="108">
        <f>Sayfa2!$C$2</f>
        <v>6.5</v>
      </c>
      <c r="I1372" s="108">
        <f>D1372*'genel hesap'!$K$90</f>
        <v>8.8610799999999994</v>
      </c>
      <c r="J1372" s="108">
        <f>D1372*'genel hesap'!$R$90</f>
        <v>37.049488000000004</v>
      </c>
      <c r="K1372" s="118"/>
      <c r="L1372" s="118"/>
      <c r="M1372" s="118"/>
      <c r="N1372" s="118"/>
      <c r="O1372" s="118"/>
      <c r="P1372" s="118"/>
      <c r="Q1372" s="118"/>
      <c r="R1372" s="109">
        <f>F1372*H1372*D1372+I1372+J1372+K1372+L1372+M1372+N1372+O1372+P1372+Q1372</f>
        <v>137.34736800000002</v>
      </c>
      <c r="S1372" s="119">
        <v>0.1</v>
      </c>
      <c r="T1372" s="119">
        <v>0.3</v>
      </c>
      <c r="U1372" s="119">
        <v>0.1</v>
      </c>
      <c r="V1372" s="111">
        <v>167.3</v>
      </c>
      <c r="W1372" s="111">
        <f t="shared" si="186"/>
        <v>182.35700000000003</v>
      </c>
      <c r="X1372" s="112">
        <v>1.377</v>
      </c>
      <c r="Y1372" s="111">
        <f t="shared" si="187"/>
        <v>433.46258900000004</v>
      </c>
      <c r="Z1372" s="113">
        <v>0.5</v>
      </c>
      <c r="AA1372" s="114">
        <f t="shared" si="185"/>
        <v>216.73129450000002</v>
      </c>
    </row>
    <row r="1373" spans="1:27" ht="12.75" customHeight="1" x14ac:dyDescent="0.35">
      <c r="A1373" s="103" t="s">
        <v>2680</v>
      </c>
      <c r="B1373" s="222" t="s">
        <v>2204</v>
      </c>
      <c r="C1373" s="78" t="s">
        <v>516</v>
      </c>
      <c r="D1373" s="124">
        <v>0.5</v>
      </c>
      <c r="E1373" s="125">
        <v>0.8</v>
      </c>
      <c r="F1373" s="132">
        <f>VLOOKUP(CONCATENATE(A1373,"-",E1373),AĞIRLIK!$A$3:$C$171,3,FALSE)</f>
        <v>14.067200000000003</v>
      </c>
      <c r="G1373" s="117" t="s">
        <v>39</v>
      </c>
      <c r="H1373" s="108">
        <f>Sayfa2!$C$2</f>
        <v>6.5</v>
      </c>
      <c r="I1373" s="120"/>
      <c r="J1373" s="118"/>
      <c r="K1373" s="118"/>
      <c r="L1373" s="118"/>
      <c r="M1373" s="118"/>
      <c r="N1373" s="118"/>
      <c r="O1373" s="118"/>
      <c r="P1373" s="118"/>
      <c r="Q1373" s="118"/>
      <c r="R1373" s="109">
        <f t="shared" ref="R1373:R1381" si="190">F1373*H1373*D1373+I1373+J1373+K1373+L1373+M1373+N1373+O1373+P1373+Q1373</f>
        <v>45.71840000000001</v>
      </c>
      <c r="S1373" s="119">
        <v>0.2</v>
      </c>
      <c r="T1373" s="119">
        <v>0.3</v>
      </c>
      <c r="U1373" s="119">
        <v>0.1</v>
      </c>
      <c r="V1373" s="111">
        <f>V1370*0.5</f>
        <v>50.94</v>
      </c>
      <c r="W1373" s="111">
        <f t="shared" si="186"/>
        <v>55.5246</v>
      </c>
      <c r="X1373" s="112">
        <v>1.377</v>
      </c>
      <c r="Y1373" s="111">
        <f t="shared" si="187"/>
        <v>131.9819742</v>
      </c>
      <c r="Z1373" s="113">
        <v>0.5</v>
      </c>
      <c r="AA1373" s="114">
        <f t="shared" si="185"/>
        <v>65.990987099999998</v>
      </c>
    </row>
    <row r="1374" spans="1:27" ht="12.75" customHeight="1" x14ac:dyDescent="0.35">
      <c r="A1374" s="103" t="s">
        <v>2680</v>
      </c>
      <c r="B1374" s="222" t="s">
        <v>2205</v>
      </c>
      <c r="C1374" s="123" t="s">
        <v>3138</v>
      </c>
      <c r="D1374" s="124">
        <v>0.5</v>
      </c>
      <c r="E1374" s="125">
        <v>0.8</v>
      </c>
      <c r="F1374" s="132">
        <f>VLOOKUP(CONCATENATE(A1374,"-",E1374),AĞIRLIK!$A$3:$C$171,3,FALSE)</f>
        <v>14.067200000000003</v>
      </c>
      <c r="G1374" s="117" t="s">
        <v>39</v>
      </c>
      <c r="H1374" s="108">
        <f>Sayfa2!$C$2</f>
        <v>6.5</v>
      </c>
      <c r="I1374" s="108">
        <f>D1374*İZOLASYON!$G$23</f>
        <v>3.47912</v>
      </c>
      <c r="J1374" s="118">
        <f>D1374*İZOLASYON!$O$23</f>
        <v>17.878532000000003</v>
      </c>
      <c r="K1374" s="118"/>
      <c r="L1374" s="118"/>
      <c r="M1374" s="118"/>
      <c r="N1374" s="118"/>
      <c r="O1374" s="118"/>
      <c r="P1374" s="118"/>
      <c r="Q1374" s="118"/>
      <c r="R1374" s="109">
        <f t="shared" si="190"/>
        <v>67.076052000000018</v>
      </c>
      <c r="S1374" s="119">
        <v>0.2</v>
      </c>
      <c r="T1374" s="119">
        <v>0.3</v>
      </c>
      <c r="U1374" s="119">
        <v>0.1</v>
      </c>
      <c r="V1374" s="111">
        <f t="shared" ref="V1374:V1378" si="191">V1371*0.5</f>
        <v>81.400000000000006</v>
      </c>
      <c r="W1374" s="111">
        <f t="shared" si="186"/>
        <v>88.726000000000013</v>
      </c>
      <c r="X1374" s="112">
        <v>1.377</v>
      </c>
      <c r="Y1374" s="111">
        <f t="shared" si="187"/>
        <v>210.901702</v>
      </c>
      <c r="Z1374" s="113">
        <v>0.5</v>
      </c>
      <c r="AA1374" s="114">
        <f t="shared" si="185"/>
        <v>105.450851</v>
      </c>
    </row>
    <row r="1375" spans="1:27" ht="12.75" customHeight="1" x14ac:dyDescent="0.35">
      <c r="A1375" s="103" t="s">
        <v>2680</v>
      </c>
      <c r="B1375" s="222" t="s">
        <v>2206</v>
      </c>
      <c r="C1375" s="123" t="s">
        <v>3930</v>
      </c>
      <c r="D1375" s="124">
        <v>0.5</v>
      </c>
      <c r="E1375" s="125">
        <v>0.8</v>
      </c>
      <c r="F1375" s="106">
        <f>VLOOKUP(CONCATENATE(A1375,"-",E1375),AĞIRLIK!$A$3:$C$171,3,FALSE)</f>
        <v>14.067200000000003</v>
      </c>
      <c r="G1375" s="117" t="s">
        <v>39</v>
      </c>
      <c r="H1375" s="108">
        <f>Sayfa2!$C$2</f>
        <v>6.5</v>
      </c>
      <c r="I1375" s="108">
        <f>D1375*'genel hesap'!$K$90</f>
        <v>4.4305399999999997</v>
      </c>
      <c r="J1375" s="108">
        <f>D1375*'genel hesap'!$R$90</f>
        <v>18.524744000000002</v>
      </c>
      <c r="K1375" s="118"/>
      <c r="L1375" s="118"/>
      <c r="M1375" s="118"/>
      <c r="N1375" s="118"/>
      <c r="O1375" s="118"/>
      <c r="P1375" s="118"/>
      <c r="Q1375" s="118"/>
      <c r="R1375" s="109">
        <f t="shared" si="190"/>
        <v>68.673684000000009</v>
      </c>
      <c r="S1375" s="119">
        <v>0.2</v>
      </c>
      <c r="T1375" s="119">
        <v>0.3</v>
      </c>
      <c r="U1375" s="119">
        <v>0.1</v>
      </c>
      <c r="V1375" s="111">
        <f t="shared" si="191"/>
        <v>83.65</v>
      </c>
      <c r="W1375" s="111">
        <f t="shared" si="186"/>
        <v>91.178500000000014</v>
      </c>
      <c r="X1375" s="112">
        <v>1.377</v>
      </c>
      <c r="Y1375" s="111">
        <f t="shared" si="187"/>
        <v>216.73129450000002</v>
      </c>
      <c r="Z1375" s="113">
        <v>0.5</v>
      </c>
      <c r="AA1375" s="114">
        <f t="shared" si="185"/>
        <v>108.36564725000001</v>
      </c>
    </row>
    <row r="1376" spans="1:27" ht="12.75" customHeight="1" x14ac:dyDescent="0.35">
      <c r="A1376" s="103" t="s">
        <v>2680</v>
      </c>
      <c r="B1376" s="222" t="s">
        <v>2207</v>
      </c>
      <c r="C1376" s="78" t="s">
        <v>518</v>
      </c>
      <c r="D1376" s="116">
        <v>0.25</v>
      </c>
      <c r="E1376" s="125">
        <v>0.8</v>
      </c>
      <c r="F1376" s="132">
        <f>VLOOKUP(CONCATENATE(A1376,"-",E1376),AĞIRLIK!$A$3:$C$171,3,FALSE)</f>
        <v>14.067200000000003</v>
      </c>
      <c r="G1376" s="117" t="s">
        <v>39</v>
      </c>
      <c r="H1376" s="108">
        <f>Sayfa2!$C$2</f>
        <v>6.5</v>
      </c>
      <c r="I1376" s="120"/>
      <c r="J1376" s="118"/>
      <c r="K1376" s="118"/>
      <c r="L1376" s="118"/>
      <c r="M1376" s="118"/>
      <c r="N1376" s="118"/>
      <c r="O1376" s="118"/>
      <c r="P1376" s="118"/>
      <c r="Q1376" s="118"/>
      <c r="R1376" s="109">
        <f t="shared" si="190"/>
        <v>22.859200000000005</v>
      </c>
      <c r="S1376" s="119">
        <v>0.2</v>
      </c>
      <c r="T1376" s="119">
        <v>0.3</v>
      </c>
      <c r="U1376" s="119">
        <v>0.1</v>
      </c>
      <c r="V1376" s="111">
        <f t="shared" si="191"/>
        <v>25.47</v>
      </c>
      <c r="W1376" s="111">
        <f t="shared" si="186"/>
        <v>27.7623</v>
      </c>
      <c r="X1376" s="112">
        <v>1.377</v>
      </c>
      <c r="Y1376" s="111">
        <f t="shared" si="187"/>
        <v>65.990987099999998</v>
      </c>
      <c r="Z1376" s="113">
        <v>0.5</v>
      </c>
      <c r="AA1376" s="114">
        <f t="shared" si="185"/>
        <v>32.995493549999999</v>
      </c>
    </row>
    <row r="1377" spans="1:27" ht="12.75" customHeight="1" x14ac:dyDescent="0.35">
      <c r="A1377" s="103" t="s">
        <v>2680</v>
      </c>
      <c r="B1377" s="222" t="s">
        <v>2208</v>
      </c>
      <c r="C1377" s="123" t="s">
        <v>3167</v>
      </c>
      <c r="D1377" s="116">
        <v>0.25</v>
      </c>
      <c r="E1377" s="125">
        <v>0.8</v>
      </c>
      <c r="F1377" s="132">
        <f>VLOOKUP(CONCATENATE(A1377,"-",E1377),AĞIRLIK!$A$3:$C$171,3,FALSE)</f>
        <v>14.067200000000003</v>
      </c>
      <c r="G1377" s="117" t="s">
        <v>39</v>
      </c>
      <c r="H1377" s="108">
        <f>Sayfa2!$C$2</f>
        <v>6.5</v>
      </c>
      <c r="I1377" s="108">
        <f>D1377*İZOLASYON!$G$23</f>
        <v>1.73956</v>
      </c>
      <c r="J1377" s="118">
        <f>D1377*İZOLASYON!$O$23</f>
        <v>8.9392660000000017</v>
      </c>
      <c r="K1377" s="118"/>
      <c r="L1377" s="118"/>
      <c r="M1377" s="118"/>
      <c r="N1377" s="118"/>
      <c r="O1377" s="118"/>
      <c r="P1377" s="118"/>
      <c r="Q1377" s="118"/>
      <c r="R1377" s="109">
        <f t="shared" si="190"/>
        <v>33.538026000000009</v>
      </c>
      <c r="S1377" s="119">
        <v>0.2</v>
      </c>
      <c r="T1377" s="119">
        <v>0.3</v>
      </c>
      <c r="U1377" s="119">
        <v>0.1</v>
      </c>
      <c r="V1377" s="111">
        <f t="shared" si="191"/>
        <v>40.700000000000003</v>
      </c>
      <c r="W1377" s="111">
        <f t="shared" si="186"/>
        <v>44.363000000000007</v>
      </c>
      <c r="X1377" s="112">
        <v>1.377</v>
      </c>
      <c r="Y1377" s="111">
        <f t="shared" si="187"/>
        <v>105.450851</v>
      </c>
      <c r="Z1377" s="113">
        <v>0.5</v>
      </c>
      <c r="AA1377" s="114">
        <f t="shared" si="185"/>
        <v>52.7254255</v>
      </c>
    </row>
    <row r="1378" spans="1:27" ht="12.75" customHeight="1" x14ac:dyDescent="0.35">
      <c r="A1378" s="103" t="s">
        <v>2680</v>
      </c>
      <c r="B1378" s="222" t="s">
        <v>2209</v>
      </c>
      <c r="C1378" s="123" t="s">
        <v>3931</v>
      </c>
      <c r="D1378" s="116">
        <v>0.25</v>
      </c>
      <c r="E1378" s="125">
        <v>0.8</v>
      </c>
      <c r="F1378" s="106">
        <f>VLOOKUP(CONCATENATE(A1378,"-",E1378),AĞIRLIK!$A$3:$C$171,3,FALSE)</f>
        <v>14.067200000000003</v>
      </c>
      <c r="G1378" s="117" t="s">
        <v>39</v>
      </c>
      <c r="H1378" s="108">
        <f>Sayfa2!$C$2</f>
        <v>6.5</v>
      </c>
      <c r="I1378" s="108">
        <f>D1378*'genel hesap'!$K$90</f>
        <v>2.2152699999999999</v>
      </c>
      <c r="J1378" s="108">
        <f>D1378*'genel hesap'!$R$90</f>
        <v>9.2623720000000009</v>
      </c>
      <c r="K1378" s="118"/>
      <c r="L1378" s="118"/>
      <c r="M1378" s="118"/>
      <c r="N1378" s="118"/>
      <c r="O1378" s="118"/>
      <c r="P1378" s="118"/>
      <c r="Q1378" s="118"/>
      <c r="R1378" s="109">
        <f t="shared" si="190"/>
        <v>34.336842000000004</v>
      </c>
      <c r="S1378" s="119">
        <v>0.2</v>
      </c>
      <c r="T1378" s="119">
        <v>0.3</v>
      </c>
      <c r="U1378" s="119">
        <v>0.1</v>
      </c>
      <c r="V1378" s="111">
        <f t="shared" si="191"/>
        <v>41.825000000000003</v>
      </c>
      <c r="W1378" s="111">
        <f t="shared" si="186"/>
        <v>45.589250000000007</v>
      </c>
      <c r="X1378" s="112">
        <v>1.377</v>
      </c>
      <c r="Y1378" s="111">
        <f t="shared" si="187"/>
        <v>108.36564725000001</v>
      </c>
      <c r="Z1378" s="113">
        <v>0.5</v>
      </c>
      <c r="AA1378" s="114">
        <f t="shared" si="185"/>
        <v>54.182823625000005</v>
      </c>
    </row>
    <row r="1379" spans="1:27" ht="12.75" customHeight="1" x14ac:dyDescent="0.35">
      <c r="A1379" s="103" t="s">
        <v>2680</v>
      </c>
      <c r="B1379" s="222" t="s">
        <v>2210</v>
      </c>
      <c r="C1379" s="78" t="s">
        <v>4603</v>
      </c>
      <c r="D1379" s="124">
        <v>0.5</v>
      </c>
      <c r="E1379" s="125">
        <v>0.8</v>
      </c>
      <c r="F1379" s="132">
        <f>VLOOKUP(CONCATENATE(A1379,"-",E1379),AĞIRLIK!$A$3:$C$171,3,FALSE)</f>
        <v>14.067200000000003</v>
      </c>
      <c r="G1379" s="117" t="s">
        <v>39</v>
      </c>
      <c r="H1379" s="108">
        <f>Sayfa2!$C$2</f>
        <v>6.5</v>
      </c>
      <c r="I1379" s="108"/>
      <c r="J1379" s="118"/>
      <c r="K1379" s="118"/>
      <c r="L1379" s="118">
        <v>1.39</v>
      </c>
      <c r="M1379" s="118"/>
      <c r="N1379" s="118"/>
      <c r="O1379" s="118"/>
      <c r="P1379" s="118"/>
      <c r="Q1379" s="118"/>
      <c r="R1379" s="109">
        <f t="shared" si="190"/>
        <v>47.10840000000001</v>
      </c>
      <c r="S1379" s="119">
        <v>0.2</v>
      </c>
      <c r="T1379" s="119">
        <v>0.3</v>
      </c>
      <c r="U1379" s="119">
        <v>0.1</v>
      </c>
      <c r="V1379" s="111">
        <f>V1373+L1379</f>
        <v>52.33</v>
      </c>
      <c r="W1379" s="111">
        <f t="shared" si="186"/>
        <v>57.039700000000003</v>
      </c>
      <c r="X1379" s="112">
        <v>1.377</v>
      </c>
      <c r="Y1379" s="111">
        <f t="shared" si="187"/>
        <v>135.58336689999999</v>
      </c>
      <c r="Z1379" s="113">
        <v>0.5</v>
      </c>
      <c r="AA1379" s="114">
        <f t="shared" si="185"/>
        <v>67.791683449999994</v>
      </c>
    </row>
    <row r="1380" spans="1:27" ht="12.75" customHeight="1" x14ac:dyDescent="0.35">
      <c r="A1380" s="103" t="s">
        <v>2680</v>
      </c>
      <c r="B1380" s="222" t="s">
        <v>2211</v>
      </c>
      <c r="C1380" s="123" t="s">
        <v>4632</v>
      </c>
      <c r="D1380" s="124">
        <v>0.5</v>
      </c>
      <c r="E1380" s="125">
        <v>0.8</v>
      </c>
      <c r="F1380" s="132">
        <f>VLOOKUP(CONCATENATE(A1380,"-",E1380),AĞIRLIK!$A$3:$C$171,3,FALSE)</f>
        <v>14.067200000000003</v>
      </c>
      <c r="G1380" s="117" t="s">
        <v>39</v>
      </c>
      <c r="H1380" s="108">
        <f>Sayfa2!$C$2</f>
        <v>6.5</v>
      </c>
      <c r="I1380" s="108">
        <f>D1380*İZOLASYON!$G$23</f>
        <v>3.47912</v>
      </c>
      <c r="J1380" s="118">
        <f>D1380*İZOLASYON!$O$23</f>
        <v>17.878532000000003</v>
      </c>
      <c r="K1380" s="118"/>
      <c r="L1380" s="118">
        <v>1.39</v>
      </c>
      <c r="M1380" s="118"/>
      <c r="N1380" s="118"/>
      <c r="O1380" s="118"/>
      <c r="P1380" s="118"/>
      <c r="Q1380" s="118"/>
      <c r="R1380" s="109">
        <f t="shared" si="190"/>
        <v>68.466052000000019</v>
      </c>
      <c r="S1380" s="119">
        <v>0.2</v>
      </c>
      <c r="T1380" s="119">
        <v>0.3</v>
      </c>
      <c r="U1380" s="119">
        <v>0.1</v>
      </c>
      <c r="V1380" s="111">
        <f t="shared" ref="V1380:V1381" si="192">V1374+L1380</f>
        <v>82.79</v>
      </c>
      <c r="W1380" s="111">
        <f t="shared" si="186"/>
        <v>90.241100000000017</v>
      </c>
      <c r="X1380" s="112">
        <v>1.377</v>
      </c>
      <c r="Y1380" s="111">
        <f t="shared" si="187"/>
        <v>214.50309470000002</v>
      </c>
      <c r="Z1380" s="113">
        <v>0.5</v>
      </c>
      <c r="AA1380" s="114">
        <f t="shared" si="185"/>
        <v>107.25154735000001</v>
      </c>
    </row>
    <row r="1381" spans="1:27" ht="12.75" customHeight="1" x14ac:dyDescent="0.35">
      <c r="A1381" s="103" t="s">
        <v>2680</v>
      </c>
      <c r="B1381" s="222" t="s">
        <v>2212</v>
      </c>
      <c r="C1381" s="123" t="s">
        <v>4661</v>
      </c>
      <c r="D1381" s="124">
        <v>0.5</v>
      </c>
      <c r="E1381" s="125">
        <v>0.8</v>
      </c>
      <c r="F1381" s="106">
        <f>VLOOKUP(CONCATENATE(A1381,"-",E1381),AĞIRLIK!$A$3:$C$171,3,FALSE)</f>
        <v>14.067200000000003</v>
      </c>
      <c r="G1381" s="117" t="s">
        <v>39</v>
      </c>
      <c r="H1381" s="108">
        <f>Sayfa2!$C$2</f>
        <v>6.5</v>
      </c>
      <c r="I1381" s="108">
        <f>D1381*'genel hesap'!$K$90</f>
        <v>4.4305399999999997</v>
      </c>
      <c r="J1381" s="108">
        <f>D1381*'genel hesap'!$R$90</f>
        <v>18.524744000000002</v>
      </c>
      <c r="K1381" s="118"/>
      <c r="L1381" s="118">
        <v>1.39</v>
      </c>
      <c r="M1381" s="118"/>
      <c r="N1381" s="118"/>
      <c r="O1381" s="118"/>
      <c r="P1381" s="118"/>
      <c r="Q1381" s="118"/>
      <c r="R1381" s="109">
        <f t="shared" si="190"/>
        <v>70.063684000000009</v>
      </c>
      <c r="S1381" s="119">
        <v>0.2</v>
      </c>
      <c r="T1381" s="119">
        <v>0.3</v>
      </c>
      <c r="U1381" s="119">
        <v>0.1</v>
      </c>
      <c r="V1381" s="111">
        <f t="shared" si="192"/>
        <v>85.04</v>
      </c>
      <c r="W1381" s="111">
        <f t="shared" si="186"/>
        <v>92.693600000000018</v>
      </c>
      <c r="X1381" s="112">
        <v>1.377</v>
      </c>
      <c r="Y1381" s="111">
        <f t="shared" si="187"/>
        <v>220.33268720000001</v>
      </c>
      <c r="Z1381" s="113">
        <v>0.5</v>
      </c>
      <c r="AA1381" s="114">
        <f t="shared" si="185"/>
        <v>110.1663436</v>
      </c>
    </row>
    <row r="1382" spans="1:27" ht="12.75" customHeight="1" x14ac:dyDescent="0.35">
      <c r="A1382" s="103" t="s">
        <v>2680</v>
      </c>
      <c r="B1382" s="222" t="s">
        <v>2213</v>
      </c>
      <c r="C1382" s="123" t="s">
        <v>1335</v>
      </c>
      <c r="D1382" s="124"/>
      <c r="E1382" s="125">
        <v>0.8</v>
      </c>
      <c r="F1382" s="106">
        <f>VLOOKUP(CONCATENATE(A1382,"-",E1382),AĞIRLIK!$A$3:$C$171,3,FALSE)</f>
        <v>14.067200000000003</v>
      </c>
      <c r="G1382" s="117" t="s">
        <v>39</v>
      </c>
      <c r="H1382" s="108"/>
      <c r="I1382" s="108"/>
      <c r="J1382" s="118"/>
      <c r="K1382" s="118"/>
      <c r="L1382" s="118"/>
      <c r="M1382" s="118"/>
      <c r="N1382" s="118"/>
      <c r="O1382" s="118"/>
      <c r="P1382" s="118"/>
      <c r="Q1382" s="118"/>
      <c r="R1382" s="109">
        <f>R1379</f>
        <v>47.10840000000001</v>
      </c>
      <c r="S1382" s="119">
        <f>S1380</f>
        <v>0.2</v>
      </c>
      <c r="T1382" s="119">
        <f>T1380</f>
        <v>0.3</v>
      </c>
      <c r="U1382" s="119">
        <f>U1380</f>
        <v>0.1</v>
      </c>
      <c r="V1382" s="121">
        <f>V1379</f>
        <v>52.33</v>
      </c>
      <c r="W1382" s="111">
        <f t="shared" si="186"/>
        <v>57.039700000000003</v>
      </c>
      <c r="X1382" s="112">
        <v>1.377</v>
      </c>
      <c r="Y1382" s="111">
        <f t="shared" si="187"/>
        <v>135.58336689999999</v>
      </c>
      <c r="Z1382" s="113">
        <v>0.5</v>
      </c>
      <c r="AA1382" s="114">
        <f t="shared" si="185"/>
        <v>67.791683449999994</v>
      </c>
    </row>
    <row r="1383" spans="1:27" ht="12.75" customHeight="1" x14ac:dyDescent="0.35">
      <c r="A1383" s="103" t="s">
        <v>2680</v>
      </c>
      <c r="B1383" s="222" t="s">
        <v>2214</v>
      </c>
      <c r="C1383" s="78" t="s">
        <v>522</v>
      </c>
      <c r="D1383" s="116">
        <v>1</v>
      </c>
      <c r="E1383" s="125">
        <v>0.8</v>
      </c>
      <c r="F1383" s="132">
        <f>VLOOKUP(CONCATENATE(A1383,"-",E1383),AĞIRLIK!$A$3:$C$171,3,FALSE)</f>
        <v>14.067200000000003</v>
      </c>
      <c r="G1383" s="117" t="s">
        <v>39</v>
      </c>
      <c r="H1383" s="108">
        <f>Sayfa2!$C$2</f>
        <v>6.5</v>
      </c>
      <c r="I1383" s="120"/>
      <c r="J1383" s="118"/>
      <c r="K1383" s="118"/>
      <c r="L1383" s="118"/>
      <c r="M1383" s="118"/>
      <c r="N1383" s="118"/>
      <c r="O1383" s="118"/>
      <c r="P1383" s="118"/>
      <c r="Q1383" s="118"/>
      <c r="R1383" s="109">
        <f t="shared" ref="R1383:R1396" si="193">F1383*H1383*D1383+I1383+J1383+K1383+L1383+M1383+N1383+O1383+P1383+Q1383</f>
        <v>91.436800000000019</v>
      </c>
      <c r="S1383" s="119">
        <v>0.1</v>
      </c>
      <c r="T1383" s="119">
        <v>0.3</v>
      </c>
      <c r="U1383" s="119">
        <v>0.1</v>
      </c>
      <c r="V1383" s="111">
        <v>101.88</v>
      </c>
      <c r="W1383" s="111">
        <f t="shared" si="186"/>
        <v>111.0492</v>
      </c>
      <c r="X1383" s="112">
        <v>1.377</v>
      </c>
      <c r="Y1383" s="111">
        <f t="shared" si="187"/>
        <v>263.96394839999999</v>
      </c>
      <c r="Z1383" s="113">
        <v>0.5</v>
      </c>
      <c r="AA1383" s="114">
        <f t="shared" si="185"/>
        <v>131.9819742</v>
      </c>
    </row>
    <row r="1384" spans="1:27" ht="12.75" customHeight="1" x14ac:dyDescent="0.35">
      <c r="A1384" s="103" t="s">
        <v>2680</v>
      </c>
      <c r="B1384" s="222" t="s">
        <v>2215</v>
      </c>
      <c r="C1384" s="123" t="s">
        <v>3264</v>
      </c>
      <c r="D1384" s="116">
        <v>1</v>
      </c>
      <c r="E1384" s="125">
        <v>0.8</v>
      </c>
      <c r="F1384" s="132">
        <f>VLOOKUP(CONCATENATE(A1384,"-",E1384),AĞIRLIK!$A$3:$C$171,3,FALSE)</f>
        <v>14.067200000000003</v>
      </c>
      <c r="G1384" s="117" t="s">
        <v>39</v>
      </c>
      <c r="H1384" s="108">
        <f>Sayfa2!$C$2</f>
        <v>6.5</v>
      </c>
      <c r="I1384" s="108">
        <f>D1384*İZOLASYON!$G$23</f>
        <v>6.95824</v>
      </c>
      <c r="J1384" s="118">
        <f>D1384*İZOLASYON!$O$23</f>
        <v>35.757064000000007</v>
      </c>
      <c r="K1384" s="118"/>
      <c r="L1384" s="118"/>
      <c r="M1384" s="118"/>
      <c r="N1384" s="118"/>
      <c r="O1384" s="118"/>
      <c r="P1384" s="118"/>
      <c r="Q1384" s="118"/>
      <c r="R1384" s="109">
        <f t="shared" si="193"/>
        <v>134.15210400000004</v>
      </c>
      <c r="S1384" s="119">
        <v>0.1</v>
      </c>
      <c r="T1384" s="119">
        <v>0.3</v>
      </c>
      <c r="U1384" s="119">
        <v>0.1</v>
      </c>
      <c r="V1384" s="111">
        <v>162.80000000000001</v>
      </c>
      <c r="W1384" s="111">
        <f t="shared" si="186"/>
        <v>177.45200000000003</v>
      </c>
      <c r="X1384" s="112">
        <v>1.377</v>
      </c>
      <c r="Y1384" s="111">
        <f t="shared" si="187"/>
        <v>421.803404</v>
      </c>
      <c r="Z1384" s="113">
        <v>0.5</v>
      </c>
      <c r="AA1384" s="114">
        <f t="shared" si="185"/>
        <v>210.901702</v>
      </c>
    </row>
    <row r="1385" spans="1:27" ht="12.75" customHeight="1" x14ac:dyDescent="0.35">
      <c r="A1385" s="103" t="s">
        <v>2680</v>
      </c>
      <c r="B1385" s="222" t="s">
        <v>2216</v>
      </c>
      <c r="C1385" s="123" t="s">
        <v>3933</v>
      </c>
      <c r="D1385" s="116">
        <v>1</v>
      </c>
      <c r="E1385" s="125">
        <v>0.8</v>
      </c>
      <c r="F1385" s="106">
        <f>VLOOKUP(CONCATENATE(A1385,"-",E1385),AĞIRLIK!$A$3:$C$171,3,FALSE)</f>
        <v>14.067200000000003</v>
      </c>
      <c r="G1385" s="117" t="s">
        <v>39</v>
      </c>
      <c r="H1385" s="108">
        <f>Sayfa2!$C$2</f>
        <v>6.5</v>
      </c>
      <c r="I1385" s="108">
        <f>D1385*'genel hesap'!$K$90</f>
        <v>8.8610799999999994</v>
      </c>
      <c r="J1385" s="108">
        <f>D1385*'genel hesap'!$R$90</f>
        <v>37.049488000000004</v>
      </c>
      <c r="K1385" s="118"/>
      <c r="L1385" s="118"/>
      <c r="M1385" s="118"/>
      <c r="N1385" s="118"/>
      <c r="O1385" s="118"/>
      <c r="P1385" s="118"/>
      <c r="Q1385" s="118"/>
      <c r="R1385" s="109">
        <f t="shared" si="193"/>
        <v>137.34736800000002</v>
      </c>
      <c r="S1385" s="119">
        <v>0.1</v>
      </c>
      <c r="T1385" s="119">
        <v>0.3</v>
      </c>
      <c r="U1385" s="119">
        <v>0.1</v>
      </c>
      <c r="V1385" s="111">
        <v>167.3</v>
      </c>
      <c r="W1385" s="111">
        <f t="shared" si="186"/>
        <v>182.35700000000003</v>
      </c>
      <c r="X1385" s="112">
        <v>1.377</v>
      </c>
      <c r="Y1385" s="111">
        <f t="shared" si="187"/>
        <v>433.46258900000004</v>
      </c>
      <c r="Z1385" s="113">
        <v>0.5</v>
      </c>
      <c r="AA1385" s="114">
        <f t="shared" si="185"/>
        <v>216.73129450000002</v>
      </c>
    </row>
    <row r="1386" spans="1:27" ht="12.75" customHeight="1" x14ac:dyDescent="0.35">
      <c r="A1386" s="103" t="s">
        <v>2680</v>
      </c>
      <c r="B1386" s="222" t="s">
        <v>2217</v>
      </c>
      <c r="C1386" s="78" t="s">
        <v>524</v>
      </c>
      <c r="D1386" s="116">
        <v>1</v>
      </c>
      <c r="E1386" s="125">
        <v>0.8</v>
      </c>
      <c r="F1386" s="132">
        <f>VLOOKUP(CONCATENATE(A1386,"-",E1386),AĞIRLIK!$A$3:$C$171,3,FALSE)</f>
        <v>14.067200000000003</v>
      </c>
      <c r="G1386" s="117" t="s">
        <v>39</v>
      </c>
      <c r="H1386" s="108">
        <f>Sayfa2!$C$2</f>
        <v>6.5</v>
      </c>
      <c r="I1386" s="120"/>
      <c r="J1386" s="118"/>
      <c r="K1386" s="118"/>
      <c r="L1386" s="118"/>
      <c r="M1386" s="118"/>
      <c r="N1386" s="118"/>
      <c r="O1386" s="118"/>
      <c r="P1386" s="118"/>
      <c r="Q1386" s="118"/>
      <c r="R1386" s="109">
        <f t="shared" si="193"/>
        <v>91.436800000000019</v>
      </c>
      <c r="S1386" s="119">
        <v>0.1</v>
      </c>
      <c r="T1386" s="119">
        <v>0.3</v>
      </c>
      <c r="U1386" s="119">
        <v>0.1</v>
      </c>
      <c r="V1386" s="111">
        <v>101.88</v>
      </c>
      <c r="W1386" s="111">
        <f t="shared" si="186"/>
        <v>111.0492</v>
      </c>
      <c r="X1386" s="112">
        <v>1.377</v>
      </c>
      <c r="Y1386" s="111">
        <f t="shared" si="187"/>
        <v>263.96394839999999</v>
      </c>
      <c r="Z1386" s="113">
        <v>0.5</v>
      </c>
      <c r="AA1386" s="114">
        <f t="shared" si="185"/>
        <v>131.9819742</v>
      </c>
    </row>
    <row r="1387" spans="1:27" ht="12.75" customHeight="1" x14ac:dyDescent="0.35">
      <c r="A1387" s="103" t="s">
        <v>2680</v>
      </c>
      <c r="B1387" s="222" t="s">
        <v>2218</v>
      </c>
      <c r="C1387" s="123" t="s">
        <v>3293</v>
      </c>
      <c r="D1387" s="116">
        <v>1</v>
      </c>
      <c r="E1387" s="125">
        <v>0.8</v>
      </c>
      <c r="F1387" s="132">
        <f>VLOOKUP(CONCATENATE(A1387,"-",E1387),AĞIRLIK!$A$3:$C$171,3,FALSE)</f>
        <v>14.067200000000003</v>
      </c>
      <c r="G1387" s="117" t="s">
        <v>39</v>
      </c>
      <c r="H1387" s="108">
        <f>Sayfa2!$C$2</f>
        <v>6.5</v>
      </c>
      <c r="I1387" s="108">
        <f>D1387*İZOLASYON!$G$23</f>
        <v>6.95824</v>
      </c>
      <c r="J1387" s="118">
        <f>D1387*İZOLASYON!$O$23</f>
        <v>35.757064000000007</v>
      </c>
      <c r="K1387" s="118"/>
      <c r="L1387" s="118"/>
      <c r="M1387" s="118"/>
      <c r="N1387" s="118"/>
      <c r="O1387" s="118"/>
      <c r="P1387" s="118"/>
      <c r="Q1387" s="118"/>
      <c r="R1387" s="109">
        <f t="shared" si="193"/>
        <v>134.15210400000004</v>
      </c>
      <c r="S1387" s="119">
        <v>0.1</v>
      </c>
      <c r="T1387" s="119">
        <v>0.3</v>
      </c>
      <c r="U1387" s="119">
        <v>0.1</v>
      </c>
      <c r="V1387" s="111">
        <v>162.80000000000001</v>
      </c>
      <c r="W1387" s="111">
        <f t="shared" si="186"/>
        <v>177.45200000000003</v>
      </c>
      <c r="X1387" s="112">
        <v>1.377</v>
      </c>
      <c r="Y1387" s="111">
        <f t="shared" si="187"/>
        <v>421.803404</v>
      </c>
      <c r="Z1387" s="113">
        <v>0.5</v>
      </c>
      <c r="AA1387" s="114">
        <f t="shared" si="185"/>
        <v>210.901702</v>
      </c>
    </row>
    <row r="1388" spans="1:27" ht="12.75" customHeight="1" x14ac:dyDescent="0.35">
      <c r="A1388" s="103" t="s">
        <v>2680</v>
      </c>
      <c r="B1388" s="222" t="s">
        <v>2219</v>
      </c>
      <c r="C1388" s="123" t="s">
        <v>3934</v>
      </c>
      <c r="D1388" s="116">
        <v>1</v>
      </c>
      <c r="E1388" s="125">
        <v>0.8</v>
      </c>
      <c r="F1388" s="106">
        <f>VLOOKUP(CONCATENATE(A1388,"-",E1388),AĞIRLIK!$A$3:$C$171,3,FALSE)</f>
        <v>14.067200000000003</v>
      </c>
      <c r="G1388" s="117" t="s">
        <v>39</v>
      </c>
      <c r="H1388" s="108">
        <f>Sayfa2!$C$2</f>
        <v>6.5</v>
      </c>
      <c r="I1388" s="108">
        <f>D1388*'genel hesap'!$K$90</f>
        <v>8.8610799999999994</v>
      </c>
      <c r="J1388" s="108">
        <f>D1388*'genel hesap'!$R$90</f>
        <v>37.049488000000004</v>
      </c>
      <c r="K1388" s="118"/>
      <c r="L1388" s="118"/>
      <c r="M1388" s="118"/>
      <c r="N1388" s="118"/>
      <c r="O1388" s="118"/>
      <c r="P1388" s="118"/>
      <c r="Q1388" s="118"/>
      <c r="R1388" s="109">
        <f t="shared" si="193"/>
        <v>137.34736800000002</v>
      </c>
      <c r="S1388" s="119">
        <v>0.1</v>
      </c>
      <c r="T1388" s="119">
        <v>0.3</v>
      </c>
      <c r="U1388" s="119">
        <v>0.1</v>
      </c>
      <c r="V1388" s="111">
        <v>167.3</v>
      </c>
      <c r="W1388" s="111">
        <f t="shared" si="186"/>
        <v>182.35700000000003</v>
      </c>
      <c r="X1388" s="112">
        <v>1.377</v>
      </c>
      <c r="Y1388" s="111">
        <f t="shared" si="187"/>
        <v>433.46258900000004</v>
      </c>
      <c r="Z1388" s="113">
        <v>0.5</v>
      </c>
      <c r="AA1388" s="114">
        <f t="shared" si="185"/>
        <v>216.73129450000002</v>
      </c>
    </row>
    <row r="1389" spans="1:27" ht="12.75" customHeight="1" x14ac:dyDescent="0.35">
      <c r="A1389" s="103" t="s">
        <v>2680</v>
      </c>
      <c r="B1389" s="222" t="s">
        <v>2220</v>
      </c>
      <c r="C1389" s="78" t="s">
        <v>526</v>
      </c>
      <c r="D1389" s="116">
        <v>1</v>
      </c>
      <c r="E1389" s="125">
        <v>0.8</v>
      </c>
      <c r="F1389" s="132">
        <f>VLOOKUP(CONCATENATE(A1389,"-",E1389),AĞIRLIK!$A$3:$C$171,3,FALSE)</f>
        <v>14.067200000000003</v>
      </c>
      <c r="G1389" s="117" t="s">
        <v>39</v>
      </c>
      <c r="H1389" s="108">
        <f>Sayfa2!$C$2</f>
        <v>6.5</v>
      </c>
      <c r="I1389" s="120"/>
      <c r="J1389" s="118"/>
      <c r="K1389" s="118"/>
      <c r="L1389" s="118"/>
      <c r="M1389" s="118"/>
      <c r="N1389" s="118"/>
      <c r="O1389" s="118"/>
      <c r="P1389" s="118"/>
      <c r="Q1389" s="118"/>
      <c r="R1389" s="109">
        <f t="shared" si="193"/>
        <v>91.436800000000019</v>
      </c>
      <c r="S1389" s="119">
        <v>0.1</v>
      </c>
      <c r="T1389" s="119">
        <v>0.3</v>
      </c>
      <c r="U1389" s="119">
        <v>0.1</v>
      </c>
      <c r="V1389" s="111">
        <v>101.88</v>
      </c>
      <c r="W1389" s="111">
        <f t="shared" si="186"/>
        <v>111.0492</v>
      </c>
      <c r="X1389" s="112">
        <v>1.377</v>
      </c>
      <c r="Y1389" s="111">
        <f t="shared" si="187"/>
        <v>263.96394839999999</v>
      </c>
      <c r="Z1389" s="113">
        <v>0.5</v>
      </c>
      <c r="AA1389" s="114">
        <f t="shared" si="185"/>
        <v>131.9819742</v>
      </c>
    </row>
    <row r="1390" spans="1:27" ht="12.75" customHeight="1" x14ac:dyDescent="0.35">
      <c r="A1390" s="103" t="s">
        <v>2680</v>
      </c>
      <c r="B1390" s="222" t="s">
        <v>2221</v>
      </c>
      <c r="C1390" s="123" t="s">
        <v>3322</v>
      </c>
      <c r="D1390" s="116">
        <v>1</v>
      </c>
      <c r="E1390" s="125">
        <v>0.8</v>
      </c>
      <c r="F1390" s="132">
        <f>VLOOKUP(CONCATENATE(A1390,"-",E1390),AĞIRLIK!$A$3:$C$171,3,FALSE)</f>
        <v>14.067200000000003</v>
      </c>
      <c r="G1390" s="117" t="s">
        <v>39</v>
      </c>
      <c r="H1390" s="108">
        <f>Sayfa2!$C$2</f>
        <v>6.5</v>
      </c>
      <c r="I1390" s="108">
        <f>D1390*İZOLASYON!$G$23</f>
        <v>6.95824</v>
      </c>
      <c r="J1390" s="118">
        <f>D1390*İZOLASYON!$O$23</f>
        <v>35.757064000000007</v>
      </c>
      <c r="K1390" s="118"/>
      <c r="L1390" s="118"/>
      <c r="M1390" s="118"/>
      <c r="N1390" s="118"/>
      <c r="O1390" s="118"/>
      <c r="P1390" s="118"/>
      <c r="Q1390" s="118"/>
      <c r="R1390" s="109">
        <f t="shared" si="193"/>
        <v>134.15210400000004</v>
      </c>
      <c r="S1390" s="119">
        <v>0.1</v>
      </c>
      <c r="T1390" s="119">
        <v>0.3</v>
      </c>
      <c r="U1390" s="119">
        <v>0.1</v>
      </c>
      <c r="V1390" s="111">
        <v>162.80000000000001</v>
      </c>
      <c r="W1390" s="111">
        <f t="shared" si="186"/>
        <v>177.45200000000003</v>
      </c>
      <c r="X1390" s="112">
        <v>1.377</v>
      </c>
      <c r="Y1390" s="111">
        <f t="shared" si="187"/>
        <v>421.803404</v>
      </c>
      <c r="Z1390" s="113">
        <v>0.5</v>
      </c>
      <c r="AA1390" s="114">
        <f t="shared" ref="AA1390:AA1453" si="194">Y1390*(1-Z1390)</f>
        <v>210.901702</v>
      </c>
    </row>
    <row r="1391" spans="1:27" ht="12.75" customHeight="1" x14ac:dyDescent="0.35">
      <c r="A1391" s="103" t="s">
        <v>2680</v>
      </c>
      <c r="B1391" s="222" t="s">
        <v>2222</v>
      </c>
      <c r="C1391" s="123" t="s">
        <v>3935</v>
      </c>
      <c r="D1391" s="116">
        <v>1</v>
      </c>
      <c r="E1391" s="125">
        <v>0.8</v>
      </c>
      <c r="F1391" s="106">
        <f>VLOOKUP(CONCATENATE(A1391,"-",E1391),AĞIRLIK!$A$3:$C$171,3,FALSE)</f>
        <v>14.067200000000003</v>
      </c>
      <c r="G1391" s="117" t="s">
        <v>39</v>
      </c>
      <c r="H1391" s="108">
        <f>Sayfa2!$C$2</f>
        <v>6.5</v>
      </c>
      <c r="I1391" s="108">
        <f>D1391*'genel hesap'!$K$90</f>
        <v>8.8610799999999994</v>
      </c>
      <c r="J1391" s="108">
        <f>D1391*'genel hesap'!$R$90</f>
        <v>37.049488000000004</v>
      </c>
      <c r="K1391" s="118"/>
      <c r="L1391" s="118"/>
      <c r="M1391" s="118"/>
      <c r="N1391" s="118"/>
      <c r="O1391" s="118"/>
      <c r="P1391" s="118"/>
      <c r="Q1391" s="118"/>
      <c r="R1391" s="109">
        <f t="shared" si="193"/>
        <v>137.34736800000002</v>
      </c>
      <c r="S1391" s="119">
        <v>0.1</v>
      </c>
      <c r="T1391" s="119">
        <v>0.3</v>
      </c>
      <c r="U1391" s="119">
        <v>0.1</v>
      </c>
      <c r="V1391" s="111">
        <v>167.3</v>
      </c>
      <c r="W1391" s="111">
        <f t="shared" si="186"/>
        <v>182.35700000000003</v>
      </c>
      <c r="X1391" s="112">
        <v>1.377</v>
      </c>
      <c r="Y1391" s="111">
        <f t="shared" si="187"/>
        <v>433.46258900000004</v>
      </c>
      <c r="Z1391" s="113">
        <v>0.5</v>
      </c>
      <c r="AA1391" s="114">
        <f t="shared" si="194"/>
        <v>216.73129450000002</v>
      </c>
    </row>
    <row r="1392" spans="1:27" ht="12.75" customHeight="1" x14ac:dyDescent="0.35">
      <c r="A1392" s="103" t="s">
        <v>2680</v>
      </c>
      <c r="B1392" s="222" t="s">
        <v>2223</v>
      </c>
      <c r="C1392" s="78" t="s">
        <v>528</v>
      </c>
      <c r="D1392" s="116">
        <v>1</v>
      </c>
      <c r="E1392" s="125">
        <v>0.8</v>
      </c>
      <c r="F1392" s="132">
        <f>VLOOKUP(CONCATENATE(A1392,"-",E1392),AĞIRLIK!$A$3:$C$171,3,FALSE)</f>
        <v>14.067200000000003</v>
      </c>
      <c r="G1392" s="117" t="s">
        <v>39</v>
      </c>
      <c r="H1392" s="108">
        <f>Sayfa2!$C$2</f>
        <v>6.5</v>
      </c>
      <c r="I1392" s="108"/>
      <c r="J1392" s="118"/>
      <c r="K1392" s="118"/>
      <c r="L1392" s="118"/>
      <c r="M1392" s="118"/>
      <c r="N1392" s="118"/>
      <c r="O1392" s="118"/>
      <c r="P1392" s="118"/>
      <c r="Q1392" s="118"/>
      <c r="R1392" s="109">
        <f t="shared" si="193"/>
        <v>91.436800000000019</v>
      </c>
      <c r="S1392" s="119">
        <v>0.1</v>
      </c>
      <c r="T1392" s="119">
        <v>0.3</v>
      </c>
      <c r="U1392" s="119">
        <v>0.1</v>
      </c>
      <c r="V1392" s="111">
        <v>101.88</v>
      </c>
      <c r="W1392" s="111">
        <f t="shared" si="186"/>
        <v>111.0492</v>
      </c>
      <c r="X1392" s="112">
        <v>1.377</v>
      </c>
      <c r="Y1392" s="111">
        <f t="shared" si="187"/>
        <v>263.96394839999999</v>
      </c>
      <c r="Z1392" s="113">
        <v>0.5</v>
      </c>
      <c r="AA1392" s="114">
        <f t="shared" si="194"/>
        <v>131.9819742</v>
      </c>
    </row>
    <row r="1393" spans="1:27" ht="12.75" customHeight="1" x14ac:dyDescent="0.35">
      <c r="A1393" s="103" t="s">
        <v>2680</v>
      </c>
      <c r="B1393" s="222" t="s">
        <v>2224</v>
      </c>
      <c r="C1393" s="123" t="s">
        <v>3351</v>
      </c>
      <c r="D1393" s="116">
        <v>1</v>
      </c>
      <c r="E1393" s="125">
        <v>0.8</v>
      </c>
      <c r="F1393" s="132">
        <f>VLOOKUP(CONCATENATE(A1393,"-",E1393),AĞIRLIK!$A$3:$C$171,3,FALSE)</f>
        <v>14.067200000000003</v>
      </c>
      <c r="G1393" s="117" t="s">
        <v>39</v>
      </c>
      <c r="H1393" s="108">
        <f>Sayfa2!$C$2</f>
        <v>6.5</v>
      </c>
      <c r="I1393" s="108">
        <f>D1393*İZOLASYON!$G$23</f>
        <v>6.95824</v>
      </c>
      <c r="J1393" s="118">
        <f>D1393*İZOLASYON!$O$23</f>
        <v>35.757064000000007</v>
      </c>
      <c r="K1393" s="118"/>
      <c r="L1393" s="118"/>
      <c r="M1393" s="118"/>
      <c r="N1393" s="118"/>
      <c r="O1393" s="118"/>
      <c r="P1393" s="118"/>
      <c r="Q1393" s="118"/>
      <c r="R1393" s="109">
        <f t="shared" si="193"/>
        <v>134.15210400000004</v>
      </c>
      <c r="S1393" s="119">
        <v>0.1</v>
      </c>
      <c r="T1393" s="119">
        <v>0.3</v>
      </c>
      <c r="U1393" s="119">
        <v>0.1</v>
      </c>
      <c r="V1393" s="111">
        <v>162.80000000000001</v>
      </c>
      <c r="W1393" s="111">
        <f t="shared" si="186"/>
        <v>177.45200000000003</v>
      </c>
      <c r="X1393" s="112">
        <v>1.377</v>
      </c>
      <c r="Y1393" s="111">
        <f t="shared" si="187"/>
        <v>421.803404</v>
      </c>
      <c r="Z1393" s="113">
        <v>0.5</v>
      </c>
      <c r="AA1393" s="114">
        <f t="shared" si="194"/>
        <v>210.901702</v>
      </c>
    </row>
    <row r="1394" spans="1:27" ht="12.75" customHeight="1" x14ac:dyDescent="0.35">
      <c r="A1394" s="103" t="s">
        <v>2680</v>
      </c>
      <c r="B1394" s="222" t="s">
        <v>2225</v>
      </c>
      <c r="C1394" s="123" t="s">
        <v>3936</v>
      </c>
      <c r="D1394" s="116">
        <v>1</v>
      </c>
      <c r="E1394" s="125">
        <v>0.8</v>
      </c>
      <c r="F1394" s="106">
        <f>VLOOKUP(CONCATENATE(A1394,"-",E1394),AĞIRLIK!$A$3:$C$171,3,FALSE)</f>
        <v>14.067200000000003</v>
      </c>
      <c r="G1394" s="117" t="s">
        <v>39</v>
      </c>
      <c r="H1394" s="108">
        <f>Sayfa2!$C$2</f>
        <v>6.5</v>
      </c>
      <c r="I1394" s="108">
        <f>D1394*'genel hesap'!$K$90</f>
        <v>8.8610799999999994</v>
      </c>
      <c r="J1394" s="108">
        <f>D1394*'genel hesap'!$R$90</f>
        <v>37.049488000000004</v>
      </c>
      <c r="K1394" s="118"/>
      <c r="L1394" s="118"/>
      <c r="M1394" s="118"/>
      <c r="N1394" s="118"/>
      <c r="O1394" s="118"/>
      <c r="P1394" s="118"/>
      <c r="Q1394" s="118"/>
      <c r="R1394" s="109">
        <f t="shared" si="193"/>
        <v>137.34736800000002</v>
      </c>
      <c r="S1394" s="119">
        <v>0.1</v>
      </c>
      <c r="T1394" s="119">
        <v>0.3</v>
      </c>
      <c r="U1394" s="119">
        <v>0.1</v>
      </c>
      <c r="V1394" s="111">
        <v>167.3</v>
      </c>
      <c r="W1394" s="111">
        <f t="shared" si="186"/>
        <v>182.35700000000003</v>
      </c>
      <c r="X1394" s="112">
        <v>1.377</v>
      </c>
      <c r="Y1394" s="111">
        <f t="shared" si="187"/>
        <v>433.46258900000004</v>
      </c>
      <c r="Z1394" s="113">
        <v>0.5</v>
      </c>
      <c r="AA1394" s="114">
        <f t="shared" si="194"/>
        <v>216.73129450000002</v>
      </c>
    </row>
    <row r="1395" spans="1:27" ht="12.75" customHeight="1" x14ac:dyDescent="0.35">
      <c r="A1395" s="103" t="s">
        <v>2680</v>
      </c>
      <c r="B1395" s="222" t="s">
        <v>2226</v>
      </c>
      <c r="C1395" s="78" t="s">
        <v>530</v>
      </c>
      <c r="D1395" s="116">
        <v>1</v>
      </c>
      <c r="E1395" s="125">
        <v>0.8</v>
      </c>
      <c r="F1395" s="132">
        <f>VLOOKUP(CONCATENATE(A1395,"-",E1395),AĞIRLIK!$A$3:$C$171,3,FALSE)</f>
        <v>14.067200000000003</v>
      </c>
      <c r="G1395" s="117" t="s">
        <v>39</v>
      </c>
      <c r="H1395" s="108">
        <f>Sayfa2!$C$2</f>
        <v>6.5</v>
      </c>
      <c r="I1395" s="108"/>
      <c r="J1395" s="118"/>
      <c r="K1395" s="118"/>
      <c r="L1395" s="118"/>
      <c r="M1395" s="118"/>
      <c r="N1395" s="118"/>
      <c r="O1395" s="118"/>
      <c r="P1395" s="118"/>
      <c r="Q1395" s="118"/>
      <c r="R1395" s="109">
        <f t="shared" si="193"/>
        <v>91.436800000000019</v>
      </c>
      <c r="S1395" s="119">
        <v>0.1</v>
      </c>
      <c r="T1395" s="119">
        <v>0.3</v>
      </c>
      <c r="U1395" s="119">
        <v>0.1</v>
      </c>
      <c r="V1395" s="111">
        <v>101.88</v>
      </c>
      <c r="W1395" s="111">
        <f t="shared" si="186"/>
        <v>111.0492</v>
      </c>
      <c r="X1395" s="112">
        <v>1.377</v>
      </c>
      <c r="Y1395" s="111">
        <f t="shared" si="187"/>
        <v>263.96394839999999</v>
      </c>
      <c r="Z1395" s="113">
        <v>0.5</v>
      </c>
      <c r="AA1395" s="114">
        <f t="shared" si="194"/>
        <v>131.9819742</v>
      </c>
    </row>
    <row r="1396" spans="1:27" ht="12.75" customHeight="1" x14ac:dyDescent="0.35">
      <c r="A1396" s="103" t="s">
        <v>2680</v>
      </c>
      <c r="B1396" s="222" t="s">
        <v>2227</v>
      </c>
      <c r="C1396" s="123" t="s">
        <v>3380</v>
      </c>
      <c r="D1396" s="116">
        <v>1</v>
      </c>
      <c r="E1396" s="125">
        <v>0.8</v>
      </c>
      <c r="F1396" s="132">
        <f>VLOOKUP(CONCATENATE(A1396,"-",E1396),AĞIRLIK!$A$3:$C$171,3,FALSE)</f>
        <v>14.067200000000003</v>
      </c>
      <c r="G1396" s="117" t="s">
        <v>39</v>
      </c>
      <c r="H1396" s="108">
        <f>Sayfa2!$C$2</f>
        <v>6.5</v>
      </c>
      <c r="I1396" s="108">
        <f>D1396*İZOLASYON!$G$23</f>
        <v>6.95824</v>
      </c>
      <c r="J1396" s="118">
        <f>D1396*İZOLASYON!$O$23</f>
        <v>35.757064000000007</v>
      </c>
      <c r="K1396" s="118"/>
      <c r="L1396" s="118"/>
      <c r="M1396" s="118"/>
      <c r="N1396" s="118"/>
      <c r="O1396" s="118"/>
      <c r="P1396" s="118"/>
      <c r="Q1396" s="118"/>
      <c r="R1396" s="109">
        <f t="shared" si="193"/>
        <v>134.15210400000004</v>
      </c>
      <c r="S1396" s="119">
        <v>0.1</v>
      </c>
      <c r="T1396" s="119">
        <v>0.3</v>
      </c>
      <c r="U1396" s="119">
        <v>0.1</v>
      </c>
      <c r="V1396" s="111">
        <v>162.80000000000001</v>
      </c>
      <c r="W1396" s="111">
        <f t="shared" ref="W1396:W1459" si="195">V1396*$W$1</f>
        <v>177.45200000000003</v>
      </c>
      <c r="X1396" s="112">
        <v>1.377</v>
      </c>
      <c r="Y1396" s="111">
        <f t="shared" ref="Y1396:Y1459" si="196">W1396*(1+X1396)</f>
        <v>421.803404</v>
      </c>
      <c r="Z1396" s="113">
        <v>0.5</v>
      </c>
      <c r="AA1396" s="114">
        <f t="shared" si="194"/>
        <v>210.901702</v>
      </c>
    </row>
    <row r="1397" spans="1:27" ht="12.75" customHeight="1" x14ac:dyDescent="0.35">
      <c r="A1397" s="103" t="s">
        <v>2680</v>
      </c>
      <c r="B1397" s="222" t="s">
        <v>2228</v>
      </c>
      <c r="C1397" s="123" t="s">
        <v>3937</v>
      </c>
      <c r="D1397" s="116">
        <v>1</v>
      </c>
      <c r="E1397" s="125">
        <v>0.8</v>
      </c>
      <c r="F1397" s="106">
        <f>VLOOKUP(CONCATENATE(A1397,"-",E1397),AĞIRLIK!$A$3:$C$171,3,FALSE)</f>
        <v>14.067200000000003</v>
      </c>
      <c r="G1397" s="117" t="s">
        <v>39</v>
      </c>
      <c r="H1397" s="108">
        <f>Sayfa2!$C$2</f>
        <v>6.5</v>
      </c>
      <c r="I1397" s="108">
        <f>D1397*'genel hesap'!$K$90</f>
        <v>8.8610799999999994</v>
      </c>
      <c r="J1397" s="108">
        <f>D1397*'genel hesap'!$R$90</f>
        <v>37.049488000000004</v>
      </c>
      <c r="K1397" s="118"/>
      <c r="L1397" s="118"/>
      <c r="M1397" s="118"/>
      <c r="N1397" s="118"/>
      <c r="O1397" s="118"/>
      <c r="P1397" s="118"/>
      <c r="Q1397" s="118"/>
      <c r="R1397" s="109">
        <f t="shared" ref="R1397:R1403" si="197">F1397*H1397*D1397+I1397+J1397+K1397+L1397+M1397+N1397+O1397+P1397+Q1397</f>
        <v>137.34736800000002</v>
      </c>
      <c r="S1397" s="119">
        <v>0.1</v>
      </c>
      <c r="T1397" s="119">
        <v>0.3</v>
      </c>
      <c r="U1397" s="119">
        <v>0.1</v>
      </c>
      <c r="V1397" s="111">
        <v>167.3</v>
      </c>
      <c r="W1397" s="111">
        <f t="shared" si="195"/>
        <v>182.35700000000003</v>
      </c>
      <c r="X1397" s="112">
        <v>1.377</v>
      </c>
      <c r="Y1397" s="111">
        <f t="shared" si="196"/>
        <v>433.46258900000004</v>
      </c>
      <c r="Z1397" s="113">
        <v>0.5</v>
      </c>
      <c r="AA1397" s="114">
        <f t="shared" si="194"/>
        <v>216.73129450000002</v>
      </c>
    </row>
    <row r="1398" spans="1:27" ht="12.75" customHeight="1" x14ac:dyDescent="0.35">
      <c r="A1398" s="103" t="s">
        <v>2680</v>
      </c>
      <c r="B1398" s="222" t="s">
        <v>2229</v>
      </c>
      <c r="C1398" s="123" t="s">
        <v>3938</v>
      </c>
      <c r="D1398" s="124">
        <v>1</v>
      </c>
      <c r="E1398" s="125">
        <v>0.8</v>
      </c>
      <c r="F1398" s="106">
        <f>VLOOKUP(CONCATENATE(A1398,"-",E1398),AĞIRLIK!$A$3:$C$171,3,FALSE)</f>
        <v>14.067200000000003</v>
      </c>
      <c r="G1398" s="117" t="s">
        <v>39</v>
      </c>
      <c r="H1398" s="108">
        <f>Sayfa2!$C$2</f>
        <v>6.5</v>
      </c>
      <c r="I1398" s="108">
        <f>D1398*'genel hesap'!$K$90</f>
        <v>8.8610799999999994</v>
      </c>
      <c r="J1398" s="108">
        <f>D1398*'genel hesap'!$R$90</f>
        <v>37.049488000000004</v>
      </c>
      <c r="K1398" s="118"/>
      <c r="L1398" s="118"/>
      <c r="M1398" s="118"/>
      <c r="N1398" s="118"/>
      <c r="O1398" s="118"/>
      <c r="P1398" s="118"/>
      <c r="Q1398" s="118"/>
      <c r="R1398" s="109">
        <f t="shared" si="197"/>
        <v>137.34736800000002</v>
      </c>
      <c r="S1398" s="119">
        <v>0.2</v>
      </c>
      <c r="T1398" s="119">
        <v>0.3</v>
      </c>
      <c r="U1398" s="119">
        <v>0.1</v>
      </c>
      <c r="V1398" s="111">
        <f>V1397</f>
        <v>167.3</v>
      </c>
      <c r="W1398" s="111">
        <f t="shared" si="195"/>
        <v>182.35700000000003</v>
      </c>
      <c r="X1398" s="112">
        <v>1.377</v>
      </c>
      <c r="Y1398" s="111">
        <f t="shared" si="196"/>
        <v>433.46258900000004</v>
      </c>
      <c r="Z1398" s="113">
        <v>0.5</v>
      </c>
      <c r="AA1398" s="114">
        <f t="shared" si="194"/>
        <v>216.73129450000002</v>
      </c>
    </row>
    <row r="1399" spans="1:27" ht="12.75" customHeight="1" x14ac:dyDescent="0.35">
      <c r="A1399" s="103" t="s">
        <v>2680</v>
      </c>
      <c r="B1399" s="222" t="s">
        <v>2230</v>
      </c>
      <c r="C1399" s="123" t="s">
        <v>3403</v>
      </c>
      <c r="D1399" s="124">
        <v>1</v>
      </c>
      <c r="E1399" s="125">
        <v>0.8</v>
      </c>
      <c r="F1399" s="132">
        <f>VLOOKUP(CONCATENATE(A1399,"-",E1399),AĞIRLIK!$A$3:$C$171,3,FALSE)</f>
        <v>14.067200000000003</v>
      </c>
      <c r="G1399" s="117" t="s">
        <v>39</v>
      </c>
      <c r="H1399" s="108">
        <f>Sayfa2!$C$2</f>
        <v>6.5</v>
      </c>
      <c r="I1399" s="108">
        <f>D1399*İZOLASYON!$G$23</f>
        <v>6.95824</v>
      </c>
      <c r="J1399" s="118">
        <f>D1399*İZOLASYON!$O$23</f>
        <v>35.757064000000007</v>
      </c>
      <c r="K1399" s="118"/>
      <c r="L1399" s="118"/>
      <c r="M1399" s="118"/>
      <c r="N1399" s="118"/>
      <c r="O1399" s="118"/>
      <c r="P1399" s="118"/>
      <c r="Q1399" s="118"/>
      <c r="R1399" s="109">
        <f t="shared" si="197"/>
        <v>134.15210400000004</v>
      </c>
      <c r="S1399" s="119">
        <v>0.2</v>
      </c>
      <c r="T1399" s="119">
        <v>0.3</v>
      </c>
      <c r="U1399" s="119">
        <v>0.1</v>
      </c>
      <c r="V1399" s="111">
        <f>V1396</f>
        <v>162.80000000000001</v>
      </c>
      <c r="W1399" s="111">
        <f t="shared" si="195"/>
        <v>177.45200000000003</v>
      </c>
      <c r="X1399" s="112">
        <v>1.377</v>
      </c>
      <c r="Y1399" s="111">
        <f t="shared" si="196"/>
        <v>421.803404</v>
      </c>
      <c r="Z1399" s="113">
        <v>0.5</v>
      </c>
      <c r="AA1399" s="114">
        <f t="shared" si="194"/>
        <v>210.901702</v>
      </c>
    </row>
    <row r="1400" spans="1:27" ht="12.75" customHeight="1" x14ac:dyDescent="0.35">
      <c r="A1400" s="103" t="s">
        <v>2680</v>
      </c>
      <c r="B1400" s="222" t="s">
        <v>2231</v>
      </c>
      <c r="C1400" s="123" t="s">
        <v>533</v>
      </c>
      <c r="D1400" s="124">
        <v>1</v>
      </c>
      <c r="E1400" s="125">
        <v>0.8</v>
      </c>
      <c r="F1400" s="132">
        <f>VLOOKUP(CONCATENATE(A1400,"-",E1400),AĞIRLIK!$A$3:$C$171,3,FALSE)</f>
        <v>14.067200000000003</v>
      </c>
      <c r="G1400" s="117" t="s">
        <v>39</v>
      </c>
      <c r="H1400" s="108">
        <f>Sayfa2!$C$2</f>
        <v>6.5</v>
      </c>
      <c r="I1400" s="108"/>
      <c r="J1400" s="118"/>
      <c r="K1400" s="118"/>
      <c r="L1400" s="118"/>
      <c r="M1400" s="118"/>
      <c r="N1400" s="118"/>
      <c r="O1400" s="118"/>
      <c r="P1400" s="118"/>
      <c r="Q1400" s="118"/>
      <c r="R1400" s="109">
        <f t="shared" si="197"/>
        <v>91.436800000000019</v>
      </c>
      <c r="S1400" s="119">
        <v>0.2</v>
      </c>
      <c r="T1400" s="119">
        <v>0.3</v>
      </c>
      <c r="U1400" s="119">
        <v>0.1</v>
      </c>
      <c r="V1400" s="111">
        <f>V1395</f>
        <v>101.88</v>
      </c>
      <c r="W1400" s="111">
        <f t="shared" si="195"/>
        <v>111.0492</v>
      </c>
      <c r="X1400" s="112">
        <v>1.377</v>
      </c>
      <c r="Y1400" s="111">
        <f t="shared" si="196"/>
        <v>263.96394839999999</v>
      </c>
      <c r="Z1400" s="113">
        <v>0.5</v>
      </c>
      <c r="AA1400" s="114">
        <f t="shared" si="194"/>
        <v>131.9819742</v>
      </c>
    </row>
    <row r="1401" spans="1:27" ht="12.75" customHeight="1" x14ac:dyDescent="0.35">
      <c r="A1401" s="103" t="s">
        <v>2680</v>
      </c>
      <c r="B1401" s="222" t="s">
        <v>2232</v>
      </c>
      <c r="C1401" s="123" t="s">
        <v>3939</v>
      </c>
      <c r="D1401" s="124">
        <v>1</v>
      </c>
      <c r="E1401" s="125">
        <v>0.8</v>
      </c>
      <c r="F1401" s="106">
        <f>VLOOKUP(CONCATENATE(A1401,"-",E1401),AĞIRLIK!$A$3:$C$171,3,FALSE)</f>
        <v>14.067200000000003</v>
      </c>
      <c r="G1401" s="117" t="s">
        <v>39</v>
      </c>
      <c r="H1401" s="108">
        <f>Sayfa2!$C$2</f>
        <v>6.5</v>
      </c>
      <c r="I1401" s="108">
        <f>D1401*'genel hesap'!$K$90</f>
        <v>8.8610799999999994</v>
      </c>
      <c r="J1401" s="108">
        <f>D1401*'genel hesap'!$R$90</f>
        <v>37.049488000000004</v>
      </c>
      <c r="K1401" s="118"/>
      <c r="L1401" s="118"/>
      <c r="M1401" s="118"/>
      <c r="N1401" s="118"/>
      <c r="O1401" s="118"/>
      <c r="P1401" s="118"/>
      <c r="Q1401" s="118"/>
      <c r="R1401" s="109">
        <f t="shared" si="197"/>
        <v>137.34736800000002</v>
      </c>
      <c r="S1401" s="119">
        <v>0.2</v>
      </c>
      <c r="T1401" s="119">
        <v>0.3</v>
      </c>
      <c r="U1401" s="119">
        <v>0.1</v>
      </c>
      <c r="V1401" s="111">
        <v>167.3</v>
      </c>
      <c r="W1401" s="111">
        <f t="shared" si="195"/>
        <v>182.35700000000003</v>
      </c>
      <c r="X1401" s="112">
        <v>1.377</v>
      </c>
      <c r="Y1401" s="111">
        <f t="shared" si="196"/>
        <v>433.46258900000004</v>
      </c>
      <c r="Z1401" s="113">
        <v>0.5</v>
      </c>
      <c r="AA1401" s="114">
        <f t="shared" si="194"/>
        <v>216.73129450000002</v>
      </c>
    </row>
    <row r="1402" spans="1:27" ht="12.75" customHeight="1" x14ac:dyDescent="0.35">
      <c r="A1402" s="103" t="s">
        <v>2680</v>
      </c>
      <c r="B1402" s="222" t="s">
        <v>2233</v>
      </c>
      <c r="C1402" s="123" t="s">
        <v>3432</v>
      </c>
      <c r="D1402" s="124">
        <v>1</v>
      </c>
      <c r="E1402" s="125">
        <v>0.8</v>
      </c>
      <c r="F1402" s="132">
        <f>VLOOKUP(CONCATENATE(A1402,"-",E1402),AĞIRLIK!$A$3:$C$171,3,FALSE)</f>
        <v>14.067200000000003</v>
      </c>
      <c r="G1402" s="117" t="s">
        <v>39</v>
      </c>
      <c r="H1402" s="108">
        <f>Sayfa2!$C$2</f>
        <v>6.5</v>
      </c>
      <c r="I1402" s="108">
        <f>D1402*İZOLASYON!$G$23</f>
        <v>6.95824</v>
      </c>
      <c r="J1402" s="118">
        <f>D1402*İZOLASYON!$O$23</f>
        <v>35.757064000000007</v>
      </c>
      <c r="K1402" s="118"/>
      <c r="L1402" s="118"/>
      <c r="M1402" s="118"/>
      <c r="N1402" s="118"/>
      <c r="O1402" s="118"/>
      <c r="P1402" s="118"/>
      <c r="Q1402" s="118"/>
      <c r="R1402" s="109">
        <f t="shared" si="197"/>
        <v>134.15210400000004</v>
      </c>
      <c r="S1402" s="119">
        <v>0.2</v>
      </c>
      <c r="T1402" s="119">
        <v>0.3</v>
      </c>
      <c r="U1402" s="119">
        <v>0.1</v>
      </c>
      <c r="V1402" s="111">
        <v>162.80000000000001</v>
      </c>
      <c r="W1402" s="111">
        <f t="shared" si="195"/>
        <v>177.45200000000003</v>
      </c>
      <c r="X1402" s="112">
        <v>1.377</v>
      </c>
      <c r="Y1402" s="111">
        <f t="shared" si="196"/>
        <v>421.803404</v>
      </c>
      <c r="Z1402" s="113">
        <v>0.5</v>
      </c>
      <c r="AA1402" s="114">
        <f t="shared" si="194"/>
        <v>210.901702</v>
      </c>
    </row>
    <row r="1403" spans="1:27" ht="12.75" customHeight="1" x14ac:dyDescent="0.35">
      <c r="A1403" s="103" t="s">
        <v>2680</v>
      </c>
      <c r="B1403" s="222" t="s">
        <v>2234</v>
      </c>
      <c r="C1403" s="123" t="s">
        <v>535</v>
      </c>
      <c r="D1403" s="124">
        <v>1</v>
      </c>
      <c r="E1403" s="125">
        <v>0.8</v>
      </c>
      <c r="F1403" s="132">
        <f>VLOOKUP(CONCATENATE(A1403,"-",E1403),AĞIRLIK!$A$3:$C$171,3,FALSE)</f>
        <v>14.067200000000003</v>
      </c>
      <c r="G1403" s="117" t="s">
        <v>39</v>
      </c>
      <c r="H1403" s="108">
        <f>Sayfa2!$C$2</f>
        <v>6.5</v>
      </c>
      <c r="I1403" s="120"/>
      <c r="J1403" s="118"/>
      <c r="K1403" s="118"/>
      <c r="L1403" s="118"/>
      <c r="M1403" s="118"/>
      <c r="N1403" s="118"/>
      <c r="O1403" s="118"/>
      <c r="P1403" s="118"/>
      <c r="Q1403" s="118"/>
      <c r="R1403" s="109">
        <f t="shared" si="197"/>
        <v>91.436800000000019</v>
      </c>
      <c r="S1403" s="119">
        <v>0.2</v>
      </c>
      <c r="T1403" s="119">
        <v>0.3</v>
      </c>
      <c r="U1403" s="119">
        <v>0.1</v>
      </c>
      <c r="V1403" s="111">
        <v>101.88</v>
      </c>
      <c r="W1403" s="111">
        <f t="shared" si="195"/>
        <v>111.0492</v>
      </c>
      <c r="X1403" s="112">
        <v>1.377</v>
      </c>
      <c r="Y1403" s="111">
        <f t="shared" si="196"/>
        <v>263.96394839999999</v>
      </c>
      <c r="Z1403" s="113">
        <v>0.5</v>
      </c>
      <c r="AA1403" s="114">
        <f t="shared" si="194"/>
        <v>131.9819742</v>
      </c>
    </row>
    <row r="1404" spans="1:27" ht="12.75" customHeight="1" x14ac:dyDescent="0.35">
      <c r="A1404" s="103" t="s">
        <v>2680</v>
      </c>
      <c r="B1404" s="222" t="s">
        <v>2235</v>
      </c>
      <c r="C1404" s="78" t="s">
        <v>536</v>
      </c>
      <c r="D1404" s="124">
        <v>0.25</v>
      </c>
      <c r="E1404" s="125">
        <v>0.8</v>
      </c>
      <c r="F1404" s="132">
        <f>VLOOKUP(CONCATENATE(A1404,"-",E1404),AĞIRLIK!$A$3:$C$171,3,FALSE)</f>
        <v>14.067200000000003</v>
      </c>
      <c r="G1404" s="117" t="s">
        <v>39</v>
      </c>
      <c r="H1404" s="120">
        <f>Sayfa2!$C$2*Sayfa2!I24</f>
        <v>3.8268749999999998</v>
      </c>
      <c r="I1404" s="120"/>
      <c r="J1404" s="118"/>
      <c r="K1404" s="118"/>
      <c r="L1404" s="118">
        <f>'genel hesap'!$C$2</f>
        <v>1.39</v>
      </c>
      <c r="M1404" s="118"/>
      <c r="N1404" s="118"/>
      <c r="O1404" s="118">
        <f>SIVAMA!D23</f>
        <v>4.38</v>
      </c>
      <c r="P1404" s="118"/>
      <c r="Q1404" s="118"/>
      <c r="R1404" s="109">
        <f>R1373</f>
        <v>45.71840000000001</v>
      </c>
      <c r="S1404" s="119">
        <v>0.2</v>
      </c>
      <c r="T1404" s="119">
        <v>0.3</v>
      </c>
      <c r="U1404" s="119">
        <v>0.1</v>
      </c>
      <c r="V1404" s="111">
        <v>52.33</v>
      </c>
      <c r="W1404" s="111">
        <f t="shared" si="195"/>
        <v>57.039700000000003</v>
      </c>
      <c r="X1404" s="112">
        <v>1.377</v>
      </c>
      <c r="Y1404" s="111">
        <f t="shared" si="196"/>
        <v>135.58336689999999</v>
      </c>
      <c r="Z1404" s="113">
        <v>0.5</v>
      </c>
      <c r="AA1404" s="114">
        <f t="shared" si="194"/>
        <v>67.791683449999994</v>
      </c>
    </row>
    <row r="1405" spans="1:27" ht="12.75" customHeight="1" x14ac:dyDescent="0.35">
      <c r="A1405" s="103" t="s">
        <v>2680</v>
      </c>
      <c r="B1405" s="222" t="s">
        <v>2236</v>
      </c>
      <c r="C1405" s="123" t="s">
        <v>3460</v>
      </c>
      <c r="D1405" s="124">
        <v>0.25</v>
      </c>
      <c r="E1405" s="125">
        <v>0.8</v>
      </c>
      <c r="F1405" s="132">
        <f>VLOOKUP(CONCATENATE(A1405,"-",E1405),AĞIRLIK!$A$3:$C$171,3,FALSE)</f>
        <v>14.067200000000003</v>
      </c>
      <c r="G1405" s="117" t="s">
        <v>39</v>
      </c>
      <c r="H1405" s="120">
        <f>Sayfa2!$C$2*Sayfa2!I24</f>
        <v>3.8268749999999998</v>
      </c>
      <c r="I1405" s="108">
        <f>D1405*İZOLASYON!$G$23</f>
        <v>1.73956</v>
      </c>
      <c r="J1405" s="118">
        <f>D1405*İZOLASYON!$O$23</f>
        <v>8.9392660000000017</v>
      </c>
      <c r="K1405" s="118"/>
      <c r="L1405" s="118">
        <f>'genel hesap'!$C$2</f>
        <v>1.39</v>
      </c>
      <c r="M1405" s="118"/>
      <c r="N1405" s="118"/>
      <c r="O1405" s="118">
        <f>SIVAMA!D23</f>
        <v>4.38</v>
      </c>
      <c r="P1405" s="118"/>
      <c r="Q1405" s="118"/>
      <c r="R1405" s="109">
        <f>R1374</f>
        <v>67.076052000000018</v>
      </c>
      <c r="S1405" s="119">
        <v>0.2</v>
      </c>
      <c r="T1405" s="119">
        <v>0.3</v>
      </c>
      <c r="U1405" s="119">
        <v>0.1</v>
      </c>
      <c r="V1405" s="111">
        <v>82.79</v>
      </c>
      <c r="W1405" s="111">
        <f t="shared" si="195"/>
        <v>90.241100000000017</v>
      </c>
      <c r="X1405" s="112">
        <v>1.377</v>
      </c>
      <c r="Y1405" s="111">
        <f t="shared" si="196"/>
        <v>214.50309470000002</v>
      </c>
      <c r="Z1405" s="113">
        <v>0.5</v>
      </c>
      <c r="AA1405" s="114">
        <f t="shared" si="194"/>
        <v>107.25154735000001</v>
      </c>
    </row>
    <row r="1406" spans="1:27" ht="12.75" customHeight="1" x14ac:dyDescent="0.35">
      <c r="A1406" s="103" t="s">
        <v>2680</v>
      </c>
      <c r="B1406" s="222" t="s">
        <v>2237</v>
      </c>
      <c r="C1406" s="123" t="s">
        <v>3940</v>
      </c>
      <c r="D1406" s="124">
        <v>0.25</v>
      </c>
      <c r="E1406" s="125">
        <v>0.8</v>
      </c>
      <c r="F1406" s="106">
        <f>VLOOKUP(CONCATENATE(A1406,"-",E1406),AĞIRLIK!$A$3:$C$171,3,FALSE)</f>
        <v>14.067200000000003</v>
      </c>
      <c r="G1406" s="117" t="s">
        <v>39</v>
      </c>
      <c r="H1406" s="108">
        <v>2.9437500000000001</v>
      </c>
      <c r="I1406" s="108">
        <f>D1406*'genel hesap'!$K$90</f>
        <v>2.2152699999999999</v>
      </c>
      <c r="J1406" s="108">
        <f>D1406*'genel hesap'!$R$90</f>
        <v>9.2623720000000009</v>
      </c>
      <c r="K1406" s="118"/>
      <c r="L1406" s="118">
        <f>'genel hesap'!$C$2</f>
        <v>1.39</v>
      </c>
      <c r="M1406" s="118"/>
      <c r="N1406" s="118"/>
      <c r="O1406" s="118">
        <f>SIVAMA!D23</f>
        <v>4.38</v>
      </c>
      <c r="P1406" s="118"/>
      <c r="Q1406" s="118"/>
      <c r="R1406" s="109">
        <f>R1375</f>
        <v>68.673684000000009</v>
      </c>
      <c r="S1406" s="119">
        <v>0.2</v>
      </c>
      <c r="T1406" s="119">
        <v>0.3</v>
      </c>
      <c r="U1406" s="119">
        <v>0.1</v>
      </c>
      <c r="V1406" s="111">
        <v>85.04</v>
      </c>
      <c r="W1406" s="111">
        <f t="shared" si="195"/>
        <v>92.693600000000018</v>
      </c>
      <c r="X1406" s="112">
        <v>1.377</v>
      </c>
      <c r="Y1406" s="111">
        <f t="shared" si="196"/>
        <v>220.33268720000001</v>
      </c>
      <c r="Z1406" s="113">
        <v>0.5</v>
      </c>
      <c r="AA1406" s="114">
        <f t="shared" si="194"/>
        <v>110.1663436</v>
      </c>
    </row>
    <row r="1407" spans="1:27" ht="12.75" customHeight="1" x14ac:dyDescent="0.35">
      <c r="A1407" s="103" t="s">
        <v>2680</v>
      </c>
      <c r="B1407" s="222" t="s">
        <v>2238</v>
      </c>
      <c r="C1407" s="78" t="s">
        <v>538</v>
      </c>
      <c r="D1407" s="124">
        <v>1</v>
      </c>
      <c r="E1407" s="125">
        <v>0.8</v>
      </c>
      <c r="F1407" s="132">
        <f>VLOOKUP(CONCATENATE(A1407,"-",E1407),AĞIRLIK!$A$3:$C$171,3,FALSE)</f>
        <v>14.067200000000003</v>
      </c>
      <c r="G1407" s="117" t="s">
        <v>39</v>
      </c>
      <c r="H1407" s="108">
        <f>Sayfa2!$C$2</f>
        <v>6.5</v>
      </c>
      <c r="I1407" s="108"/>
      <c r="J1407" s="118"/>
      <c r="K1407" s="118"/>
      <c r="L1407" s="118"/>
      <c r="M1407" s="118"/>
      <c r="N1407" s="118"/>
      <c r="O1407" s="118"/>
      <c r="P1407" s="118"/>
      <c r="Q1407" s="118"/>
      <c r="R1407" s="109">
        <f>F1407*H1407*D1407+I1407+J1407+K1407+L1407+M1407+N1407+O1407+P1407+Q1407</f>
        <v>91.436800000000019</v>
      </c>
      <c r="S1407" s="119">
        <v>0.1</v>
      </c>
      <c r="T1407" s="119">
        <v>0.3</v>
      </c>
      <c r="U1407" s="119">
        <v>0.1</v>
      </c>
      <c r="V1407" s="111">
        <f>V1395*1.5</f>
        <v>152.82</v>
      </c>
      <c r="W1407" s="111">
        <f t="shared" si="195"/>
        <v>166.57380000000001</v>
      </c>
      <c r="X1407" s="112">
        <v>1.377</v>
      </c>
      <c r="Y1407" s="111">
        <f t="shared" si="196"/>
        <v>395.94592259999996</v>
      </c>
      <c r="Z1407" s="113">
        <v>0.5</v>
      </c>
      <c r="AA1407" s="114">
        <f t="shared" si="194"/>
        <v>197.97296129999998</v>
      </c>
    </row>
    <row r="1408" spans="1:27" ht="12.75" customHeight="1" x14ac:dyDescent="0.35">
      <c r="A1408" s="103" t="s">
        <v>2680</v>
      </c>
      <c r="B1408" s="222" t="s">
        <v>2239</v>
      </c>
      <c r="C1408" s="123" t="s">
        <v>3628</v>
      </c>
      <c r="D1408" s="124">
        <v>1</v>
      </c>
      <c r="E1408" s="125">
        <v>0.8</v>
      </c>
      <c r="F1408" s="132">
        <f>VLOOKUP(CONCATENATE(A1408,"-",E1408),AĞIRLIK!$A$3:$C$171,3,FALSE)</f>
        <v>14.067200000000003</v>
      </c>
      <c r="G1408" s="117" t="s">
        <v>39</v>
      </c>
      <c r="H1408" s="108">
        <f>Sayfa2!$C$2</f>
        <v>6.5</v>
      </c>
      <c r="I1408" s="108">
        <f>D1408*İZOLASYON!$G$23</f>
        <v>6.95824</v>
      </c>
      <c r="J1408" s="118">
        <f>D1408*İZOLASYON!$O$23</f>
        <v>35.757064000000007</v>
      </c>
      <c r="K1408" s="118"/>
      <c r="L1408" s="118"/>
      <c r="M1408" s="118"/>
      <c r="N1408" s="118"/>
      <c r="O1408" s="118"/>
      <c r="P1408" s="118"/>
      <c r="Q1408" s="118"/>
      <c r="R1408" s="109">
        <f>F1408*H1408*D1408+I1408+J1408+K1408+L1408+M1408+N1408+O1408+P1408+Q1408</f>
        <v>134.15210400000004</v>
      </c>
      <c r="S1408" s="119">
        <v>0.1</v>
      </c>
      <c r="T1408" s="119">
        <v>0.3</v>
      </c>
      <c r="U1408" s="119">
        <v>0.1</v>
      </c>
      <c r="V1408" s="111">
        <f t="shared" ref="V1408:V1409" si="198">V1396*1.5</f>
        <v>244.20000000000002</v>
      </c>
      <c r="W1408" s="111">
        <f t="shared" si="195"/>
        <v>266.17800000000005</v>
      </c>
      <c r="X1408" s="112">
        <v>1.377</v>
      </c>
      <c r="Y1408" s="111">
        <f t="shared" si="196"/>
        <v>632.70510600000011</v>
      </c>
      <c r="Z1408" s="113">
        <v>0.5</v>
      </c>
      <c r="AA1408" s="114">
        <f t="shared" si="194"/>
        <v>316.35255300000006</v>
      </c>
    </row>
    <row r="1409" spans="1:27" ht="12.75" customHeight="1" x14ac:dyDescent="0.35">
      <c r="A1409" s="103" t="s">
        <v>2680</v>
      </c>
      <c r="B1409" s="222" t="s">
        <v>2240</v>
      </c>
      <c r="C1409" s="123" t="s">
        <v>3941</v>
      </c>
      <c r="D1409" s="124">
        <v>1</v>
      </c>
      <c r="E1409" s="125">
        <v>0.8</v>
      </c>
      <c r="F1409" s="106">
        <f>VLOOKUP(CONCATENATE(A1409,"-",E1409),AĞIRLIK!$A$3:$C$171,3,FALSE)</f>
        <v>14.067200000000003</v>
      </c>
      <c r="G1409" s="117" t="s">
        <v>39</v>
      </c>
      <c r="H1409" s="108">
        <f>Sayfa2!$C$2</f>
        <v>6.5</v>
      </c>
      <c r="I1409" s="108">
        <f>D1409*'genel hesap'!$K$90</f>
        <v>8.8610799999999994</v>
      </c>
      <c r="J1409" s="108">
        <f>D1409*'genel hesap'!$R$90</f>
        <v>37.049488000000004</v>
      </c>
      <c r="K1409" s="118"/>
      <c r="L1409" s="118"/>
      <c r="M1409" s="118"/>
      <c r="N1409" s="118"/>
      <c r="O1409" s="118"/>
      <c r="P1409" s="118"/>
      <c r="Q1409" s="118"/>
      <c r="R1409" s="109">
        <f>F1409*H1409*D1409+I1409+J1409+K1409+L1409+M1409+N1409+O1409+P1409+Q1409</f>
        <v>137.34736800000002</v>
      </c>
      <c r="S1409" s="119">
        <v>0.1</v>
      </c>
      <c r="T1409" s="119">
        <v>0.3</v>
      </c>
      <c r="U1409" s="119">
        <v>0.1</v>
      </c>
      <c r="V1409" s="111">
        <f t="shared" si="198"/>
        <v>250.95000000000002</v>
      </c>
      <c r="W1409" s="111">
        <f t="shared" si="195"/>
        <v>273.53550000000001</v>
      </c>
      <c r="X1409" s="112">
        <v>1.377</v>
      </c>
      <c r="Y1409" s="111">
        <f t="shared" si="196"/>
        <v>650.19388349999997</v>
      </c>
      <c r="Z1409" s="113">
        <v>0.5</v>
      </c>
      <c r="AA1409" s="114">
        <f t="shared" si="194"/>
        <v>325.09694174999998</v>
      </c>
    </row>
    <row r="1410" spans="1:27" ht="12.75" customHeight="1" x14ac:dyDescent="0.35">
      <c r="A1410" s="103" t="s">
        <v>2680</v>
      </c>
      <c r="B1410" s="222" t="s">
        <v>2241</v>
      </c>
      <c r="C1410" s="78" t="s">
        <v>1336</v>
      </c>
      <c r="D1410" s="124">
        <v>1</v>
      </c>
      <c r="E1410" s="125">
        <v>0.8</v>
      </c>
      <c r="F1410" s="132">
        <f>VLOOKUP(CONCATENATE(A1410,"-",E1410),AĞIRLIK!$A$3:$C$171,3,FALSE)</f>
        <v>14.067200000000003</v>
      </c>
      <c r="G1410" s="117" t="s">
        <v>39</v>
      </c>
      <c r="H1410" s="108">
        <f>Sayfa2!$C$2</f>
        <v>6.5</v>
      </c>
      <c r="I1410" s="108"/>
      <c r="J1410" s="118"/>
      <c r="K1410" s="118"/>
      <c r="L1410" s="118"/>
      <c r="M1410" s="118"/>
      <c r="N1410" s="118"/>
      <c r="O1410" s="118"/>
      <c r="P1410" s="118"/>
      <c r="Q1410" s="118"/>
      <c r="R1410" s="109">
        <f>F1410*H1410*D1410+I1410+J1410+K1410+L1410+M1410+N1410+O1410+P1410+Q1410</f>
        <v>91.436800000000019</v>
      </c>
      <c r="S1410" s="119">
        <v>0.2</v>
      </c>
      <c r="T1410" s="119">
        <v>0.3</v>
      </c>
      <c r="U1410" s="119">
        <v>0.1</v>
      </c>
      <c r="V1410" s="111">
        <f>V1395</f>
        <v>101.88</v>
      </c>
      <c r="W1410" s="111">
        <f t="shared" si="195"/>
        <v>111.0492</v>
      </c>
      <c r="X1410" s="112">
        <v>1.377</v>
      </c>
      <c r="Y1410" s="111">
        <f t="shared" si="196"/>
        <v>263.96394839999999</v>
      </c>
      <c r="Z1410" s="113">
        <v>0.5</v>
      </c>
      <c r="AA1410" s="114">
        <f t="shared" si="194"/>
        <v>131.9819742</v>
      </c>
    </row>
    <row r="1411" spans="1:27" ht="12.75" customHeight="1" x14ac:dyDescent="0.35">
      <c r="A1411" s="103" t="s">
        <v>2680</v>
      </c>
      <c r="B1411" s="222" t="s">
        <v>4090</v>
      </c>
      <c r="C1411" s="78" t="s">
        <v>540</v>
      </c>
      <c r="D1411" s="124">
        <v>1</v>
      </c>
      <c r="E1411" s="125">
        <v>0.8</v>
      </c>
      <c r="F1411" s="132">
        <f>VLOOKUP(CONCATENATE(A1411,"-",E1411),AĞIRLIK!$A$3:$C$171,3,FALSE)</f>
        <v>14.067200000000003</v>
      </c>
      <c r="G1411" s="117" t="s">
        <v>39</v>
      </c>
      <c r="H1411" s="108">
        <f>Sayfa2!$C$2</f>
        <v>6.5</v>
      </c>
      <c r="I1411" s="108"/>
      <c r="J1411" s="118"/>
      <c r="K1411" s="118"/>
      <c r="L1411" s="118"/>
      <c r="M1411" s="118"/>
      <c r="N1411" s="118"/>
      <c r="O1411" s="118"/>
      <c r="P1411" s="118"/>
      <c r="Q1411" s="118"/>
      <c r="R1411" s="109">
        <f>F1411*H1411*D1411+I1411+J1411+K1411+L1411+M1411+N1411+O1411+P1411+Q1411</f>
        <v>91.436800000000019</v>
      </c>
      <c r="S1411" s="119">
        <v>0.2</v>
      </c>
      <c r="T1411" s="119">
        <v>0.3</v>
      </c>
      <c r="U1411" s="119">
        <v>0.1</v>
      </c>
      <c r="V1411" s="111">
        <v>101.88</v>
      </c>
      <c r="W1411" s="111">
        <f t="shared" si="195"/>
        <v>111.0492</v>
      </c>
      <c r="X1411" s="112">
        <v>1.377</v>
      </c>
      <c r="Y1411" s="111">
        <f t="shared" si="196"/>
        <v>263.96394839999999</v>
      </c>
      <c r="Z1411" s="113">
        <v>0.5</v>
      </c>
      <c r="AA1411" s="114">
        <f t="shared" si="194"/>
        <v>131.9819742</v>
      </c>
    </row>
    <row r="1412" spans="1:27" ht="12.75" customHeight="1" x14ac:dyDescent="0.35">
      <c r="A1412" s="103" t="s">
        <v>2680</v>
      </c>
      <c r="B1412" s="222" t="s">
        <v>4091</v>
      </c>
      <c r="C1412" s="78" t="s">
        <v>1337</v>
      </c>
      <c r="D1412" s="126">
        <v>1</v>
      </c>
      <c r="E1412" s="131"/>
      <c r="F1412" s="132">
        <v>7.6</v>
      </c>
      <c r="G1412" s="137" t="s">
        <v>39</v>
      </c>
      <c r="H1412" s="108">
        <v>1.62</v>
      </c>
      <c r="I1412" s="108"/>
      <c r="J1412" s="118"/>
      <c r="K1412" s="118"/>
      <c r="L1412" s="118"/>
      <c r="M1412" s="118"/>
      <c r="N1412" s="118"/>
      <c r="O1412" s="118"/>
      <c r="P1412" s="128"/>
      <c r="Q1412" s="128"/>
      <c r="R1412" s="109">
        <f>R1414</f>
        <v>12.311999999999999</v>
      </c>
      <c r="S1412" s="129">
        <v>1.5</v>
      </c>
      <c r="T1412" s="129">
        <v>0</v>
      </c>
      <c r="U1412" s="129">
        <v>0</v>
      </c>
      <c r="V1412" s="111">
        <v>101.88</v>
      </c>
      <c r="W1412" s="111">
        <f t="shared" si="195"/>
        <v>111.0492</v>
      </c>
      <c r="X1412" s="112">
        <v>1.377</v>
      </c>
      <c r="Y1412" s="111">
        <f t="shared" si="196"/>
        <v>263.96394839999999</v>
      </c>
      <c r="Z1412" s="113">
        <v>0.5</v>
      </c>
      <c r="AA1412" s="114">
        <f t="shared" si="194"/>
        <v>131.9819742</v>
      </c>
    </row>
    <row r="1413" spans="1:27" ht="12.75" customHeight="1" x14ac:dyDescent="0.35">
      <c r="A1413" s="103" t="s">
        <v>2680</v>
      </c>
      <c r="B1413" s="222" t="s">
        <v>4092</v>
      </c>
      <c r="C1413" s="78" t="s">
        <v>1338</v>
      </c>
      <c r="D1413" s="126">
        <v>1</v>
      </c>
      <c r="E1413" s="131"/>
      <c r="F1413" s="132">
        <f>Sayfa2!CU23</f>
        <v>7.6</v>
      </c>
      <c r="G1413" s="137" t="s">
        <v>39</v>
      </c>
      <c r="H1413" s="108">
        <v>1.62</v>
      </c>
      <c r="I1413" s="108"/>
      <c r="J1413" s="118"/>
      <c r="K1413" s="118"/>
      <c r="L1413" s="118"/>
      <c r="M1413" s="118"/>
      <c r="N1413" s="118"/>
      <c r="O1413" s="118"/>
      <c r="P1413" s="128"/>
      <c r="Q1413" s="128"/>
      <c r="R1413" s="109">
        <f>R1414</f>
        <v>12.311999999999999</v>
      </c>
      <c r="S1413" s="129">
        <v>1</v>
      </c>
      <c r="T1413" s="129">
        <v>0</v>
      </c>
      <c r="U1413" s="129">
        <v>0</v>
      </c>
      <c r="V1413" s="111">
        <v>101.88</v>
      </c>
      <c r="W1413" s="111">
        <f t="shared" si="195"/>
        <v>111.0492</v>
      </c>
      <c r="X1413" s="112">
        <v>1.377</v>
      </c>
      <c r="Y1413" s="111">
        <f t="shared" si="196"/>
        <v>263.96394839999999</v>
      </c>
      <c r="Z1413" s="113">
        <v>0.5</v>
      </c>
      <c r="AA1413" s="114">
        <f t="shared" si="194"/>
        <v>131.9819742</v>
      </c>
    </row>
    <row r="1414" spans="1:27" ht="12.75" customHeight="1" x14ac:dyDescent="0.35">
      <c r="A1414" s="103" t="s">
        <v>2680</v>
      </c>
      <c r="B1414" s="222" t="s">
        <v>4093</v>
      </c>
      <c r="C1414" s="78" t="s">
        <v>541</v>
      </c>
      <c r="D1414" s="126">
        <v>1</v>
      </c>
      <c r="E1414" s="131"/>
      <c r="F1414" s="132">
        <f>Sayfa2!CU23</f>
        <v>7.6</v>
      </c>
      <c r="G1414" s="137" t="s">
        <v>39</v>
      </c>
      <c r="H1414" s="108">
        <v>1.62</v>
      </c>
      <c r="I1414" s="108"/>
      <c r="J1414" s="118"/>
      <c r="K1414" s="118"/>
      <c r="L1414" s="118"/>
      <c r="M1414" s="118"/>
      <c r="N1414" s="118"/>
      <c r="O1414" s="118"/>
      <c r="P1414" s="128"/>
      <c r="Q1414" s="128"/>
      <c r="R1414" s="109">
        <f>F1414*H1414*D1414+I1414+J1414+K1414+L1414+M1414+N1414+O1414+P1414+Q1414</f>
        <v>12.311999999999999</v>
      </c>
      <c r="S1414" s="129">
        <v>1</v>
      </c>
      <c r="T1414" s="129">
        <v>0</v>
      </c>
      <c r="U1414" s="129">
        <v>0</v>
      </c>
      <c r="V1414" s="111">
        <v>101.88</v>
      </c>
      <c r="W1414" s="111">
        <f t="shared" si="195"/>
        <v>111.0492</v>
      </c>
      <c r="X1414" s="112">
        <v>1.377</v>
      </c>
      <c r="Y1414" s="111">
        <f t="shared" si="196"/>
        <v>263.96394839999999</v>
      </c>
      <c r="Z1414" s="113">
        <v>0.5</v>
      </c>
      <c r="AA1414" s="114">
        <f t="shared" si="194"/>
        <v>131.9819742</v>
      </c>
    </row>
    <row r="1415" spans="1:27" ht="12.75" customHeight="1" x14ac:dyDescent="0.35">
      <c r="A1415" s="103" t="s">
        <v>2680</v>
      </c>
      <c r="B1415" s="222" t="s">
        <v>4094</v>
      </c>
      <c r="C1415" s="78" t="s">
        <v>542</v>
      </c>
      <c r="D1415" s="124">
        <v>1</v>
      </c>
      <c r="E1415" s="125"/>
      <c r="F1415" s="132">
        <v>1</v>
      </c>
      <c r="G1415" s="117" t="s">
        <v>39</v>
      </c>
      <c r="H1415" s="133"/>
      <c r="I1415" s="138"/>
      <c r="J1415" s="134"/>
      <c r="K1415" s="134"/>
      <c r="L1415" s="134"/>
      <c r="M1415" s="134">
        <f>'BAĞLANTI KELEPÇESİ'!H24</f>
        <v>1.8789753246753249</v>
      </c>
      <c r="N1415" s="134"/>
      <c r="O1415" s="134"/>
      <c r="P1415" s="134"/>
      <c r="Q1415" s="134"/>
      <c r="R1415" s="109">
        <f>F1415*H1415*D1415+I1415+J1415+K1415+L1415+M1415+N1415+O1415+P1415+Q1415</f>
        <v>1.8789753246753249</v>
      </c>
      <c r="S1415" s="135">
        <v>1</v>
      </c>
      <c r="T1415" s="135">
        <v>0</v>
      </c>
      <c r="U1415" s="135">
        <v>0</v>
      </c>
      <c r="V1415" s="111">
        <v>3.45</v>
      </c>
      <c r="W1415" s="111">
        <f t="shared" si="195"/>
        <v>3.7605000000000004</v>
      </c>
      <c r="X1415" s="112">
        <v>1.377</v>
      </c>
      <c r="Y1415" s="111">
        <f t="shared" si="196"/>
        <v>8.9387085000000006</v>
      </c>
      <c r="Z1415" s="113">
        <v>0.5</v>
      </c>
      <c r="AA1415" s="114">
        <f t="shared" si="194"/>
        <v>4.4693542500000003</v>
      </c>
    </row>
    <row r="1416" spans="1:27" ht="12.75" customHeight="1" x14ac:dyDescent="0.35">
      <c r="A1416" s="103" t="s">
        <v>2680</v>
      </c>
      <c r="B1416" s="222" t="s">
        <v>4095</v>
      </c>
      <c r="C1416" s="78" t="s">
        <v>1339</v>
      </c>
      <c r="D1416" s="124"/>
      <c r="E1416" s="125"/>
      <c r="F1416" s="132">
        <v>1</v>
      </c>
      <c r="G1416" s="117" t="s">
        <v>39</v>
      </c>
      <c r="H1416" s="133"/>
      <c r="I1416" s="138"/>
      <c r="J1416" s="118"/>
      <c r="K1416" s="134"/>
      <c r="L1416" s="134"/>
      <c r="M1416" s="134"/>
      <c r="N1416" s="134"/>
      <c r="O1416" s="134"/>
      <c r="P1416" s="134"/>
      <c r="Q1416" s="134"/>
      <c r="R1416" s="109">
        <f>R1419</f>
        <v>3.8414999999999999</v>
      </c>
      <c r="S1416" s="135">
        <v>1</v>
      </c>
      <c r="T1416" s="135">
        <v>0</v>
      </c>
      <c r="U1416" s="135">
        <v>0</v>
      </c>
      <c r="V1416" s="111">
        <v>3.45</v>
      </c>
      <c r="W1416" s="111">
        <f t="shared" si="195"/>
        <v>3.7605000000000004</v>
      </c>
      <c r="X1416" s="112">
        <v>1.377</v>
      </c>
      <c r="Y1416" s="111">
        <f t="shared" si="196"/>
        <v>8.9387085000000006</v>
      </c>
      <c r="Z1416" s="113">
        <v>0.5</v>
      </c>
      <c r="AA1416" s="114">
        <f t="shared" si="194"/>
        <v>4.4693542500000003</v>
      </c>
    </row>
    <row r="1417" spans="1:27" ht="12.75" customHeight="1" x14ac:dyDescent="0.35">
      <c r="A1417" s="103" t="s">
        <v>2680</v>
      </c>
      <c r="B1417" s="222" t="s">
        <v>4096</v>
      </c>
      <c r="C1417" s="123" t="s">
        <v>3942</v>
      </c>
      <c r="D1417" s="124"/>
      <c r="E1417" s="125"/>
      <c r="F1417" s="132">
        <v>1</v>
      </c>
      <c r="G1417" s="117" t="s">
        <v>39</v>
      </c>
      <c r="H1417" s="108"/>
      <c r="I1417" s="108"/>
      <c r="J1417" s="108"/>
      <c r="K1417" s="134"/>
      <c r="L1417" s="134"/>
      <c r="M1417" s="134"/>
      <c r="N1417" s="134"/>
      <c r="O1417" s="134"/>
      <c r="P1417" s="134">
        <f>'DUVAR KELEPÇE'!J23</f>
        <v>4.2497000000000007</v>
      </c>
      <c r="Q1417" s="134"/>
      <c r="R1417" s="109">
        <f>R1420</f>
        <v>1.9356164383561645</v>
      </c>
      <c r="S1417" s="135">
        <v>1</v>
      </c>
      <c r="T1417" s="135">
        <v>0</v>
      </c>
      <c r="U1417" s="135">
        <v>0</v>
      </c>
      <c r="V1417" s="111">
        <f t="shared" si="172"/>
        <v>3.871232876712329</v>
      </c>
      <c r="W1417" s="111">
        <f t="shared" si="195"/>
        <v>4.2196438356164387</v>
      </c>
      <c r="X1417" s="112">
        <v>1.377</v>
      </c>
      <c r="Y1417" s="111">
        <f t="shared" si="196"/>
        <v>10.030093397260273</v>
      </c>
      <c r="Z1417" s="113">
        <v>0.5</v>
      </c>
      <c r="AA1417" s="114">
        <f t="shared" si="194"/>
        <v>5.0150466986301367</v>
      </c>
    </row>
    <row r="1418" spans="1:27" ht="12.75" customHeight="1" x14ac:dyDescent="0.35">
      <c r="A1418" s="103" t="s">
        <v>2680</v>
      </c>
      <c r="B1418" s="222" t="s">
        <v>4097</v>
      </c>
      <c r="C1418" s="123" t="s">
        <v>3489</v>
      </c>
      <c r="D1418" s="124"/>
      <c r="E1418" s="125"/>
      <c r="F1418" s="132">
        <v>1</v>
      </c>
      <c r="G1418" s="117" t="s">
        <v>39</v>
      </c>
      <c r="H1418" s="133"/>
      <c r="I1418" s="133"/>
      <c r="J1418" s="118"/>
      <c r="K1418" s="134"/>
      <c r="L1418" s="134"/>
      <c r="M1418" s="134"/>
      <c r="N1418" s="134"/>
      <c r="O1418" s="134"/>
      <c r="P1418" s="134">
        <f>'DUVAR KELEPÇE'!J22</f>
        <v>4.0456000000000003</v>
      </c>
      <c r="Q1418" s="134"/>
      <c r="R1418" s="109">
        <f>F1418*H1418*D1418+I1418+J1418+K1418+L1418+M1418+N1418+O1418+P1418+Q1418</f>
        <v>4.0456000000000003</v>
      </c>
      <c r="S1418" s="135">
        <v>1</v>
      </c>
      <c r="T1418" s="135">
        <v>0</v>
      </c>
      <c r="U1418" s="135">
        <v>0</v>
      </c>
      <c r="V1418" s="111">
        <f t="shared" si="172"/>
        <v>8.0912000000000006</v>
      </c>
      <c r="W1418" s="111">
        <f t="shared" si="195"/>
        <v>8.819408000000001</v>
      </c>
      <c r="X1418" s="112">
        <v>1.377</v>
      </c>
      <c r="Y1418" s="111">
        <f t="shared" si="196"/>
        <v>20.963732816</v>
      </c>
      <c r="Z1418" s="113">
        <v>0.5</v>
      </c>
      <c r="AA1418" s="114">
        <f t="shared" si="194"/>
        <v>10.481866408</v>
      </c>
    </row>
    <row r="1419" spans="1:27" ht="12.75" customHeight="1" x14ac:dyDescent="0.35">
      <c r="A1419" s="103" t="s">
        <v>2680</v>
      </c>
      <c r="B1419" s="222" t="s">
        <v>4098</v>
      </c>
      <c r="C1419" s="123" t="s">
        <v>544</v>
      </c>
      <c r="D1419" s="124"/>
      <c r="E1419" s="125"/>
      <c r="F1419" s="132">
        <v>1</v>
      </c>
      <c r="G1419" s="117" t="s">
        <v>39</v>
      </c>
      <c r="H1419" s="133"/>
      <c r="I1419" s="133"/>
      <c r="J1419" s="134"/>
      <c r="K1419" s="134"/>
      <c r="L1419" s="134"/>
      <c r="M1419" s="134"/>
      <c r="N1419" s="134"/>
      <c r="O1419" s="134"/>
      <c r="P1419" s="134"/>
      <c r="Q1419" s="134">
        <f>'DUVAR KELEPÇE'!G22</f>
        <v>3.8414999999999999</v>
      </c>
      <c r="R1419" s="109">
        <f>F1419*H1419*D1419+I1419+J1419+K1419+L1419+M1419+N1419+O1419+P1419+Q1419</f>
        <v>3.8414999999999999</v>
      </c>
      <c r="S1419" s="135">
        <v>1</v>
      </c>
      <c r="T1419" s="135">
        <v>0</v>
      </c>
      <c r="U1419" s="135">
        <v>0</v>
      </c>
      <c r="V1419" s="111">
        <f t="shared" si="172"/>
        <v>7.6829999999999998</v>
      </c>
      <c r="W1419" s="111">
        <f t="shared" si="195"/>
        <v>8.3744700000000005</v>
      </c>
      <c r="X1419" s="112">
        <v>1.377</v>
      </c>
      <c r="Y1419" s="111">
        <f t="shared" si="196"/>
        <v>19.906115189999998</v>
      </c>
      <c r="Z1419" s="113">
        <v>0.5</v>
      </c>
      <c r="AA1419" s="114">
        <f t="shared" si="194"/>
        <v>9.9530575949999989</v>
      </c>
    </row>
    <row r="1420" spans="1:27" ht="12.75" customHeight="1" x14ac:dyDescent="0.35">
      <c r="A1420" s="103" t="s">
        <v>2680</v>
      </c>
      <c r="B1420" s="222" t="s">
        <v>4099</v>
      </c>
      <c r="C1420" s="78" t="s">
        <v>545</v>
      </c>
      <c r="D1420" s="124"/>
      <c r="E1420" s="125"/>
      <c r="F1420" s="132">
        <v>1</v>
      </c>
      <c r="G1420" s="117" t="s">
        <v>39</v>
      </c>
      <c r="H1420" s="108"/>
      <c r="I1420" s="108"/>
      <c r="J1420" s="134"/>
      <c r="K1420" s="134"/>
      <c r="L1420" s="134"/>
      <c r="M1420" s="134"/>
      <c r="N1420" s="134">
        <f>'genel hesap'!Y59</f>
        <v>1.9356164383561645</v>
      </c>
      <c r="O1420" s="134"/>
      <c r="P1420" s="134"/>
      <c r="Q1420" s="134"/>
      <c r="R1420" s="109">
        <f>F1420*H1420*D1420+I1420+J1420+K1420+L1420+M1420+N1420+O1420+P1420+Q1420</f>
        <v>1.9356164383561645</v>
      </c>
      <c r="S1420" s="135">
        <v>1</v>
      </c>
      <c r="T1420" s="135">
        <v>0</v>
      </c>
      <c r="U1420" s="135">
        <v>0</v>
      </c>
      <c r="V1420" s="111">
        <f t="shared" si="172"/>
        <v>3.871232876712329</v>
      </c>
      <c r="W1420" s="111">
        <f t="shared" si="195"/>
        <v>4.2196438356164387</v>
      </c>
      <c r="X1420" s="112">
        <v>1.377</v>
      </c>
      <c r="Y1420" s="111">
        <f t="shared" si="196"/>
        <v>10.030093397260273</v>
      </c>
      <c r="Z1420" s="113">
        <v>0.5</v>
      </c>
      <c r="AA1420" s="114">
        <f t="shared" si="194"/>
        <v>5.0150466986301367</v>
      </c>
    </row>
    <row r="1421" spans="1:27" ht="12.75" customHeight="1" x14ac:dyDescent="0.35">
      <c r="A1421" s="103" t="s">
        <v>2680</v>
      </c>
      <c r="B1421" s="222" t="s">
        <v>4100</v>
      </c>
      <c r="C1421" s="78" t="s">
        <v>3568</v>
      </c>
      <c r="D1421" s="136">
        <v>0.2</v>
      </c>
      <c r="E1421" s="125">
        <v>0.8</v>
      </c>
      <c r="F1421" s="132">
        <f>VLOOKUP(CONCATENATE(A1421,"-",E1421),AĞIRLIK!$A$3:$C$171,3,FALSE)</f>
        <v>14.067200000000003</v>
      </c>
      <c r="G1421" s="107" t="s">
        <v>39</v>
      </c>
      <c r="H1421" s="108">
        <f>Sayfa2!$C$2</f>
        <v>6.5</v>
      </c>
      <c r="I1421" s="108"/>
      <c r="J1421" s="109"/>
      <c r="K1421" s="109">
        <f>'genel hesap'!$D$2</f>
        <v>0.5</v>
      </c>
      <c r="L1421" s="109"/>
      <c r="M1421" s="109"/>
      <c r="N1421" s="109"/>
      <c r="O1421" s="118">
        <f>SIVAMA!D23</f>
        <v>4.38</v>
      </c>
      <c r="P1421" s="109"/>
      <c r="Q1421" s="109"/>
      <c r="R1421" s="109">
        <f>R1407+O1421+K1421</f>
        <v>96.316800000000015</v>
      </c>
      <c r="S1421" s="110">
        <v>0.2</v>
      </c>
      <c r="T1421" s="110">
        <v>0.3</v>
      </c>
      <c r="U1421" s="110">
        <v>0.1</v>
      </c>
      <c r="V1421" s="111">
        <f t="shared" si="172"/>
        <v>165.27962880000001</v>
      </c>
      <c r="W1421" s="111">
        <f t="shared" si="195"/>
        <v>180.15479539200004</v>
      </c>
      <c r="X1421" s="112">
        <v>1.377</v>
      </c>
      <c r="Y1421" s="111">
        <f t="shared" si="196"/>
        <v>428.22794864678406</v>
      </c>
      <c r="Z1421" s="113">
        <v>0.5</v>
      </c>
      <c r="AA1421" s="114">
        <f t="shared" si="194"/>
        <v>214.11397432339203</v>
      </c>
    </row>
    <row r="1422" spans="1:27" ht="12.75" customHeight="1" x14ac:dyDescent="0.35">
      <c r="A1422" s="103" t="s">
        <v>2680</v>
      </c>
      <c r="B1422" s="222" t="s">
        <v>4101</v>
      </c>
      <c r="C1422" s="123" t="s">
        <v>3515</v>
      </c>
      <c r="D1422" s="136">
        <v>0.2</v>
      </c>
      <c r="E1422" s="125">
        <v>0.8</v>
      </c>
      <c r="F1422" s="132">
        <f>VLOOKUP(CONCATENATE(A1422,"-",E1422),AĞIRLIK!$A$3:$C$171,3,FALSE)</f>
        <v>14.067200000000003</v>
      </c>
      <c r="G1422" s="117" t="s">
        <v>39</v>
      </c>
      <c r="H1422" s="108">
        <f>Sayfa2!$C$2</f>
        <v>6.5</v>
      </c>
      <c r="I1422" s="108">
        <f>'genel hesap'!K58*D1422</f>
        <v>1.2611810000000001</v>
      </c>
      <c r="J1422" s="118">
        <f>'genel hesap'!R58*D1422</f>
        <v>6.7206048000000029</v>
      </c>
      <c r="K1422" s="118">
        <f>'genel hesap'!$D$2</f>
        <v>0.5</v>
      </c>
      <c r="L1422" s="118"/>
      <c r="M1422" s="118"/>
      <c r="N1422" s="118"/>
      <c r="O1422" s="118">
        <f>SIVAMA!D23</f>
        <v>4.38</v>
      </c>
      <c r="P1422" s="118"/>
      <c r="Q1422" s="118"/>
      <c r="R1422" s="109">
        <f>F1422*H1422*D1422+I1422+J1422+K1422+L1422+M1422+N1422+O1422+P1422+Q1422+R1408</f>
        <v>165.30124980000005</v>
      </c>
      <c r="S1422" s="119">
        <v>0.2</v>
      </c>
      <c r="T1422" s="119">
        <v>0.3</v>
      </c>
      <c r="U1422" s="119">
        <v>0.1</v>
      </c>
      <c r="V1422" s="111">
        <f t="shared" si="172"/>
        <v>283.65694465680014</v>
      </c>
      <c r="W1422" s="111">
        <f t="shared" si="195"/>
        <v>309.18606967591217</v>
      </c>
      <c r="X1422" s="112">
        <v>1.377</v>
      </c>
      <c r="Y1422" s="111">
        <f t="shared" si="196"/>
        <v>734.93528761964319</v>
      </c>
      <c r="Z1422" s="113">
        <v>0.5</v>
      </c>
      <c r="AA1422" s="114">
        <f t="shared" si="194"/>
        <v>367.4676438098216</v>
      </c>
    </row>
    <row r="1423" spans="1:27" ht="12.75" customHeight="1" x14ac:dyDescent="0.35">
      <c r="A1423" s="103" t="s">
        <v>2680</v>
      </c>
      <c r="B1423" s="222" t="s">
        <v>4102</v>
      </c>
      <c r="C1423" s="123" t="s">
        <v>3943</v>
      </c>
      <c r="D1423" s="136">
        <v>0.2</v>
      </c>
      <c r="E1423" s="125">
        <v>0.8</v>
      </c>
      <c r="F1423" s="106">
        <f>VLOOKUP(CONCATENATE(A1423,"-",E1423),AĞIRLIK!$A$3:$C$171,3,FALSE)</f>
        <v>14.067200000000003</v>
      </c>
      <c r="G1423" s="117" t="s">
        <v>39</v>
      </c>
      <c r="H1423" s="108">
        <f>Sayfa2!$C$2</f>
        <v>6.5</v>
      </c>
      <c r="I1423" s="108">
        <f>D1423*'genel hesap'!$K$90</f>
        <v>1.772216</v>
      </c>
      <c r="J1423" s="108">
        <f>D1423*'genel hesap'!$R$90</f>
        <v>7.4098976000000008</v>
      </c>
      <c r="K1423" s="118">
        <f>'genel hesap'!$D$2</f>
        <v>0.5</v>
      </c>
      <c r="L1423" s="118"/>
      <c r="M1423" s="118"/>
      <c r="N1423" s="118"/>
      <c r="O1423" s="118">
        <f>SIVAMA!D24</f>
        <v>4.68</v>
      </c>
      <c r="P1423" s="118"/>
      <c r="Q1423" s="118"/>
      <c r="R1423" s="109">
        <f>F1423*H1423*D1423+I1423+J1423+K1423+L1423+M1423+N1423+O1423+P1423+Q1423+R1409</f>
        <v>169.99684160000004</v>
      </c>
      <c r="S1423" s="119">
        <v>0.2</v>
      </c>
      <c r="T1423" s="119">
        <v>0.3</v>
      </c>
      <c r="U1423" s="119">
        <v>0.1</v>
      </c>
      <c r="V1423" s="111">
        <f>R1423*(1+S1423)*(T1423+1)*(U1423+1)</f>
        <v>291.71458018560008</v>
      </c>
      <c r="W1423" s="111">
        <f t="shared" si="195"/>
        <v>317.96889240230411</v>
      </c>
      <c r="X1423" s="112">
        <v>1.377</v>
      </c>
      <c r="Y1423" s="111">
        <f t="shared" si="196"/>
        <v>755.81205724027677</v>
      </c>
      <c r="Z1423" s="113">
        <v>0.5</v>
      </c>
      <c r="AA1423" s="114">
        <f t="shared" si="194"/>
        <v>377.90602862013839</v>
      </c>
    </row>
    <row r="1424" spans="1:27" ht="12.75" customHeight="1" x14ac:dyDescent="0.35">
      <c r="A1424" s="103" t="s">
        <v>2680</v>
      </c>
      <c r="B1424" s="222" t="s">
        <v>4103</v>
      </c>
      <c r="C1424" s="78" t="s">
        <v>2655</v>
      </c>
      <c r="D1424" s="124">
        <v>1</v>
      </c>
      <c r="E1424" s="125">
        <v>0.8</v>
      </c>
      <c r="F1424" s="132">
        <f>VLOOKUP(CONCATENATE(A1424,"-",E1424),AĞIRLIK!$A$3:$C$171,3,FALSE)</f>
        <v>14.067200000000003</v>
      </c>
      <c r="G1424" s="117" t="s">
        <v>39</v>
      </c>
      <c r="H1424" s="108">
        <f>Sayfa2!$C$2</f>
        <v>6.5</v>
      </c>
      <c r="I1424" s="108"/>
      <c r="J1424" s="118"/>
      <c r="K1424" s="118"/>
      <c r="L1424" s="118"/>
      <c r="M1424" s="118"/>
      <c r="N1424" s="118"/>
      <c r="O1424" s="118"/>
      <c r="P1424" s="118"/>
      <c r="Q1424" s="118"/>
      <c r="R1424" s="109">
        <f>R1407*1.5</f>
        <v>137.15520000000004</v>
      </c>
      <c r="S1424" s="119">
        <v>0.1</v>
      </c>
      <c r="T1424" s="119">
        <v>0.3</v>
      </c>
      <c r="U1424" s="119">
        <v>0.1</v>
      </c>
      <c r="V1424" s="111">
        <v>152.82</v>
      </c>
      <c r="W1424" s="111">
        <f t="shared" si="195"/>
        <v>166.57380000000001</v>
      </c>
      <c r="X1424" s="112">
        <v>1.377</v>
      </c>
      <c r="Y1424" s="111">
        <f t="shared" si="196"/>
        <v>395.94592259999996</v>
      </c>
      <c r="Z1424" s="113">
        <v>0.5</v>
      </c>
      <c r="AA1424" s="114">
        <f t="shared" si="194"/>
        <v>197.97296129999998</v>
      </c>
    </row>
    <row r="1425" spans="1:27" ht="12.75" customHeight="1" x14ac:dyDescent="0.35">
      <c r="A1425" s="103" t="s">
        <v>2680</v>
      </c>
      <c r="B1425" s="222" t="s">
        <v>4104</v>
      </c>
      <c r="C1425" s="123" t="s">
        <v>3546</v>
      </c>
      <c r="D1425" s="124">
        <v>1</v>
      </c>
      <c r="E1425" s="125">
        <v>0.8</v>
      </c>
      <c r="F1425" s="132">
        <f>VLOOKUP(CONCATENATE(A1425,"-",E1425),AĞIRLIK!$A$3:$C$171,3,FALSE)</f>
        <v>14.067200000000003</v>
      </c>
      <c r="G1425" s="117" t="s">
        <v>39</v>
      </c>
      <c r="H1425" s="108">
        <f>Sayfa2!$C$2</f>
        <v>6.5</v>
      </c>
      <c r="I1425" s="108">
        <f>D1425*İZOLASYON!$G$23</f>
        <v>6.95824</v>
      </c>
      <c r="J1425" s="118">
        <f>D1425*İZOLASYON!$O$23</f>
        <v>35.757064000000007</v>
      </c>
      <c r="K1425" s="118"/>
      <c r="L1425" s="118"/>
      <c r="M1425" s="118"/>
      <c r="N1425" s="118">
        <f>CONTA!E779</f>
        <v>0</v>
      </c>
      <c r="O1425" s="118"/>
      <c r="P1425" s="118"/>
      <c r="Q1425" s="118"/>
      <c r="R1425" s="109">
        <f>R1408*1.5</f>
        <v>201.22815600000007</v>
      </c>
      <c r="S1425" s="119">
        <v>0.2</v>
      </c>
      <c r="T1425" s="119">
        <v>0.3</v>
      </c>
      <c r="U1425" s="119">
        <v>0.1</v>
      </c>
      <c r="V1425" s="111">
        <v>244.20000000000002</v>
      </c>
      <c r="W1425" s="111">
        <f t="shared" si="195"/>
        <v>266.17800000000005</v>
      </c>
      <c r="X1425" s="112">
        <v>1.377</v>
      </c>
      <c r="Y1425" s="111">
        <f t="shared" si="196"/>
        <v>632.70510600000011</v>
      </c>
      <c r="Z1425" s="113">
        <v>0.5</v>
      </c>
      <c r="AA1425" s="114">
        <f t="shared" si="194"/>
        <v>316.35255300000006</v>
      </c>
    </row>
    <row r="1426" spans="1:27" ht="12.75" customHeight="1" x14ac:dyDescent="0.35">
      <c r="A1426" s="103" t="s">
        <v>2680</v>
      </c>
      <c r="B1426" s="222" t="s">
        <v>4105</v>
      </c>
      <c r="C1426" s="123" t="s">
        <v>3944</v>
      </c>
      <c r="D1426" s="124">
        <v>1</v>
      </c>
      <c r="E1426" s="125">
        <v>0.8</v>
      </c>
      <c r="F1426" s="106">
        <f>VLOOKUP(CONCATENATE(A1426,"-",E1426),AĞIRLIK!$A$3:$C$171,3,FALSE)</f>
        <v>14.067200000000003</v>
      </c>
      <c r="G1426" s="117" t="s">
        <v>39</v>
      </c>
      <c r="H1426" s="108">
        <f>Sayfa2!$C$2</f>
        <v>6.5</v>
      </c>
      <c r="I1426" s="108">
        <f>D1426*'genel hesap'!$K$90</f>
        <v>8.8610799999999994</v>
      </c>
      <c r="J1426" s="108">
        <f>D1426*'genel hesap'!$R$90</f>
        <v>37.049488000000004</v>
      </c>
      <c r="K1426" s="118"/>
      <c r="L1426" s="118"/>
      <c r="M1426" s="118"/>
      <c r="N1426" s="118">
        <f>CONTA!E22</f>
        <v>1.6775342465753427</v>
      </c>
      <c r="O1426" s="118"/>
      <c r="P1426" s="118"/>
      <c r="Q1426" s="118"/>
      <c r="R1426" s="109">
        <f>R1409*1.5</f>
        <v>206.02105200000003</v>
      </c>
      <c r="S1426" s="119">
        <v>0.2</v>
      </c>
      <c r="T1426" s="119">
        <v>0.3</v>
      </c>
      <c r="U1426" s="119">
        <v>0.1</v>
      </c>
      <c r="V1426" s="111">
        <v>250.95000000000002</v>
      </c>
      <c r="W1426" s="111">
        <f t="shared" si="195"/>
        <v>273.53550000000001</v>
      </c>
      <c r="X1426" s="112">
        <v>1.377</v>
      </c>
      <c r="Y1426" s="111">
        <f t="shared" si="196"/>
        <v>650.19388349999997</v>
      </c>
      <c r="Z1426" s="113">
        <v>0.5</v>
      </c>
      <c r="AA1426" s="114">
        <f t="shared" si="194"/>
        <v>325.09694174999998</v>
      </c>
    </row>
    <row r="1427" spans="1:27" ht="12.75" customHeight="1" x14ac:dyDescent="0.35">
      <c r="A1427" s="103" t="s">
        <v>2681</v>
      </c>
      <c r="B1427" s="222" t="s">
        <v>2242</v>
      </c>
      <c r="C1427" s="78" t="s">
        <v>547</v>
      </c>
      <c r="D1427" s="124">
        <v>1</v>
      </c>
      <c r="E1427" s="125">
        <v>0.8</v>
      </c>
      <c r="F1427" s="132">
        <f>VLOOKUP(CONCATENATE(A1427,"-",E1427),AĞIRLIK!$A$3:$C$171,3,FALSE)</f>
        <v>15.072000000000001</v>
      </c>
      <c r="G1427" s="117" t="s">
        <v>39</v>
      </c>
      <c r="H1427" s="108">
        <f>Sayfa2!$C$2</f>
        <v>6.5</v>
      </c>
      <c r="I1427" s="108"/>
      <c r="J1427" s="118"/>
      <c r="K1427" s="118"/>
      <c r="L1427" s="118"/>
      <c r="M1427" s="118"/>
      <c r="N1427" s="118"/>
      <c r="O1427" s="118"/>
      <c r="P1427" s="118"/>
      <c r="Q1427" s="118"/>
      <c r="R1427" s="109">
        <f>F1427*H1427*D1427+I1427+J1427+K1427+L1427+M1427+N1427+O1427+P1427+Q1427</f>
        <v>97.968000000000004</v>
      </c>
      <c r="S1427" s="119">
        <v>0.1</v>
      </c>
      <c r="T1427" s="119">
        <v>0.3</v>
      </c>
      <c r="U1427" s="119">
        <v>0.1</v>
      </c>
      <c r="V1427" s="111">
        <v>108.68</v>
      </c>
      <c r="W1427" s="111">
        <f t="shared" si="195"/>
        <v>118.46120000000002</v>
      </c>
      <c r="X1427" s="112">
        <v>1.377</v>
      </c>
      <c r="Y1427" s="111">
        <f t="shared" si="196"/>
        <v>281.58227240000002</v>
      </c>
      <c r="Z1427" s="113">
        <v>0.5</v>
      </c>
      <c r="AA1427" s="114">
        <f t="shared" si="194"/>
        <v>140.79113620000001</v>
      </c>
    </row>
    <row r="1428" spans="1:27" ht="12.75" customHeight="1" x14ac:dyDescent="0.35">
      <c r="A1428" s="103" t="s">
        <v>2681</v>
      </c>
      <c r="B1428" s="222" t="s">
        <v>2243</v>
      </c>
      <c r="C1428" s="123" t="s">
        <v>3197</v>
      </c>
      <c r="D1428" s="124">
        <v>1</v>
      </c>
      <c r="E1428" s="125">
        <v>0.8</v>
      </c>
      <c r="F1428" s="132">
        <f>VLOOKUP(CONCATENATE(A1428,"-",E1428),AĞIRLIK!$A$3:$C$171,3,FALSE)</f>
        <v>15.072000000000001</v>
      </c>
      <c r="G1428" s="117" t="s">
        <v>39</v>
      </c>
      <c r="H1428" s="108">
        <f>Sayfa2!$C$2</f>
        <v>6.5</v>
      </c>
      <c r="I1428" s="108">
        <f>D1428*İZOLASYON!$G$24</f>
        <v>7.3931300000000002</v>
      </c>
      <c r="J1428" s="118">
        <f>D1428*İZOLASYON!$O$24</f>
        <v>37.911104000000009</v>
      </c>
      <c r="K1428" s="118"/>
      <c r="L1428" s="118"/>
      <c r="M1428" s="118"/>
      <c r="N1428" s="118"/>
      <c r="O1428" s="118"/>
      <c r="P1428" s="118"/>
      <c r="Q1428" s="118"/>
      <c r="R1428" s="109">
        <f>F1428*H1428*D1428+I1428+J1428+K1428+L1428+M1428+N1428+O1428+P1428+Q1428</f>
        <v>143.27223400000003</v>
      </c>
      <c r="S1428" s="119">
        <v>0.1</v>
      </c>
      <c r="T1428" s="119">
        <v>0.3</v>
      </c>
      <c r="U1428" s="119">
        <v>0.1</v>
      </c>
      <c r="V1428" s="111">
        <v>173.29</v>
      </c>
      <c r="W1428" s="111">
        <f t="shared" si="195"/>
        <v>188.8861</v>
      </c>
      <c r="X1428" s="112">
        <v>1.377</v>
      </c>
      <c r="Y1428" s="111">
        <f t="shared" si="196"/>
        <v>448.98225969999993</v>
      </c>
      <c r="Z1428" s="113">
        <v>0.5</v>
      </c>
      <c r="AA1428" s="114">
        <f t="shared" si="194"/>
        <v>224.49112984999996</v>
      </c>
    </row>
    <row r="1429" spans="1:27" ht="12.75" customHeight="1" x14ac:dyDescent="0.35">
      <c r="A1429" s="103" t="s">
        <v>2681</v>
      </c>
      <c r="B1429" s="222" t="s">
        <v>2244</v>
      </c>
      <c r="C1429" s="123" t="s">
        <v>3945</v>
      </c>
      <c r="D1429" s="124">
        <v>1</v>
      </c>
      <c r="E1429" s="125">
        <v>0.8</v>
      </c>
      <c r="F1429" s="106">
        <f>VLOOKUP(CONCATENATE(A1429,"-",E1429),AĞIRLIK!$A$3:$C$171,3,FALSE)</f>
        <v>15.072000000000001</v>
      </c>
      <c r="G1429" s="117" t="s">
        <v>39</v>
      </c>
      <c r="H1429" s="108">
        <f>Sayfa2!$C$2</f>
        <v>6.5</v>
      </c>
      <c r="I1429" s="108">
        <f>D1429*'genel hesap'!$K$91</f>
        <v>9.38232</v>
      </c>
      <c r="J1429" s="108">
        <f>D1429*'genel hesap'!$R$91</f>
        <v>39.203527999999999</v>
      </c>
      <c r="K1429" s="118"/>
      <c r="L1429" s="118"/>
      <c r="M1429" s="118"/>
      <c r="N1429" s="118"/>
      <c r="O1429" s="118"/>
      <c r="P1429" s="118"/>
      <c r="Q1429" s="118"/>
      <c r="R1429" s="109">
        <f>F1429*H1429*D1429+I1429+J1429+K1429+L1429+M1429+N1429+O1429+P1429+Q1429</f>
        <v>146.55384800000002</v>
      </c>
      <c r="S1429" s="119">
        <v>0.1</v>
      </c>
      <c r="T1429" s="119">
        <v>0.3</v>
      </c>
      <c r="U1429" s="119">
        <v>0.1</v>
      </c>
      <c r="V1429" s="111">
        <v>177.96</v>
      </c>
      <c r="W1429" s="111">
        <f t="shared" si="195"/>
        <v>193.97640000000001</v>
      </c>
      <c r="X1429" s="112">
        <v>1.377</v>
      </c>
      <c r="Y1429" s="111">
        <f t="shared" si="196"/>
        <v>461.08190279999997</v>
      </c>
      <c r="Z1429" s="113">
        <v>0.5</v>
      </c>
      <c r="AA1429" s="114">
        <f t="shared" si="194"/>
        <v>230.54095139999998</v>
      </c>
    </row>
    <row r="1430" spans="1:27" ht="12.75" customHeight="1" x14ac:dyDescent="0.35">
      <c r="A1430" s="103" t="s">
        <v>2681</v>
      </c>
      <c r="B1430" s="222" t="s">
        <v>2245</v>
      </c>
      <c r="C1430" s="78" t="s">
        <v>549</v>
      </c>
      <c r="D1430" s="124">
        <v>0.5</v>
      </c>
      <c r="E1430" s="125">
        <v>0.8</v>
      </c>
      <c r="F1430" s="132">
        <f>VLOOKUP(CONCATENATE(A1430,"-",E1430),AĞIRLIK!$A$3:$C$171,3,FALSE)</f>
        <v>15.072000000000001</v>
      </c>
      <c r="G1430" s="117" t="s">
        <v>39</v>
      </c>
      <c r="H1430" s="108">
        <f>Sayfa2!$C$2</f>
        <v>6.5</v>
      </c>
      <c r="I1430" s="120"/>
      <c r="J1430" s="118"/>
      <c r="K1430" s="118"/>
      <c r="L1430" s="118"/>
      <c r="M1430" s="118"/>
      <c r="N1430" s="118"/>
      <c r="O1430" s="118"/>
      <c r="P1430" s="118"/>
      <c r="Q1430" s="118"/>
      <c r="R1430" s="109">
        <f t="shared" ref="R1430:R1438" si="199">F1430*H1430*D1430+I1430+J1430+K1430+L1430+M1430+N1430+O1430+P1430+Q1430</f>
        <v>48.984000000000002</v>
      </c>
      <c r="S1430" s="119">
        <v>0.2</v>
      </c>
      <c r="T1430" s="119">
        <v>0.3</v>
      </c>
      <c r="U1430" s="119">
        <v>0.1</v>
      </c>
      <c r="V1430" s="111">
        <f>V1427*0.5</f>
        <v>54.34</v>
      </c>
      <c r="W1430" s="111">
        <f t="shared" si="195"/>
        <v>59.23060000000001</v>
      </c>
      <c r="X1430" s="112">
        <v>1.377</v>
      </c>
      <c r="Y1430" s="111">
        <f t="shared" si="196"/>
        <v>140.79113620000001</v>
      </c>
      <c r="Z1430" s="113">
        <v>0.5</v>
      </c>
      <c r="AA1430" s="114">
        <f t="shared" si="194"/>
        <v>70.395568100000006</v>
      </c>
    </row>
    <row r="1431" spans="1:27" ht="12.75" customHeight="1" x14ac:dyDescent="0.35">
      <c r="A1431" s="103" t="s">
        <v>2681</v>
      </c>
      <c r="B1431" s="222" t="s">
        <v>2246</v>
      </c>
      <c r="C1431" s="123" t="s">
        <v>3139</v>
      </c>
      <c r="D1431" s="124">
        <v>0.5</v>
      </c>
      <c r="E1431" s="125">
        <v>0.8</v>
      </c>
      <c r="F1431" s="132">
        <f>VLOOKUP(CONCATENATE(A1431,"-",E1431),AĞIRLIK!$A$3:$C$171,3,FALSE)</f>
        <v>15.072000000000001</v>
      </c>
      <c r="G1431" s="117" t="s">
        <v>39</v>
      </c>
      <c r="H1431" s="108">
        <f>Sayfa2!$C$2</f>
        <v>6.5</v>
      </c>
      <c r="I1431" s="108">
        <f>D1431*İZOLASYON!$G$24</f>
        <v>3.6965650000000001</v>
      </c>
      <c r="J1431" s="118">
        <f>D1431*İZOLASYON!$O$24</f>
        <v>18.955552000000004</v>
      </c>
      <c r="K1431" s="118"/>
      <c r="L1431" s="118"/>
      <c r="M1431" s="118"/>
      <c r="N1431" s="118"/>
      <c r="O1431" s="118"/>
      <c r="P1431" s="118"/>
      <c r="Q1431" s="118"/>
      <c r="R1431" s="109">
        <f t="shared" si="199"/>
        <v>71.636117000000013</v>
      </c>
      <c r="S1431" s="119">
        <v>0.2</v>
      </c>
      <c r="T1431" s="119">
        <v>0.3</v>
      </c>
      <c r="U1431" s="119">
        <v>0.1</v>
      </c>
      <c r="V1431" s="111">
        <f t="shared" ref="V1431:V1435" si="200">V1428*0.5</f>
        <v>86.644999999999996</v>
      </c>
      <c r="W1431" s="111">
        <f t="shared" si="195"/>
        <v>94.443049999999999</v>
      </c>
      <c r="X1431" s="112">
        <v>1.377</v>
      </c>
      <c r="Y1431" s="111">
        <f t="shared" si="196"/>
        <v>224.49112984999996</v>
      </c>
      <c r="Z1431" s="113">
        <v>0.5</v>
      </c>
      <c r="AA1431" s="114">
        <f t="shared" si="194"/>
        <v>112.24556492499998</v>
      </c>
    </row>
    <row r="1432" spans="1:27" ht="12.75" customHeight="1" x14ac:dyDescent="0.35">
      <c r="A1432" s="103" t="s">
        <v>2681</v>
      </c>
      <c r="B1432" s="222" t="s">
        <v>2247</v>
      </c>
      <c r="C1432" s="123" t="s">
        <v>3946</v>
      </c>
      <c r="D1432" s="124">
        <v>0.5</v>
      </c>
      <c r="E1432" s="125">
        <v>0.8</v>
      </c>
      <c r="F1432" s="106">
        <f>VLOOKUP(CONCATENATE(A1432,"-",E1432),AĞIRLIK!$A$3:$C$171,3,FALSE)</f>
        <v>15.072000000000001</v>
      </c>
      <c r="G1432" s="117" t="s">
        <v>39</v>
      </c>
      <c r="H1432" s="108">
        <f>Sayfa2!$C$2</f>
        <v>6.5</v>
      </c>
      <c r="I1432" s="108">
        <f>D1432*'genel hesap'!$K$91</f>
        <v>4.69116</v>
      </c>
      <c r="J1432" s="108">
        <f>D1432*'genel hesap'!$R$91</f>
        <v>19.601763999999999</v>
      </c>
      <c r="K1432" s="118"/>
      <c r="L1432" s="118"/>
      <c r="M1432" s="118"/>
      <c r="N1432" s="118"/>
      <c r="O1432" s="118"/>
      <c r="P1432" s="118"/>
      <c r="Q1432" s="118"/>
      <c r="R1432" s="109">
        <f t="shared" si="199"/>
        <v>73.276924000000008</v>
      </c>
      <c r="S1432" s="119">
        <v>0.2</v>
      </c>
      <c r="T1432" s="119">
        <v>0.3</v>
      </c>
      <c r="U1432" s="119">
        <v>0.1</v>
      </c>
      <c r="V1432" s="111">
        <f t="shared" si="200"/>
        <v>88.98</v>
      </c>
      <c r="W1432" s="111">
        <f t="shared" si="195"/>
        <v>96.988200000000006</v>
      </c>
      <c r="X1432" s="112">
        <v>1.377</v>
      </c>
      <c r="Y1432" s="111">
        <f t="shared" si="196"/>
        <v>230.54095139999998</v>
      </c>
      <c r="Z1432" s="113">
        <v>0.5</v>
      </c>
      <c r="AA1432" s="114">
        <f t="shared" si="194"/>
        <v>115.27047569999999</v>
      </c>
    </row>
    <row r="1433" spans="1:27" ht="12.75" customHeight="1" x14ac:dyDescent="0.35">
      <c r="A1433" s="103" t="s">
        <v>2681</v>
      </c>
      <c r="B1433" s="222" t="s">
        <v>2248</v>
      </c>
      <c r="C1433" s="78" t="s">
        <v>551</v>
      </c>
      <c r="D1433" s="116">
        <v>0.25</v>
      </c>
      <c r="E1433" s="125">
        <v>0.8</v>
      </c>
      <c r="F1433" s="132">
        <f>VLOOKUP(CONCATENATE(A1433,"-",E1433),AĞIRLIK!$A$3:$C$171,3,FALSE)</f>
        <v>15.072000000000001</v>
      </c>
      <c r="G1433" s="117" t="s">
        <v>39</v>
      </c>
      <c r="H1433" s="108">
        <f>Sayfa2!$C$2</f>
        <v>6.5</v>
      </c>
      <c r="I1433" s="120"/>
      <c r="J1433" s="118"/>
      <c r="K1433" s="118"/>
      <c r="L1433" s="118"/>
      <c r="M1433" s="118"/>
      <c r="N1433" s="118"/>
      <c r="O1433" s="118"/>
      <c r="P1433" s="118"/>
      <c r="Q1433" s="118"/>
      <c r="R1433" s="109">
        <f t="shared" si="199"/>
        <v>24.492000000000001</v>
      </c>
      <c r="S1433" s="119">
        <v>0.2</v>
      </c>
      <c r="T1433" s="119">
        <v>0.3</v>
      </c>
      <c r="U1433" s="119">
        <v>0.1</v>
      </c>
      <c r="V1433" s="111">
        <f t="shared" si="200"/>
        <v>27.17</v>
      </c>
      <c r="W1433" s="111">
        <f t="shared" si="195"/>
        <v>29.615300000000005</v>
      </c>
      <c r="X1433" s="112">
        <v>1.377</v>
      </c>
      <c r="Y1433" s="111">
        <f t="shared" si="196"/>
        <v>70.395568100000006</v>
      </c>
      <c r="Z1433" s="113">
        <v>0.5</v>
      </c>
      <c r="AA1433" s="114">
        <f t="shared" si="194"/>
        <v>35.197784050000003</v>
      </c>
    </row>
    <row r="1434" spans="1:27" ht="12.75" customHeight="1" x14ac:dyDescent="0.35">
      <c r="A1434" s="103" t="s">
        <v>2681</v>
      </c>
      <c r="B1434" s="222" t="s">
        <v>2249</v>
      </c>
      <c r="C1434" s="123" t="s">
        <v>3168</v>
      </c>
      <c r="D1434" s="116">
        <v>0.25</v>
      </c>
      <c r="E1434" s="125">
        <v>0.8</v>
      </c>
      <c r="F1434" s="132">
        <f>VLOOKUP(CONCATENATE(A1434,"-",E1434),AĞIRLIK!$A$3:$C$171,3,FALSE)</f>
        <v>15.072000000000001</v>
      </c>
      <c r="G1434" s="117" t="s">
        <v>39</v>
      </c>
      <c r="H1434" s="108">
        <f>Sayfa2!$C$2</f>
        <v>6.5</v>
      </c>
      <c r="I1434" s="108">
        <f>D1434*İZOLASYON!$G$24</f>
        <v>1.8482825000000001</v>
      </c>
      <c r="J1434" s="118">
        <f>D1434*İZOLASYON!$O$24</f>
        <v>9.4777760000000022</v>
      </c>
      <c r="K1434" s="118"/>
      <c r="L1434" s="118"/>
      <c r="M1434" s="118"/>
      <c r="N1434" s="118"/>
      <c r="O1434" s="118"/>
      <c r="P1434" s="118"/>
      <c r="Q1434" s="118"/>
      <c r="R1434" s="109">
        <f t="shared" si="199"/>
        <v>35.818058500000006</v>
      </c>
      <c r="S1434" s="119">
        <v>0.2</v>
      </c>
      <c r="T1434" s="119">
        <v>0.3</v>
      </c>
      <c r="U1434" s="119">
        <v>0.1</v>
      </c>
      <c r="V1434" s="111">
        <f t="shared" si="200"/>
        <v>43.322499999999998</v>
      </c>
      <c r="W1434" s="111">
        <f t="shared" si="195"/>
        <v>47.221525</v>
      </c>
      <c r="X1434" s="112">
        <v>1.377</v>
      </c>
      <c r="Y1434" s="111">
        <f t="shared" si="196"/>
        <v>112.24556492499998</v>
      </c>
      <c r="Z1434" s="113">
        <v>0.5</v>
      </c>
      <c r="AA1434" s="114">
        <f t="shared" si="194"/>
        <v>56.122782462499991</v>
      </c>
    </row>
    <row r="1435" spans="1:27" ht="12.75" customHeight="1" x14ac:dyDescent="0.35">
      <c r="A1435" s="103" t="s">
        <v>2681</v>
      </c>
      <c r="B1435" s="222" t="s">
        <v>2250</v>
      </c>
      <c r="C1435" s="123" t="s">
        <v>3947</v>
      </c>
      <c r="D1435" s="116">
        <v>0.25</v>
      </c>
      <c r="E1435" s="125">
        <v>0.8</v>
      </c>
      <c r="F1435" s="106">
        <f>VLOOKUP(CONCATENATE(A1435,"-",E1435),AĞIRLIK!$A$3:$C$171,3,FALSE)</f>
        <v>15.072000000000001</v>
      </c>
      <c r="G1435" s="117" t="s">
        <v>39</v>
      </c>
      <c r="H1435" s="108">
        <f>Sayfa2!$C$2</f>
        <v>6.5</v>
      </c>
      <c r="I1435" s="108">
        <f>D1435*'genel hesap'!$K$91</f>
        <v>2.34558</v>
      </c>
      <c r="J1435" s="108">
        <f>D1435*'genel hesap'!$R$91</f>
        <v>9.8008819999999996</v>
      </c>
      <c r="K1435" s="118"/>
      <c r="L1435" s="118"/>
      <c r="M1435" s="118"/>
      <c r="N1435" s="118"/>
      <c r="O1435" s="118"/>
      <c r="P1435" s="118"/>
      <c r="Q1435" s="118"/>
      <c r="R1435" s="109">
        <f t="shared" si="199"/>
        <v>36.638462000000004</v>
      </c>
      <c r="S1435" s="119">
        <v>0.2</v>
      </c>
      <c r="T1435" s="119">
        <v>0.3</v>
      </c>
      <c r="U1435" s="119">
        <v>0.1</v>
      </c>
      <c r="V1435" s="111">
        <f t="shared" si="200"/>
        <v>44.49</v>
      </c>
      <c r="W1435" s="111">
        <f t="shared" si="195"/>
        <v>48.494100000000003</v>
      </c>
      <c r="X1435" s="112">
        <v>1.377</v>
      </c>
      <c r="Y1435" s="111">
        <f t="shared" si="196"/>
        <v>115.27047569999999</v>
      </c>
      <c r="Z1435" s="113">
        <v>0.5</v>
      </c>
      <c r="AA1435" s="114">
        <f t="shared" si="194"/>
        <v>57.635237849999996</v>
      </c>
    </row>
    <row r="1436" spans="1:27" ht="12.75" customHeight="1" x14ac:dyDescent="0.35">
      <c r="A1436" s="103" t="s">
        <v>2681</v>
      </c>
      <c r="B1436" s="222" t="s">
        <v>2251</v>
      </c>
      <c r="C1436" s="78" t="s">
        <v>4604</v>
      </c>
      <c r="D1436" s="124">
        <v>0.5</v>
      </c>
      <c r="E1436" s="125">
        <v>0.8</v>
      </c>
      <c r="F1436" s="132">
        <f>VLOOKUP(CONCATENATE(A1436,"-",E1436),AĞIRLIK!$A$3:$C$171,3,FALSE)</f>
        <v>15.072000000000001</v>
      </c>
      <c r="G1436" s="117" t="s">
        <v>39</v>
      </c>
      <c r="H1436" s="108">
        <f>Sayfa2!$C$2</f>
        <v>6.5</v>
      </c>
      <c r="I1436" s="108"/>
      <c r="J1436" s="118"/>
      <c r="K1436" s="118"/>
      <c r="L1436" s="118">
        <v>1.39</v>
      </c>
      <c r="M1436" s="118"/>
      <c r="N1436" s="118"/>
      <c r="O1436" s="118"/>
      <c r="P1436" s="118"/>
      <c r="Q1436" s="118"/>
      <c r="R1436" s="109">
        <f t="shared" si="199"/>
        <v>50.374000000000002</v>
      </c>
      <c r="S1436" s="119">
        <v>0.2</v>
      </c>
      <c r="T1436" s="119">
        <v>0.3</v>
      </c>
      <c r="U1436" s="119">
        <v>0.1</v>
      </c>
      <c r="V1436" s="111">
        <f>V1430+L1436</f>
        <v>55.730000000000004</v>
      </c>
      <c r="W1436" s="111">
        <f t="shared" si="195"/>
        <v>60.745700000000006</v>
      </c>
      <c r="X1436" s="112">
        <v>1.377</v>
      </c>
      <c r="Y1436" s="111">
        <f t="shared" si="196"/>
        <v>144.3925289</v>
      </c>
      <c r="Z1436" s="113">
        <v>0.5</v>
      </c>
      <c r="AA1436" s="114">
        <f t="shared" si="194"/>
        <v>72.196264450000001</v>
      </c>
    </row>
    <row r="1437" spans="1:27" ht="12.75" customHeight="1" x14ac:dyDescent="0.35">
      <c r="A1437" s="103" t="s">
        <v>2681</v>
      </c>
      <c r="B1437" s="222" t="s">
        <v>2252</v>
      </c>
      <c r="C1437" s="123" t="s">
        <v>4633</v>
      </c>
      <c r="D1437" s="124">
        <v>0.5</v>
      </c>
      <c r="E1437" s="125">
        <v>0.8</v>
      </c>
      <c r="F1437" s="132">
        <f>VLOOKUP(CONCATENATE(A1437,"-",E1437),AĞIRLIK!$A$3:$C$171,3,FALSE)</f>
        <v>15.072000000000001</v>
      </c>
      <c r="G1437" s="117" t="s">
        <v>39</v>
      </c>
      <c r="H1437" s="108">
        <f>Sayfa2!$C$2</f>
        <v>6.5</v>
      </c>
      <c r="I1437" s="108">
        <f>D1437*İZOLASYON!$G$24</f>
        <v>3.6965650000000001</v>
      </c>
      <c r="J1437" s="118">
        <f>D1437*İZOLASYON!$O$24</f>
        <v>18.955552000000004</v>
      </c>
      <c r="K1437" s="118"/>
      <c r="L1437" s="118">
        <v>1.39</v>
      </c>
      <c r="M1437" s="118"/>
      <c r="N1437" s="118"/>
      <c r="O1437" s="118"/>
      <c r="P1437" s="118"/>
      <c r="Q1437" s="118"/>
      <c r="R1437" s="109">
        <f t="shared" si="199"/>
        <v>73.026117000000013</v>
      </c>
      <c r="S1437" s="119">
        <v>0.2</v>
      </c>
      <c r="T1437" s="119">
        <v>0.3</v>
      </c>
      <c r="U1437" s="119">
        <v>0.1</v>
      </c>
      <c r="V1437" s="111">
        <f t="shared" ref="V1437:V1438" si="201">V1431+L1437</f>
        <v>88.034999999999997</v>
      </c>
      <c r="W1437" s="111">
        <f t="shared" si="195"/>
        <v>95.958150000000003</v>
      </c>
      <c r="X1437" s="112">
        <v>1.377</v>
      </c>
      <c r="Y1437" s="111">
        <f t="shared" si="196"/>
        <v>228.09252254999998</v>
      </c>
      <c r="Z1437" s="113">
        <v>0.5</v>
      </c>
      <c r="AA1437" s="114">
        <f t="shared" si="194"/>
        <v>114.04626127499999</v>
      </c>
    </row>
    <row r="1438" spans="1:27" ht="12.75" customHeight="1" x14ac:dyDescent="0.35">
      <c r="A1438" s="103" t="s">
        <v>2681</v>
      </c>
      <c r="B1438" s="222" t="s">
        <v>2253</v>
      </c>
      <c r="C1438" s="123" t="s">
        <v>4662</v>
      </c>
      <c r="D1438" s="124">
        <v>0.5</v>
      </c>
      <c r="E1438" s="125">
        <v>0.8</v>
      </c>
      <c r="F1438" s="106">
        <f>VLOOKUP(CONCATENATE(A1438,"-",E1438),AĞIRLIK!$A$3:$C$171,3,FALSE)</f>
        <v>15.072000000000001</v>
      </c>
      <c r="G1438" s="117" t="s">
        <v>39</v>
      </c>
      <c r="H1438" s="108">
        <f>Sayfa2!$C$2</f>
        <v>6.5</v>
      </c>
      <c r="I1438" s="108">
        <f>D1438*'genel hesap'!$K$91</f>
        <v>4.69116</v>
      </c>
      <c r="J1438" s="108">
        <f>D1438*'genel hesap'!$R$91</f>
        <v>19.601763999999999</v>
      </c>
      <c r="K1438" s="118"/>
      <c r="L1438" s="118">
        <v>1.39</v>
      </c>
      <c r="M1438" s="118"/>
      <c r="N1438" s="118"/>
      <c r="O1438" s="118"/>
      <c r="P1438" s="118"/>
      <c r="Q1438" s="118"/>
      <c r="R1438" s="109">
        <f t="shared" si="199"/>
        <v>74.666924000000009</v>
      </c>
      <c r="S1438" s="119">
        <v>0.2</v>
      </c>
      <c r="T1438" s="119">
        <v>0.3</v>
      </c>
      <c r="U1438" s="119">
        <v>0.1</v>
      </c>
      <c r="V1438" s="111">
        <f t="shared" si="201"/>
        <v>90.37</v>
      </c>
      <c r="W1438" s="111">
        <f t="shared" si="195"/>
        <v>98.50330000000001</v>
      </c>
      <c r="X1438" s="112">
        <v>1.377</v>
      </c>
      <c r="Y1438" s="111">
        <f t="shared" si="196"/>
        <v>234.1423441</v>
      </c>
      <c r="Z1438" s="113">
        <v>0.5</v>
      </c>
      <c r="AA1438" s="114">
        <f t="shared" si="194"/>
        <v>117.07117205</v>
      </c>
    </row>
    <row r="1439" spans="1:27" ht="12.75" customHeight="1" x14ac:dyDescent="0.35">
      <c r="A1439" s="103" t="s">
        <v>2681</v>
      </c>
      <c r="B1439" s="222" t="s">
        <v>2254</v>
      </c>
      <c r="C1439" s="123" t="s">
        <v>1340</v>
      </c>
      <c r="D1439" s="124"/>
      <c r="E1439" s="125">
        <v>0.8</v>
      </c>
      <c r="F1439" s="106">
        <f>VLOOKUP(CONCATENATE(A1439,"-",E1439),AĞIRLIK!$A$3:$C$171,3,FALSE)</f>
        <v>15.072000000000001</v>
      </c>
      <c r="G1439" s="117" t="s">
        <v>39</v>
      </c>
      <c r="H1439" s="108"/>
      <c r="I1439" s="108"/>
      <c r="J1439" s="118"/>
      <c r="K1439" s="118"/>
      <c r="L1439" s="118"/>
      <c r="M1439" s="118"/>
      <c r="N1439" s="118"/>
      <c r="O1439" s="118"/>
      <c r="P1439" s="118"/>
      <c r="Q1439" s="118"/>
      <c r="R1439" s="109">
        <f>R1436</f>
        <v>50.374000000000002</v>
      </c>
      <c r="S1439" s="119">
        <f>S1437</f>
        <v>0.2</v>
      </c>
      <c r="T1439" s="119">
        <f>T1437</f>
        <v>0.3</v>
      </c>
      <c r="U1439" s="119">
        <f>U1437</f>
        <v>0.1</v>
      </c>
      <c r="V1439" s="121">
        <v>55.730000000000004</v>
      </c>
      <c r="W1439" s="111">
        <f t="shared" si="195"/>
        <v>60.745700000000006</v>
      </c>
      <c r="X1439" s="112">
        <v>1.377</v>
      </c>
      <c r="Y1439" s="111">
        <f t="shared" si="196"/>
        <v>144.3925289</v>
      </c>
      <c r="Z1439" s="113">
        <v>0.5</v>
      </c>
      <c r="AA1439" s="114">
        <f t="shared" si="194"/>
        <v>72.196264450000001</v>
      </c>
    </row>
    <row r="1440" spans="1:27" ht="12.75" customHeight="1" x14ac:dyDescent="0.35">
      <c r="A1440" s="103" t="s">
        <v>2681</v>
      </c>
      <c r="B1440" s="222" t="s">
        <v>2255</v>
      </c>
      <c r="C1440" s="78" t="s">
        <v>878</v>
      </c>
      <c r="D1440" s="116">
        <v>1</v>
      </c>
      <c r="E1440" s="125">
        <v>0.8</v>
      </c>
      <c r="F1440" s="132">
        <f>VLOOKUP(CONCATENATE(A1440,"-",E1440),AĞIRLIK!$A$3:$C$171,3,FALSE)</f>
        <v>15.072000000000001</v>
      </c>
      <c r="G1440" s="117" t="s">
        <v>39</v>
      </c>
      <c r="H1440" s="108">
        <f>Sayfa2!$C$2</f>
        <v>6.5</v>
      </c>
      <c r="I1440" s="120"/>
      <c r="J1440" s="118"/>
      <c r="K1440" s="118"/>
      <c r="L1440" s="118"/>
      <c r="M1440" s="118"/>
      <c r="N1440" s="118"/>
      <c r="O1440" s="118"/>
      <c r="P1440" s="118"/>
      <c r="Q1440" s="118"/>
      <c r="R1440" s="109">
        <f t="shared" ref="R1440:R1460" si="202">F1440*H1440*D1440+I1440+J1440+K1440+L1440+M1440+N1440+O1440+P1440+Q1440</f>
        <v>97.968000000000004</v>
      </c>
      <c r="S1440" s="119">
        <v>0.1</v>
      </c>
      <c r="T1440" s="119">
        <v>0.3</v>
      </c>
      <c r="U1440" s="119">
        <v>0.1</v>
      </c>
      <c r="V1440" s="111">
        <v>108.68</v>
      </c>
      <c r="W1440" s="111">
        <f t="shared" si="195"/>
        <v>118.46120000000002</v>
      </c>
      <c r="X1440" s="112">
        <v>1.377</v>
      </c>
      <c r="Y1440" s="111">
        <f t="shared" si="196"/>
        <v>281.58227240000002</v>
      </c>
      <c r="Z1440" s="113">
        <v>0.5</v>
      </c>
      <c r="AA1440" s="114">
        <f t="shared" si="194"/>
        <v>140.79113620000001</v>
      </c>
    </row>
    <row r="1441" spans="1:27" ht="12.75" customHeight="1" x14ac:dyDescent="0.35">
      <c r="A1441" s="103" t="s">
        <v>2681</v>
      </c>
      <c r="B1441" s="222" t="s">
        <v>2256</v>
      </c>
      <c r="C1441" s="123" t="s">
        <v>3265</v>
      </c>
      <c r="D1441" s="116">
        <v>1</v>
      </c>
      <c r="E1441" s="125">
        <v>0.8</v>
      </c>
      <c r="F1441" s="132">
        <f>VLOOKUP(CONCATENATE(A1441,"-",E1441),AĞIRLIK!$A$3:$C$171,3,FALSE)</f>
        <v>15.072000000000001</v>
      </c>
      <c r="G1441" s="117" t="s">
        <v>39</v>
      </c>
      <c r="H1441" s="108">
        <f>Sayfa2!$C$2</f>
        <v>6.5</v>
      </c>
      <c r="I1441" s="108">
        <f>D1441*İZOLASYON!$G$24</f>
        <v>7.3931300000000002</v>
      </c>
      <c r="J1441" s="118">
        <f>D1441*İZOLASYON!$O$24</f>
        <v>37.911104000000009</v>
      </c>
      <c r="K1441" s="118"/>
      <c r="L1441" s="118"/>
      <c r="M1441" s="118"/>
      <c r="N1441" s="118"/>
      <c r="O1441" s="118"/>
      <c r="P1441" s="118"/>
      <c r="Q1441" s="118"/>
      <c r="R1441" s="109">
        <f t="shared" si="202"/>
        <v>143.27223400000003</v>
      </c>
      <c r="S1441" s="119">
        <v>0.1</v>
      </c>
      <c r="T1441" s="119">
        <v>0.3</v>
      </c>
      <c r="U1441" s="119">
        <v>0.1</v>
      </c>
      <c r="V1441" s="111">
        <v>173.29</v>
      </c>
      <c r="W1441" s="111">
        <f t="shared" si="195"/>
        <v>188.8861</v>
      </c>
      <c r="X1441" s="112">
        <v>1.377</v>
      </c>
      <c r="Y1441" s="111">
        <f t="shared" si="196"/>
        <v>448.98225969999993</v>
      </c>
      <c r="Z1441" s="113">
        <v>0.5</v>
      </c>
      <c r="AA1441" s="114">
        <f t="shared" si="194"/>
        <v>224.49112984999996</v>
      </c>
    </row>
    <row r="1442" spans="1:27" ht="12.75" customHeight="1" x14ac:dyDescent="0.35">
      <c r="A1442" s="103" t="s">
        <v>2681</v>
      </c>
      <c r="B1442" s="222" t="s">
        <v>2257</v>
      </c>
      <c r="C1442" s="123" t="s">
        <v>3949</v>
      </c>
      <c r="D1442" s="116">
        <v>1</v>
      </c>
      <c r="E1442" s="125">
        <v>0.8</v>
      </c>
      <c r="F1442" s="106">
        <f>VLOOKUP(CONCATENATE(A1442,"-",E1442),AĞIRLIK!$A$3:$C$171,3,FALSE)</f>
        <v>15.072000000000001</v>
      </c>
      <c r="G1442" s="117" t="s">
        <v>39</v>
      </c>
      <c r="H1442" s="108">
        <f>Sayfa2!$C$2</f>
        <v>6.5</v>
      </c>
      <c r="I1442" s="108">
        <f>D1442*'genel hesap'!$K$91</f>
        <v>9.38232</v>
      </c>
      <c r="J1442" s="108">
        <f>D1442*'genel hesap'!$R$91</f>
        <v>39.203527999999999</v>
      </c>
      <c r="K1442" s="118"/>
      <c r="L1442" s="118"/>
      <c r="M1442" s="118"/>
      <c r="N1442" s="118"/>
      <c r="O1442" s="118"/>
      <c r="P1442" s="118"/>
      <c r="Q1442" s="118"/>
      <c r="R1442" s="109">
        <f t="shared" si="202"/>
        <v>146.55384800000002</v>
      </c>
      <c r="S1442" s="119">
        <v>0.1</v>
      </c>
      <c r="T1442" s="119">
        <v>0.3</v>
      </c>
      <c r="U1442" s="119">
        <v>0.1</v>
      </c>
      <c r="V1442" s="111">
        <v>177.96</v>
      </c>
      <c r="W1442" s="111">
        <f t="shared" si="195"/>
        <v>193.97640000000001</v>
      </c>
      <c r="X1442" s="112">
        <v>1.377</v>
      </c>
      <c r="Y1442" s="111">
        <f t="shared" si="196"/>
        <v>461.08190279999997</v>
      </c>
      <c r="Z1442" s="113">
        <v>0.5</v>
      </c>
      <c r="AA1442" s="114">
        <f t="shared" si="194"/>
        <v>230.54095139999998</v>
      </c>
    </row>
    <row r="1443" spans="1:27" ht="12.75" customHeight="1" x14ac:dyDescent="0.35">
      <c r="A1443" s="103" t="s">
        <v>2681</v>
      </c>
      <c r="B1443" s="222" t="s">
        <v>2258</v>
      </c>
      <c r="C1443" s="78" t="s">
        <v>880</v>
      </c>
      <c r="D1443" s="116">
        <v>1</v>
      </c>
      <c r="E1443" s="125">
        <v>0.8</v>
      </c>
      <c r="F1443" s="132">
        <f>VLOOKUP(CONCATENATE(A1443,"-",E1443),AĞIRLIK!$A$3:$C$171,3,FALSE)</f>
        <v>15.072000000000001</v>
      </c>
      <c r="G1443" s="117" t="s">
        <v>39</v>
      </c>
      <c r="H1443" s="108">
        <f>Sayfa2!$C$2</f>
        <v>6.5</v>
      </c>
      <c r="I1443" s="120"/>
      <c r="J1443" s="118"/>
      <c r="K1443" s="118"/>
      <c r="L1443" s="118"/>
      <c r="M1443" s="118"/>
      <c r="N1443" s="118"/>
      <c r="O1443" s="118"/>
      <c r="P1443" s="118"/>
      <c r="Q1443" s="118"/>
      <c r="R1443" s="109">
        <f t="shared" si="202"/>
        <v>97.968000000000004</v>
      </c>
      <c r="S1443" s="119">
        <v>0.1</v>
      </c>
      <c r="T1443" s="119">
        <v>0.3</v>
      </c>
      <c r="U1443" s="119">
        <v>0.1</v>
      </c>
      <c r="V1443" s="111">
        <v>108.68</v>
      </c>
      <c r="W1443" s="111">
        <f t="shared" si="195"/>
        <v>118.46120000000002</v>
      </c>
      <c r="X1443" s="112">
        <v>1.377</v>
      </c>
      <c r="Y1443" s="111">
        <f t="shared" si="196"/>
        <v>281.58227240000002</v>
      </c>
      <c r="Z1443" s="113">
        <v>0.5</v>
      </c>
      <c r="AA1443" s="114">
        <f t="shared" si="194"/>
        <v>140.79113620000001</v>
      </c>
    </row>
    <row r="1444" spans="1:27" ht="12.75" customHeight="1" x14ac:dyDescent="0.35">
      <c r="A1444" s="103" t="s">
        <v>2681</v>
      </c>
      <c r="B1444" s="222" t="s">
        <v>2259</v>
      </c>
      <c r="C1444" s="123" t="s">
        <v>3294</v>
      </c>
      <c r="D1444" s="116">
        <v>1</v>
      </c>
      <c r="E1444" s="125">
        <v>0.8</v>
      </c>
      <c r="F1444" s="132">
        <f>VLOOKUP(CONCATENATE(A1444,"-",E1444),AĞIRLIK!$A$3:$C$171,3,FALSE)</f>
        <v>15.072000000000001</v>
      </c>
      <c r="G1444" s="117" t="s">
        <v>39</v>
      </c>
      <c r="H1444" s="108">
        <f>Sayfa2!$C$2</f>
        <v>6.5</v>
      </c>
      <c r="I1444" s="108">
        <f>D1444*İZOLASYON!$G$24</f>
        <v>7.3931300000000002</v>
      </c>
      <c r="J1444" s="118">
        <f>D1444*İZOLASYON!$O$24</f>
        <v>37.911104000000009</v>
      </c>
      <c r="K1444" s="118"/>
      <c r="L1444" s="118"/>
      <c r="M1444" s="118"/>
      <c r="N1444" s="118"/>
      <c r="O1444" s="118"/>
      <c r="P1444" s="118"/>
      <c r="Q1444" s="118"/>
      <c r="R1444" s="109">
        <f t="shared" si="202"/>
        <v>143.27223400000003</v>
      </c>
      <c r="S1444" s="119">
        <v>0.1</v>
      </c>
      <c r="T1444" s="119">
        <v>0.3</v>
      </c>
      <c r="U1444" s="119">
        <v>0.1</v>
      </c>
      <c r="V1444" s="111">
        <v>173.29</v>
      </c>
      <c r="W1444" s="111">
        <f t="shared" si="195"/>
        <v>188.8861</v>
      </c>
      <c r="X1444" s="112">
        <v>1.377</v>
      </c>
      <c r="Y1444" s="111">
        <f t="shared" si="196"/>
        <v>448.98225969999993</v>
      </c>
      <c r="Z1444" s="113">
        <v>0.5</v>
      </c>
      <c r="AA1444" s="114">
        <f t="shared" si="194"/>
        <v>224.49112984999996</v>
      </c>
    </row>
    <row r="1445" spans="1:27" ht="12.75" customHeight="1" x14ac:dyDescent="0.35">
      <c r="A1445" s="103" t="s">
        <v>2681</v>
      </c>
      <c r="B1445" s="222" t="s">
        <v>2260</v>
      </c>
      <c r="C1445" s="123" t="s">
        <v>3950</v>
      </c>
      <c r="D1445" s="116">
        <v>1</v>
      </c>
      <c r="E1445" s="125">
        <v>0.8</v>
      </c>
      <c r="F1445" s="106">
        <f>VLOOKUP(CONCATENATE(A1445,"-",E1445),AĞIRLIK!$A$3:$C$171,3,FALSE)</f>
        <v>15.072000000000001</v>
      </c>
      <c r="G1445" s="117" t="s">
        <v>39</v>
      </c>
      <c r="H1445" s="108">
        <f>Sayfa2!$C$2</f>
        <v>6.5</v>
      </c>
      <c r="I1445" s="108">
        <f>D1445*'genel hesap'!$K$91</f>
        <v>9.38232</v>
      </c>
      <c r="J1445" s="108">
        <f>D1445*'genel hesap'!$R$91</f>
        <v>39.203527999999999</v>
      </c>
      <c r="K1445" s="118"/>
      <c r="L1445" s="118"/>
      <c r="M1445" s="118"/>
      <c r="N1445" s="118"/>
      <c r="O1445" s="118"/>
      <c r="P1445" s="118"/>
      <c r="Q1445" s="118"/>
      <c r="R1445" s="109">
        <f t="shared" si="202"/>
        <v>146.55384800000002</v>
      </c>
      <c r="S1445" s="119">
        <v>0.1</v>
      </c>
      <c r="T1445" s="119">
        <v>0.3</v>
      </c>
      <c r="U1445" s="119">
        <v>0.1</v>
      </c>
      <c r="V1445" s="111">
        <v>177.96</v>
      </c>
      <c r="W1445" s="111">
        <f t="shared" si="195"/>
        <v>193.97640000000001</v>
      </c>
      <c r="X1445" s="112">
        <v>1.377</v>
      </c>
      <c r="Y1445" s="111">
        <f t="shared" si="196"/>
        <v>461.08190279999997</v>
      </c>
      <c r="Z1445" s="113">
        <v>0.5</v>
      </c>
      <c r="AA1445" s="114">
        <f t="shared" si="194"/>
        <v>230.54095139999998</v>
      </c>
    </row>
    <row r="1446" spans="1:27" ht="12.75" customHeight="1" x14ac:dyDescent="0.35">
      <c r="A1446" s="103" t="s">
        <v>2681</v>
      </c>
      <c r="B1446" s="222" t="s">
        <v>2261</v>
      </c>
      <c r="C1446" s="78" t="s">
        <v>876</v>
      </c>
      <c r="D1446" s="116">
        <v>1</v>
      </c>
      <c r="E1446" s="125">
        <v>0.8</v>
      </c>
      <c r="F1446" s="132">
        <f>VLOOKUP(CONCATENATE(A1446,"-",E1446),AĞIRLIK!$A$3:$C$171,3,FALSE)</f>
        <v>15.072000000000001</v>
      </c>
      <c r="G1446" s="117" t="s">
        <v>39</v>
      </c>
      <c r="H1446" s="108">
        <f>Sayfa2!$C$2</f>
        <v>6.5</v>
      </c>
      <c r="I1446" s="120"/>
      <c r="J1446" s="118"/>
      <c r="K1446" s="118"/>
      <c r="L1446" s="118"/>
      <c r="M1446" s="118"/>
      <c r="N1446" s="118"/>
      <c r="O1446" s="118"/>
      <c r="P1446" s="118"/>
      <c r="Q1446" s="118"/>
      <c r="R1446" s="109">
        <f t="shared" si="202"/>
        <v>97.968000000000004</v>
      </c>
      <c r="S1446" s="119">
        <v>0.1</v>
      </c>
      <c r="T1446" s="119">
        <v>0.3</v>
      </c>
      <c r="U1446" s="119">
        <v>0.1</v>
      </c>
      <c r="V1446" s="111">
        <v>108.68</v>
      </c>
      <c r="W1446" s="111">
        <f t="shared" si="195"/>
        <v>118.46120000000002</v>
      </c>
      <c r="X1446" s="112">
        <v>1.377</v>
      </c>
      <c r="Y1446" s="111">
        <f t="shared" si="196"/>
        <v>281.58227240000002</v>
      </c>
      <c r="Z1446" s="113">
        <v>0.5</v>
      </c>
      <c r="AA1446" s="114">
        <f t="shared" si="194"/>
        <v>140.79113620000001</v>
      </c>
    </row>
    <row r="1447" spans="1:27" ht="12.75" customHeight="1" x14ac:dyDescent="0.35">
      <c r="A1447" s="103" t="s">
        <v>2681</v>
      </c>
      <c r="B1447" s="222" t="s">
        <v>2262</v>
      </c>
      <c r="C1447" s="123" t="s">
        <v>3323</v>
      </c>
      <c r="D1447" s="116">
        <v>1</v>
      </c>
      <c r="E1447" s="125">
        <v>0.8</v>
      </c>
      <c r="F1447" s="132">
        <f>VLOOKUP(CONCATENATE(A1447,"-",E1447),AĞIRLIK!$A$3:$C$171,3,FALSE)</f>
        <v>15.072000000000001</v>
      </c>
      <c r="G1447" s="117" t="s">
        <v>39</v>
      </c>
      <c r="H1447" s="108">
        <f>Sayfa2!$C$2</f>
        <v>6.5</v>
      </c>
      <c r="I1447" s="108">
        <f>D1447*İZOLASYON!$G$24</f>
        <v>7.3931300000000002</v>
      </c>
      <c r="J1447" s="118">
        <f>D1447*İZOLASYON!$O$24</f>
        <v>37.911104000000009</v>
      </c>
      <c r="K1447" s="118"/>
      <c r="L1447" s="118"/>
      <c r="M1447" s="118"/>
      <c r="N1447" s="118"/>
      <c r="O1447" s="118"/>
      <c r="P1447" s="118"/>
      <c r="Q1447" s="118"/>
      <c r="R1447" s="109">
        <f t="shared" si="202"/>
        <v>143.27223400000003</v>
      </c>
      <c r="S1447" s="119">
        <v>0.1</v>
      </c>
      <c r="T1447" s="119">
        <v>0.3</v>
      </c>
      <c r="U1447" s="119">
        <v>0.1</v>
      </c>
      <c r="V1447" s="111">
        <v>173.29</v>
      </c>
      <c r="W1447" s="111">
        <f t="shared" si="195"/>
        <v>188.8861</v>
      </c>
      <c r="X1447" s="112">
        <v>1.377</v>
      </c>
      <c r="Y1447" s="111">
        <f t="shared" si="196"/>
        <v>448.98225969999993</v>
      </c>
      <c r="Z1447" s="113">
        <v>0.5</v>
      </c>
      <c r="AA1447" s="114">
        <f t="shared" si="194"/>
        <v>224.49112984999996</v>
      </c>
    </row>
    <row r="1448" spans="1:27" ht="12.75" customHeight="1" x14ac:dyDescent="0.35">
      <c r="A1448" s="103" t="s">
        <v>2681</v>
      </c>
      <c r="B1448" s="222" t="s">
        <v>2263</v>
      </c>
      <c r="C1448" s="123" t="s">
        <v>3951</v>
      </c>
      <c r="D1448" s="116">
        <v>1</v>
      </c>
      <c r="E1448" s="125">
        <v>0.8</v>
      </c>
      <c r="F1448" s="106">
        <f>VLOOKUP(CONCATENATE(A1448,"-",E1448),AĞIRLIK!$A$3:$C$171,3,FALSE)</f>
        <v>15.072000000000001</v>
      </c>
      <c r="G1448" s="117" t="s">
        <v>39</v>
      </c>
      <c r="H1448" s="108">
        <f>Sayfa2!$C$2</f>
        <v>6.5</v>
      </c>
      <c r="I1448" s="108">
        <f>D1448*'genel hesap'!$K$91</f>
        <v>9.38232</v>
      </c>
      <c r="J1448" s="108">
        <f>D1448*'genel hesap'!$R$91</f>
        <v>39.203527999999999</v>
      </c>
      <c r="K1448" s="118"/>
      <c r="L1448" s="118"/>
      <c r="M1448" s="118"/>
      <c r="N1448" s="118"/>
      <c r="O1448" s="118"/>
      <c r="P1448" s="118"/>
      <c r="Q1448" s="118"/>
      <c r="R1448" s="109">
        <f t="shared" si="202"/>
        <v>146.55384800000002</v>
      </c>
      <c r="S1448" s="119">
        <v>0.1</v>
      </c>
      <c r="T1448" s="119">
        <v>0.3</v>
      </c>
      <c r="U1448" s="119">
        <v>0.1</v>
      </c>
      <c r="V1448" s="111">
        <v>177.96</v>
      </c>
      <c r="W1448" s="111">
        <f t="shared" si="195"/>
        <v>193.97640000000001</v>
      </c>
      <c r="X1448" s="112">
        <v>1.377</v>
      </c>
      <c r="Y1448" s="111">
        <f t="shared" si="196"/>
        <v>461.08190279999997</v>
      </c>
      <c r="Z1448" s="113">
        <v>0.5</v>
      </c>
      <c r="AA1448" s="114">
        <f t="shared" si="194"/>
        <v>230.54095139999998</v>
      </c>
    </row>
    <row r="1449" spans="1:27" ht="12.75" customHeight="1" x14ac:dyDescent="0.35">
      <c r="A1449" s="103" t="s">
        <v>2681</v>
      </c>
      <c r="B1449" s="222" t="s">
        <v>2264</v>
      </c>
      <c r="C1449" s="78" t="s">
        <v>875</v>
      </c>
      <c r="D1449" s="116">
        <v>1</v>
      </c>
      <c r="E1449" s="125">
        <v>0.8</v>
      </c>
      <c r="F1449" s="132">
        <f>VLOOKUP(CONCATENATE(A1449,"-",E1449),AĞIRLIK!$A$3:$C$171,3,FALSE)</f>
        <v>15.072000000000001</v>
      </c>
      <c r="G1449" s="117" t="s">
        <v>39</v>
      </c>
      <c r="H1449" s="108">
        <f>Sayfa2!$C$2</f>
        <v>6.5</v>
      </c>
      <c r="I1449" s="108"/>
      <c r="J1449" s="118"/>
      <c r="K1449" s="118"/>
      <c r="L1449" s="118"/>
      <c r="M1449" s="118"/>
      <c r="N1449" s="118"/>
      <c r="O1449" s="118"/>
      <c r="P1449" s="118"/>
      <c r="Q1449" s="118"/>
      <c r="R1449" s="109">
        <f t="shared" si="202"/>
        <v>97.968000000000004</v>
      </c>
      <c r="S1449" s="119">
        <v>0.1</v>
      </c>
      <c r="T1449" s="119">
        <v>0.3</v>
      </c>
      <c r="U1449" s="119">
        <v>0.1</v>
      </c>
      <c r="V1449" s="111">
        <v>108.68</v>
      </c>
      <c r="W1449" s="111">
        <f t="shared" si="195"/>
        <v>118.46120000000002</v>
      </c>
      <c r="X1449" s="112">
        <v>1.377</v>
      </c>
      <c r="Y1449" s="111">
        <f t="shared" si="196"/>
        <v>281.58227240000002</v>
      </c>
      <c r="Z1449" s="113">
        <v>0.5</v>
      </c>
      <c r="AA1449" s="114">
        <f t="shared" si="194"/>
        <v>140.79113620000001</v>
      </c>
    </row>
    <row r="1450" spans="1:27" ht="12.75" customHeight="1" x14ac:dyDescent="0.35">
      <c r="A1450" s="103" t="s">
        <v>2681</v>
      </c>
      <c r="B1450" s="222" t="s">
        <v>2265</v>
      </c>
      <c r="C1450" s="123" t="s">
        <v>3352</v>
      </c>
      <c r="D1450" s="116">
        <v>1</v>
      </c>
      <c r="E1450" s="125">
        <v>0.8</v>
      </c>
      <c r="F1450" s="132">
        <f>VLOOKUP(CONCATENATE(A1450,"-",E1450),AĞIRLIK!$A$3:$C$171,3,FALSE)</f>
        <v>15.072000000000001</v>
      </c>
      <c r="G1450" s="117" t="s">
        <v>39</v>
      </c>
      <c r="H1450" s="108">
        <f>Sayfa2!$C$2</f>
        <v>6.5</v>
      </c>
      <c r="I1450" s="108">
        <f>D1450*İZOLASYON!$G$24</f>
        <v>7.3931300000000002</v>
      </c>
      <c r="J1450" s="118">
        <f>D1450*İZOLASYON!$O$24</f>
        <v>37.911104000000009</v>
      </c>
      <c r="K1450" s="118"/>
      <c r="L1450" s="118"/>
      <c r="M1450" s="118"/>
      <c r="N1450" s="118"/>
      <c r="O1450" s="118"/>
      <c r="P1450" s="118"/>
      <c r="Q1450" s="118"/>
      <c r="R1450" s="109">
        <f t="shared" si="202"/>
        <v>143.27223400000003</v>
      </c>
      <c r="S1450" s="119">
        <v>0.1</v>
      </c>
      <c r="T1450" s="119">
        <v>0.3</v>
      </c>
      <c r="U1450" s="119">
        <v>0.1</v>
      </c>
      <c r="V1450" s="111">
        <v>173.29</v>
      </c>
      <c r="W1450" s="111">
        <f t="shared" si="195"/>
        <v>188.8861</v>
      </c>
      <c r="X1450" s="112">
        <v>1.377</v>
      </c>
      <c r="Y1450" s="111">
        <f t="shared" si="196"/>
        <v>448.98225969999993</v>
      </c>
      <c r="Z1450" s="113">
        <v>0.5</v>
      </c>
      <c r="AA1450" s="114">
        <f t="shared" si="194"/>
        <v>224.49112984999996</v>
      </c>
    </row>
    <row r="1451" spans="1:27" ht="12.75" customHeight="1" x14ac:dyDescent="0.35">
      <c r="A1451" s="103" t="s">
        <v>2681</v>
      </c>
      <c r="B1451" s="222" t="s">
        <v>2266</v>
      </c>
      <c r="C1451" s="123" t="s">
        <v>3952</v>
      </c>
      <c r="D1451" s="116">
        <v>1</v>
      </c>
      <c r="E1451" s="125">
        <v>0.8</v>
      </c>
      <c r="F1451" s="106">
        <f>VLOOKUP(CONCATENATE(A1451,"-",E1451),AĞIRLIK!$A$3:$C$171,3,FALSE)</f>
        <v>15.072000000000001</v>
      </c>
      <c r="G1451" s="117" t="s">
        <v>39</v>
      </c>
      <c r="H1451" s="108">
        <f>Sayfa2!$C$2</f>
        <v>6.5</v>
      </c>
      <c r="I1451" s="108">
        <f>D1451*'genel hesap'!$K$91</f>
        <v>9.38232</v>
      </c>
      <c r="J1451" s="108">
        <f>D1451*'genel hesap'!$R$91</f>
        <v>39.203527999999999</v>
      </c>
      <c r="K1451" s="118"/>
      <c r="L1451" s="118"/>
      <c r="M1451" s="118"/>
      <c r="N1451" s="118"/>
      <c r="O1451" s="118"/>
      <c r="P1451" s="118"/>
      <c r="Q1451" s="118"/>
      <c r="R1451" s="109">
        <f t="shared" si="202"/>
        <v>146.55384800000002</v>
      </c>
      <c r="S1451" s="119">
        <v>0.1</v>
      </c>
      <c r="T1451" s="119">
        <v>0.3</v>
      </c>
      <c r="U1451" s="119">
        <v>0.1</v>
      </c>
      <c r="V1451" s="111">
        <v>177.96</v>
      </c>
      <c r="W1451" s="111">
        <f t="shared" si="195"/>
        <v>193.97640000000001</v>
      </c>
      <c r="X1451" s="112">
        <v>1.377</v>
      </c>
      <c r="Y1451" s="111">
        <f t="shared" si="196"/>
        <v>461.08190279999997</v>
      </c>
      <c r="Z1451" s="113">
        <v>0.5</v>
      </c>
      <c r="AA1451" s="114">
        <f t="shared" si="194"/>
        <v>230.54095139999998</v>
      </c>
    </row>
    <row r="1452" spans="1:27" ht="12.75" customHeight="1" x14ac:dyDescent="0.35">
      <c r="A1452" s="103" t="s">
        <v>2681</v>
      </c>
      <c r="B1452" s="222" t="s">
        <v>2267</v>
      </c>
      <c r="C1452" s="78" t="s">
        <v>873</v>
      </c>
      <c r="D1452" s="116">
        <v>1</v>
      </c>
      <c r="E1452" s="125">
        <v>0.8</v>
      </c>
      <c r="F1452" s="132">
        <f>VLOOKUP(CONCATENATE(A1452,"-",E1452),AĞIRLIK!$A$3:$C$171,3,FALSE)</f>
        <v>15.072000000000001</v>
      </c>
      <c r="G1452" s="117" t="s">
        <v>39</v>
      </c>
      <c r="H1452" s="108">
        <f>Sayfa2!$C$2</f>
        <v>6.5</v>
      </c>
      <c r="I1452" s="108"/>
      <c r="J1452" s="118"/>
      <c r="K1452" s="118"/>
      <c r="L1452" s="118"/>
      <c r="M1452" s="118"/>
      <c r="N1452" s="118"/>
      <c r="O1452" s="118"/>
      <c r="P1452" s="118"/>
      <c r="Q1452" s="118"/>
      <c r="R1452" s="109">
        <f t="shared" si="202"/>
        <v>97.968000000000004</v>
      </c>
      <c r="S1452" s="119">
        <v>0.1</v>
      </c>
      <c r="T1452" s="119">
        <v>0.3</v>
      </c>
      <c r="U1452" s="119">
        <v>0.1</v>
      </c>
      <c r="V1452" s="111">
        <v>108.68</v>
      </c>
      <c r="W1452" s="111">
        <f t="shared" si="195"/>
        <v>118.46120000000002</v>
      </c>
      <c r="X1452" s="112">
        <v>1.377</v>
      </c>
      <c r="Y1452" s="111">
        <f t="shared" si="196"/>
        <v>281.58227240000002</v>
      </c>
      <c r="Z1452" s="113">
        <v>0.5</v>
      </c>
      <c r="AA1452" s="114">
        <f t="shared" si="194"/>
        <v>140.79113620000001</v>
      </c>
    </row>
    <row r="1453" spans="1:27" ht="12.75" customHeight="1" x14ac:dyDescent="0.35">
      <c r="A1453" s="103" t="s">
        <v>2681</v>
      </c>
      <c r="B1453" s="222" t="s">
        <v>2268</v>
      </c>
      <c r="C1453" s="123" t="s">
        <v>3381</v>
      </c>
      <c r="D1453" s="116">
        <v>1</v>
      </c>
      <c r="E1453" s="125">
        <v>0.8</v>
      </c>
      <c r="F1453" s="132">
        <f>VLOOKUP(CONCATENATE(A1453,"-",E1453),AĞIRLIK!$A$3:$C$171,3,FALSE)</f>
        <v>15.072000000000001</v>
      </c>
      <c r="G1453" s="117" t="s">
        <v>39</v>
      </c>
      <c r="H1453" s="108">
        <f>Sayfa2!$C$2</f>
        <v>6.5</v>
      </c>
      <c r="I1453" s="108">
        <f>D1453*İZOLASYON!$G$24</f>
        <v>7.3931300000000002</v>
      </c>
      <c r="J1453" s="118">
        <f>D1453*İZOLASYON!$O$24</f>
        <v>37.911104000000009</v>
      </c>
      <c r="K1453" s="118"/>
      <c r="L1453" s="118"/>
      <c r="M1453" s="118"/>
      <c r="N1453" s="118"/>
      <c r="O1453" s="118"/>
      <c r="P1453" s="118"/>
      <c r="Q1453" s="118"/>
      <c r="R1453" s="109">
        <f t="shared" si="202"/>
        <v>143.27223400000003</v>
      </c>
      <c r="S1453" s="119">
        <v>0.1</v>
      </c>
      <c r="T1453" s="119">
        <v>0.3</v>
      </c>
      <c r="U1453" s="119">
        <v>0.1</v>
      </c>
      <c r="V1453" s="111">
        <v>173.29</v>
      </c>
      <c r="W1453" s="111">
        <f t="shared" si="195"/>
        <v>188.8861</v>
      </c>
      <c r="X1453" s="112">
        <v>1.377</v>
      </c>
      <c r="Y1453" s="111">
        <f t="shared" si="196"/>
        <v>448.98225969999993</v>
      </c>
      <c r="Z1453" s="113">
        <v>0.5</v>
      </c>
      <c r="AA1453" s="114">
        <f t="shared" si="194"/>
        <v>224.49112984999996</v>
      </c>
    </row>
    <row r="1454" spans="1:27" ht="12.75" customHeight="1" x14ac:dyDescent="0.35">
      <c r="A1454" s="103" t="s">
        <v>2681</v>
      </c>
      <c r="B1454" s="222" t="s">
        <v>2269</v>
      </c>
      <c r="C1454" s="123" t="s">
        <v>3953</v>
      </c>
      <c r="D1454" s="116">
        <v>1</v>
      </c>
      <c r="E1454" s="125">
        <v>0.8</v>
      </c>
      <c r="F1454" s="106">
        <f>VLOOKUP(CONCATENATE(A1454,"-",E1454),AĞIRLIK!$A$3:$C$171,3,FALSE)</f>
        <v>15.072000000000001</v>
      </c>
      <c r="G1454" s="117" t="s">
        <v>39</v>
      </c>
      <c r="H1454" s="108">
        <f>Sayfa2!$C$2</f>
        <v>6.5</v>
      </c>
      <c r="I1454" s="108">
        <f>D1454*'genel hesap'!$K$91</f>
        <v>9.38232</v>
      </c>
      <c r="J1454" s="108">
        <f>D1454*'genel hesap'!$R$91</f>
        <v>39.203527999999999</v>
      </c>
      <c r="K1454" s="118"/>
      <c r="L1454" s="118"/>
      <c r="M1454" s="118"/>
      <c r="N1454" s="118"/>
      <c r="O1454" s="118"/>
      <c r="P1454" s="118"/>
      <c r="Q1454" s="118"/>
      <c r="R1454" s="109">
        <f t="shared" si="202"/>
        <v>146.55384800000002</v>
      </c>
      <c r="S1454" s="119">
        <v>0.1</v>
      </c>
      <c r="T1454" s="119">
        <v>0.3</v>
      </c>
      <c r="U1454" s="119">
        <v>0.1</v>
      </c>
      <c r="V1454" s="111">
        <v>177.96</v>
      </c>
      <c r="W1454" s="111">
        <f t="shared" si="195"/>
        <v>193.97640000000001</v>
      </c>
      <c r="X1454" s="112">
        <v>1.377</v>
      </c>
      <c r="Y1454" s="111">
        <f t="shared" si="196"/>
        <v>461.08190279999997</v>
      </c>
      <c r="Z1454" s="113">
        <v>0.5</v>
      </c>
      <c r="AA1454" s="114">
        <f t="shared" ref="AA1454:AA1517" si="203">Y1454*(1-Z1454)</f>
        <v>230.54095139999998</v>
      </c>
    </row>
    <row r="1455" spans="1:27" ht="12.75" customHeight="1" x14ac:dyDescent="0.35">
      <c r="A1455" s="103" t="s">
        <v>2681</v>
      </c>
      <c r="B1455" s="222" t="s">
        <v>2270</v>
      </c>
      <c r="C1455" s="123" t="s">
        <v>3954</v>
      </c>
      <c r="D1455" s="124">
        <v>1</v>
      </c>
      <c r="E1455" s="125">
        <v>0.8</v>
      </c>
      <c r="F1455" s="106">
        <f>VLOOKUP(CONCATENATE(A1455,"-",E1455),AĞIRLIK!$A$3:$C$171,3,FALSE)</f>
        <v>15.072000000000001</v>
      </c>
      <c r="G1455" s="117" t="s">
        <v>39</v>
      </c>
      <c r="H1455" s="108">
        <f>Sayfa2!$C$2</f>
        <v>6.5</v>
      </c>
      <c r="I1455" s="108">
        <f>D1455*'genel hesap'!$K$91</f>
        <v>9.38232</v>
      </c>
      <c r="J1455" s="108">
        <f>D1455*'genel hesap'!$R$91</f>
        <v>39.203527999999999</v>
      </c>
      <c r="K1455" s="118"/>
      <c r="L1455" s="118"/>
      <c r="M1455" s="118"/>
      <c r="N1455" s="118"/>
      <c r="O1455" s="118"/>
      <c r="P1455" s="118"/>
      <c r="Q1455" s="118"/>
      <c r="R1455" s="109">
        <f t="shared" si="202"/>
        <v>146.55384800000002</v>
      </c>
      <c r="S1455" s="119">
        <v>0.2</v>
      </c>
      <c r="T1455" s="119">
        <v>0.3</v>
      </c>
      <c r="U1455" s="119">
        <v>0.1</v>
      </c>
      <c r="V1455" s="111">
        <v>177.96</v>
      </c>
      <c r="W1455" s="111">
        <f t="shared" si="195"/>
        <v>193.97640000000001</v>
      </c>
      <c r="X1455" s="112">
        <v>1.377</v>
      </c>
      <c r="Y1455" s="111">
        <f t="shared" si="196"/>
        <v>461.08190279999997</v>
      </c>
      <c r="Z1455" s="113">
        <v>0.5</v>
      </c>
      <c r="AA1455" s="114">
        <f t="shared" si="203"/>
        <v>230.54095139999998</v>
      </c>
    </row>
    <row r="1456" spans="1:27" ht="12.75" customHeight="1" x14ac:dyDescent="0.35">
      <c r="A1456" s="103" t="s">
        <v>2681</v>
      </c>
      <c r="B1456" s="222" t="s">
        <v>2271</v>
      </c>
      <c r="C1456" s="123" t="s">
        <v>3404</v>
      </c>
      <c r="D1456" s="124">
        <v>1</v>
      </c>
      <c r="E1456" s="125">
        <v>0.8</v>
      </c>
      <c r="F1456" s="132">
        <f>VLOOKUP(CONCATENATE(A1456,"-",E1456),AĞIRLIK!$A$3:$C$171,3,FALSE)</f>
        <v>15.072000000000001</v>
      </c>
      <c r="G1456" s="117" t="s">
        <v>39</v>
      </c>
      <c r="H1456" s="108">
        <f>Sayfa2!$C$2</f>
        <v>6.5</v>
      </c>
      <c r="I1456" s="108">
        <f>D1456*İZOLASYON!$G$24</f>
        <v>7.3931300000000002</v>
      </c>
      <c r="J1456" s="118">
        <f>D1456*İZOLASYON!$O$24</f>
        <v>37.911104000000009</v>
      </c>
      <c r="K1456" s="118"/>
      <c r="L1456" s="118"/>
      <c r="M1456" s="118"/>
      <c r="N1456" s="118"/>
      <c r="O1456" s="118"/>
      <c r="P1456" s="118"/>
      <c r="Q1456" s="118"/>
      <c r="R1456" s="109">
        <f t="shared" si="202"/>
        <v>143.27223400000003</v>
      </c>
      <c r="S1456" s="119">
        <v>0.2</v>
      </c>
      <c r="T1456" s="119">
        <v>0.3</v>
      </c>
      <c r="U1456" s="119">
        <v>0.1</v>
      </c>
      <c r="V1456" s="111">
        <v>173.29</v>
      </c>
      <c r="W1456" s="111">
        <f t="shared" si="195"/>
        <v>188.8861</v>
      </c>
      <c r="X1456" s="112">
        <v>1.377</v>
      </c>
      <c r="Y1456" s="111">
        <f t="shared" si="196"/>
        <v>448.98225969999993</v>
      </c>
      <c r="Z1456" s="113">
        <v>0.5</v>
      </c>
      <c r="AA1456" s="114">
        <f t="shared" si="203"/>
        <v>224.49112984999996</v>
      </c>
    </row>
    <row r="1457" spans="1:27" ht="12.75" customHeight="1" x14ac:dyDescent="0.35">
      <c r="A1457" s="103" t="s">
        <v>2681</v>
      </c>
      <c r="B1457" s="222" t="s">
        <v>2272</v>
      </c>
      <c r="C1457" s="123" t="s">
        <v>872</v>
      </c>
      <c r="D1457" s="124">
        <v>1</v>
      </c>
      <c r="E1457" s="125">
        <v>0.8</v>
      </c>
      <c r="F1457" s="132">
        <f>VLOOKUP(CONCATENATE(A1457,"-",E1457),AĞIRLIK!$A$3:$C$171,3,FALSE)</f>
        <v>15.072000000000001</v>
      </c>
      <c r="G1457" s="117" t="s">
        <v>39</v>
      </c>
      <c r="H1457" s="108">
        <f>Sayfa2!$C$2</f>
        <v>6.5</v>
      </c>
      <c r="I1457" s="108"/>
      <c r="J1457" s="118"/>
      <c r="K1457" s="118"/>
      <c r="L1457" s="118"/>
      <c r="M1457" s="118"/>
      <c r="N1457" s="118"/>
      <c r="O1457" s="118"/>
      <c r="P1457" s="118"/>
      <c r="Q1457" s="118"/>
      <c r="R1457" s="109">
        <f t="shared" si="202"/>
        <v>97.968000000000004</v>
      </c>
      <c r="S1457" s="119">
        <v>0.2</v>
      </c>
      <c r="T1457" s="119">
        <v>0.3</v>
      </c>
      <c r="U1457" s="119">
        <v>0.1</v>
      </c>
      <c r="V1457" s="111">
        <v>108.68</v>
      </c>
      <c r="W1457" s="111">
        <f t="shared" si="195"/>
        <v>118.46120000000002</v>
      </c>
      <c r="X1457" s="112">
        <v>1.377</v>
      </c>
      <c r="Y1457" s="111">
        <f t="shared" si="196"/>
        <v>281.58227240000002</v>
      </c>
      <c r="Z1457" s="113">
        <v>0.5</v>
      </c>
      <c r="AA1457" s="114">
        <f t="shared" si="203"/>
        <v>140.79113620000001</v>
      </c>
    </row>
    <row r="1458" spans="1:27" ht="12.75" customHeight="1" x14ac:dyDescent="0.35">
      <c r="A1458" s="103" t="s">
        <v>2681</v>
      </c>
      <c r="B1458" s="222" t="s">
        <v>2273</v>
      </c>
      <c r="C1458" s="123" t="s">
        <v>3955</v>
      </c>
      <c r="D1458" s="124">
        <v>1</v>
      </c>
      <c r="E1458" s="125">
        <v>0.8</v>
      </c>
      <c r="F1458" s="106">
        <f>VLOOKUP(CONCATENATE(A1458,"-",E1458),AĞIRLIK!$A$3:$C$171,3,FALSE)</f>
        <v>15.072000000000001</v>
      </c>
      <c r="G1458" s="117" t="s">
        <v>39</v>
      </c>
      <c r="H1458" s="108">
        <f>Sayfa2!$C$2</f>
        <v>6.5</v>
      </c>
      <c r="I1458" s="108">
        <f>D1458*'genel hesap'!$K$91</f>
        <v>9.38232</v>
      </c>
      <c r="J1458" s="108">
        <f>D1458*'genel hesap'!$R$91</f>
        <v>39.203527999999999</v>
      </c>
      <c r="K1458" s="118"/>
      <c r="L1458" s="118"/>
      <c r="M1458" s="118"/>
      <c r="N1458" s="118"/>
      <c r="O1458" s="118"/>
      <c r="P1458" s="118"/>
      <c r="Q1458" s="118"/>
      <c r="R1458" s="109">
        <f t="shared" si="202"/>
        <v>146.55384800000002</v>
      </c>
      <c r="S1458" s="119">
        <v>0.2</v>
      </c>
      <c r="T1458" s="119">
        <v>0.3</v>
      </c>
      <c r="U1458" s="119">
        <v>0.1</v>
      </c>
      <c r="V1458" s="111">
        <v>177.96</v>
      </c>
      <c r="W1458" s="111">
        <f t="shared" si="195"/>
        <v>193.97640000000001</v>
      </c>
      <c r="X1458" s="112">
        <v>1.377</v>
      </c>
      <c r="Y1458" s="111">
        <f t="shared" si="196"/>
        <v>461.08190279999997</v>
      </c>
      <c r="Z1458" s="113">
        <v>0.5</v>
      </c>
      <c r="AA1458" s="114">
        <f t="shared" si="203"/>
        <v>230.54095139999998</v>
      </c>
    </row>
    <row r="1459" spans="1:27" ht="12.75" customHeight="1" x14ac:dyDescent="0.35">
      <c r="A1459" s="103" t="s">
        <v>2681</v>
      </c>
      <c r="B1459" s="222" t="s">
        <v>2274</v>
      </c>
      <c r="C1459" s="123" t="s">
        <v>3433</v>
      </c>
      <c r="D1459" s="124">
        <v>1</v>
      </c>
      <c r="E1459" s="125">
        <v>0.8</v>
      </c>
      <c r="F1459" s="132">
        <f>VLOOKUP(CONCATENATE(A1459,"-",E1459),AĞIRLIK!$A$3:$C$171,3,FALSE)</f>
        <v>15.072000000000001</v>
      </c>
      <c r="G1459" s="117" t="s">
        <v>39</v>
      </c>
      <c r="H1459" s="108">
        <f>Sayfa2!$C$2</f>
        <v>6.5</v>
      </c>
      <c r="I1459" s="108">
        <f>D1459*İZOLASYON!$G$24</f>
        <v>7.3931300000000002</v>
      </c>
      <c r="J1459" s="118">
        <f>D1459*İZOLASYON!$O$24</f>
        <v>37.911104000000009</v>
      </c>
      <c r="K1459" s="118"/>
      <c r="L1459" s="118"/>
      <c r="M1459" s="118"/>
      <c r="N1459" s="118"/>
      <c r="O1459" s="118"/>
      <c r="P1459" s="118"/>
      <c r="Q1459" s="118"/>
      <c r="R1459" s="109">
        <f t="shared" si="202"/>
        <v>143.27223400000003</v>
      </c>
      <c r="S1459" s="119">
        <v>0.2</v>
      </c>
      <c r="T1459" s="119">
        <v>0.3</v>
      </c>
      <c r="U1459" s="119">
        <v>0.1</v>
      </c>
      <c r="V1459" s="111">
        <v>173.29</v>
      </c>
      <c r="W1459" s="111">
        <f t="shared" si="195"/>
        <v>188.8861</v>
      </c>
      <c r="X1459" s="112">
        <v>1.377</v>
      </c>
      <c r="Y1459" s="111">
        <f t="shared" si="196"/>
        <v>448.98225969999993</v>
      </c>
      <c r="Z1459" s="113">
        <v>0.5</v>
      </c>
      <c r="AA1459" s="114">
        <f t="shared" si="203"/>
        <v>224.49112984999996</v>
      </c>
    </row>
    <row r="1460" spans="1:27" ht="12.75" customHeight="1" x14ac:dyDescent="0.35">
      <c r="A1460" s="103" t="s">
        <v>2681</v>
      </c>
      <c r="B1460" s="222" t="s">
        <v>2275</v>
      </c>
      <c r="C1460" s="123" t="s">
        <v>871</v>
      </c>
      <c r="D1460" s="124">
        <v>1</v>
      </c>
      <c r="E1460" s="125">
        <v>0.8</v>
      </c>
      <c r="F1460" s="132">
        <f>VLOOKUP(CONCATENATE(A1460,"-",E1460),AĞIRLIK!$A$3:$C$171,3,FALSE)</f>
        <v>15.072000000000001</v>
      </c>
      <c r="G1460" s="117" t="s">
        <v>39</v>
      </c>
      <c r="H1460" s="108">
        <f>Sayfa2!$C$2</f>
        <v>6.5</v>
      </c>
      <c r="I1460" s="120"/>
      <c r="J1460" s="118"/>
      <c r="K1460" s="118"/>
      <c r="L1460" s="118"/>
      <c r="M1460" s="118"/>
      <c r="N1460" s="118"/>
      <c r="O1460" s="118"/>
      <c r="P1460" s="118"/>
      <c r="Q1460" s="118"/>
      <c r="R1460" s="109">
        <f t="shared" si="202"/>
        <v>97.968000000000004</v>
      </c>
      <c r="S1460" s="119">
        <v>0.2</v>
      </c>
      <c r="T1460" s="119">
        <v>0.3</v>
      </c>
      <c r="U1460" s="119">
        <v>0.1</v>
      </c>
      <c r="V1460" s="111">
        <v>108.68</v>
      </c>
      <c r="W1460" s="111">
        <f t="shared" ref="W1460:W1523" si="204">V1460*$W$1</f>
        <v>118.46120000000002</v>
      </c>
      <c r="X1460" s="112">
        <v>1.377</v>
      </c>
      <c r="Y1460" s="111">
        <f t="shared" ref="Y1460:Y1523" si="205">W1460*(1+X1460)</f>
        <v>281.58227240000002</v>
      </c>
      <c r="Z1460" s="113">
        <v>0.5</v>
      </c>
      <c r="AA1460" s="114">
        <f t="shared" si="203"/>
        <v>140.79113620000001</v>
      </c>
    </row>
    <row r="1461" spans="1:27" ht="12.75" customHeight="1" x14ac:dyDescent="0.35">
      <c r="A1461" s="103" t="s">
        <v>2681</v>
      </c>
      <c r="B1461" s="222" t="s">
        <v>2276</v>
      </c>
      <c r="C1461" s="78" t="s">
        <v>870</v>
      </c>
      <c r="D1461" s="124">
        <v>0.25</v>
      </c>
      <c r="E1461" s="125">
        <v>0.8</v>
      </c>
      <c r="F1461" s="132">
        <f>VLOOKUP(CONCATENATE(A1461,"-",E1461),AĞIRLIK!$A$3:$C$171,3,FALSE)</f>
        <v>15.072000000000001</v>
      </c>
      <c r="G1461" s="117" t="s">
        <v>39</v>
      </c>
      <c r="H1461" s="120">
        <f>Sayfa2!$C$2*Sayfa2!I25</f>
        <v>4.0819999999999999</v>
      </c>
      <c r="I1461" s="120"/>
      <c r="J1461" s="118"/>
      <c r="K1461" s="118"/>
      <c r="L1461" s="118">
        <f>'genel hesap'!$C$2</f>
        <v>1.39</v>
      </c>
      <c r="M1461" s="118"/>
      <c r="N1461" s="118"/>
      <c r="O1461" s="118">
        <f>SIVAMA!D24</f>
        <v>4.68</v>
      </c>
      <c r="P1461" s="118"/>
      <c r="Q1461" s="118"/>
      <c r="R1461" s="109">
        <f>R1430</f>
        <v>48.984000000000002</v>
      </c>
      <c r="S1461" s="119">
        <v>0.2</v>
      </c>
      <c r="T1461" s="119">
        <v>0.3</v>
      </c>
      <c r="U1461" s="119">
        <v>0.1</v>
      </c>
      <c r="V1461" s="111">
        <v>55.730000000000004</v>
      </c>
      <c r="W1461" s="111">
        <f t="shared" si="204"/>
        <v>60.745700000000006</v>
      </c>
      <c r="X1461" s="112">
        <v>1.377</v>
      </c>
      <c r="Y1461" s="111">
        <f t="shared" si="205"/>
        <v>144.3925289</v>
      </c>
      <c r="Z1461" s="113">
        <v>0.5</v>
      </c>
      <c r="AA1461" s="114">
        <f t="shared" si="203"/>
        <v>72.196264450000001</v>
      </c>
    </row>
    <row r="1462" spans="1:27" ht="12.75" customHeight="1" x14ac:dyDescent="0.35">
      <c r="A1462" s="103" t="s">
        <v>2681</v>
      </c>
      <c r="B1462" s="222" t="s">
        <v>2277</v>
      </c>
      <c r="C1462" s="123" t="s">
        <v>3461</v>
      </c>
      <c r="D1462" s="124">
        <v>0.25</v>
      </c>
      <c r="E1462" s="125">
        <v>0.8</v>
      </c>
      <c r="F1462" s="132">
        <f>VLOOKUP(CONCATENATE(A1462,"-",E1462),AĞIRLIK!$A$3:$C$171,3,FALSE)</f>
        <v>15.072000000000001</v>
      </c>
      <c r="G1462" s="117" t="s">
        <v>39</v>
      </c>
      <c r="H1462" s="120">
        <f>Sayfa2!$C$2*Sayfa2!I25</f>
        <v>4.0819999999999999</v>
      </c>
      <c r="I1462" s="108">
        <f>D1462*İZOLASYON!$G$24</f>
        <v>1.8482825000000001</v>
      </c>
      <c r="J1462" s="118">
        <f>D1462*İZOLASYON!$O$24</f>
        <v>9.4777760000000022</v>
      </c>
      <c r="K1462" s="118"/>
      <c r="L1462" s="118">
        <f>'genel hesap'!$C$2</f>
        <v>1.39</v>
      </c>
      <c r="M1462" s="118"/>
      <c r="N1462" s="118"/>
      <c r="O1462" s="118">
        <f>SIVAMA!D24</f>
        <v>4.68</v>
      </c>
      <c r="P1462" s="118"/>
      <c r="Q1462" s="118"/>
      <c r="R1462" s="109">
        <f>R1431</f>
        <v>71.636117000000013</v>
      </c>
      <c r="S1462" s="119">
        <v>0.2</v>
      </c>
      <c r="T1462" s="119">
        <v>0.3</v>
      </c>
      <c r="U1462" s="119">
        <v>0.1</v>
      </c>
      <c r="V1462" s="111">
        <v>88.034999999999997</v>
      </c>
      <c r="W1462" s="111">
        <f t="shared" si="204"/>
        <v>95.958150000000003</v>
      </c>
      <c r="X1462" s="112">
        <v>1.377</v>
      </c>
      <c r="Y1462" s="111">
        <f t="shared" si="205"/>
        <v>228.09252254999998</v>
      </c>
      <c r="Z1462" s="113">
        <v>0.5</v>
      </c>
      <c r="AA1462" s="114">
        <f t="shared" si="203"/>
        <v>114.04626127499999</v>
      </c>
    </row>
    <row r="1463" spans="1:27" ht="12.75" customHeight="1" x14ac:dyDescent="0.35">
      <c r="A1463" s="103" t="s">
        <v>2681</v>
      </c>
      <c r="B1463" s="222" t="s">
        <v>2278</v>
      </c>
      <c r="C1463" s="123" t="s">
        <v>3956</v>
      </c>
      <c r="D1463" s="124">
        <v>0.25</v>
      </c>
      <c r="E1463" s="125">
        <v>0.8</v>
      </c>
      <c r="F1463" s="106">
        <f>VLOOKUP(CONCATENATE(A1463,"-",E1463),AĞIRLIK!$A$3:$C$171,3,FALSE)</f>
        <v>15.072000000000001</v>
      </c>
      <c r="G1463" s="117" t="s">
        <v>39</v>
      </c>
      <c r="H1463" s="108">
        <v>3.14</v>
      </c>
      <c r="I1463" s="108">
        <f>D1463*'genel hesap'!$K$91</f>
        <v>2.34558</v>
      </c>
      <c r="J1463" s="108">
        <f>D1463*'genel hesap'!$R$91</f>
        <v>9.8008819999999996</v>
      </c>
      <c r="K1463" s="118"/>
      <c r="L1463" s="118">
        <f>'genel hesap'!$C$2</f>
        <v>1.39</v>
      </c>
      <c r="M1463" s="118"/>
      <c r="N1463" s="118"/>
      <c r="O1463" s="118">
        <f>SIVAMA!D24</f>
        <v>4.68</v>
      </c>
      <c r="P1463" s="118"/>
      <c r="Q1463" s="118"/>
      <c r="R1463" s="109">
        <f>R1432</f>
        <v>73.276924000000008</v>
      </c>
      <c r="S1463" s="119">
        <v>0.2</v>
      </c>
      <c r="T1463" s="119">
        <v>0.3</v>
      </c>
      <c r="U1463" s="119">
        <v>0.1</v>
      </c>
      <c r="V1463" s="111">
        <v>90.37</v>
      </c>
      <c r="W1463" s="111">
        <f t="shared" si="204"/>
        <v>98.50330000000001</v>
      </c>
      <c r="X1463" s="112">
        <v>1.377</v>
      </c>
      <c r="Y1463" s="111">
        <f t="shared" si="205"/>
        <v>234.1423441</v>
      </c>
      <c r="Z1463" s="113">
        <v>0.5</v>
      </c>
      <c r="AA1463" s="114">
        <f t="shared" si="203"/>
        <v>117.07117205</v>
      </c>
    </row>
    <row r="1464" spans="1:27" ht="12.75" customHeight="1" x14ac:dyDescent="0.35">
      <c r="A1464" s="103" t="s">
        <v>2681</v>
      </c>
      <c r="B1464" s="222" t="s">
        <v>2279</v>
      </c>
      <c r="C1464" s="78" t="s">
        <v>597</v>
      </c>
      <c r="D1464" s="124">
        <v>1</v>
      </c>
      <c r="E1464" s="125">
        <v>0.8</v>
      </c>
      <c r="F1464" s="132">
        <f>VLOOKUP(CONCATENATE(A1464,"-",E1464),AĞIRLIK!$A$3:$C$171,3,FALSE)</f>
        <v>15.072000000000001</v>
      </c>
      <c r="G1464" s="117" t="s">
        <v>39</v>
      </c>
      <c r="H1464" s="108">
        <f>Sayfa2!$C$2</f>
        <v>6.5</v>
      </c>
      <c r="I1464" s="108"/>
      <c r="J1464" s="118"/>
      <c r="K1464" s="118"/>
      <c r="L1464" s="118"/>
      <c r="M1464" s="118"/>
      <c r="N1464" s="118"/>
      <c r="O1464" s="118"/>
      <c r="P1464" s="118"/>
      <c r="Q1464" s="118"/>
      <c r="R1464" s="109">
        <f>F1464*H1464*D1464+I1464+J1464+K1464+L1464+M1464+N1464+O1464+P1464+Q1464</f>
        <v>97.968000000000004</v>
      </c>
      <c r="S1464" s="119">
        <v>0.1</v>
      </c>
      <c r="T1464" s="119">
        <v>0.3</v>
      </c>
      <c r="U1464" s="119">
        <v>0.1</v>
      </c>
      <c r="V1464" s="111">
        <f>V1452*1.5</f>
        <v>163.02000000000001</v>
      </c>
      <c r="W1464" s="111">
        <f t="shared" si="204"/>
        <v>177.69180000000003</v>
      </c>
      <c r="X1464" s="112">
        <v>1.377</v>
      </c>
      <c r="Y1464" s="111">
        <f t="shared" si="205"/>
        <v>422.3734086</v>
      </c>
      <c r="Z1464" s="113">
        <v>0.5</v>
      </c>
      <c r="AA1464" s="114">
        <f t="shared" si="203"/>
        <v>211.1867043</v>
      </c>
    </row>
    <row r="1465" spans="1:27" ht="12.75" customHeight="1" x14ac:dyDescent="0.35">
      <c r="A1465" s="103" t="s">
        <v>2681</v>
      </c>
      <c r="B1465" s="222" t="s">
        <v>2280</v>
      </c>
      <c r="C1465" s="123" t="s">
        <v>3629</v>
      </c>
      <c r="D1465" s="124">
        <v>1</v>
      </c>
      <c r="E1465" s="125">
        <v>0.8</v>
      </c>
      <c r="F1465" s="132">
        <f>VLOOKUP(CONCATENATE(A1465,"-",E1465),AĞIRLIK!$A$3:$C$171,3,FALSE)</f>
        <v>15.072000000000001</v>
      </c>
      <c r="G1465" s="117" t="s">
        <v>39</v>
      </c>
      <c r="H1465" s="108">
        <f>Sayfa2!$C$2</f>
        <v>6.5</v>
      </c>
      <c r="I1465" s="108">
        <f>D1465*İZOLASYON!$G$24</f>
        <v>7.3931300000000002</v>
      </c>
      <c r="J1465" s="118">
        <f>D1465*İZOLASYON!$O$24</f>
        <v>37.911104000000009</v>
      </c>
      <c r="K1465" s="118"/>
      <c r="L1465" s="118"/>
      <c r="M1465" s="118"/>
      <c r="N1465" s="118"/>
      <c r="O1465" s="118"/>
      <c r="P1465" s="118"/>
      <c r="Q1465" s="118"/>
      <c r="R1465" s="109">
        <f>F1465*H1465*D1465+I1465+J1465+K1465+L1465+M1465+N1465+O1465+P1465+Q1465</f>
        <v>143.27223400000003</v>
      </c>
      <c r="S1465" s="119">
        <v>0.1</v>
      </c>
      <c r="T1465" s="119">
        <v>0.3</v>
      </c>
      <c r="U1465" s="119">
        <v>0.1</v>
      </c>
      <c r="V1465" s="111">
        <f t="shared" ref="V1465:V1466" si="206">V1453*1.5</f>
        <v>259.935</v>
      </c>
      <c r="W1465" s="111">
        <f t="shared" si="204"/>
        <v>283.32915000000003</v>
      </c>
      <c r="X1465" s="112">
        <v>1.377</v>
      </c>
      <c r="Y1465" s="111">
        <f t="shared" si="205"/>
        <v>673.47338954999998</v>
      </c>
      <c r="Z1465" s="113">
        <v>0.5</v>
      </c>
      <c r="AA1465" s="114">
        <f t="shared" si="203"/>
        <v>336.73669477499999</v>
      </c>
    </row>
    <row r="1466" spans="1:27" ht="12.75" customHeight="1" x14ac:dyDescent="0.35">
      <c r="A1466" s="103" t="s">
        <v>2681</v>
      </c>
      <c r="B1466" s="222" t="s">
        <v>2281</v>
      </c>
      <c r="C1466" s="123" t="s">
        <v>3957</v>
      </c>
      <c r="D1466" s="124">
        <v>1</v>
      </c>
      <c r="E1466" s="125">
        <v>0.8</v>
      </c>
      <c r="F1466" s="132">
        <f>VLOOKUP(CONCATENATE(A1466,"-",E1466),AĞIRLIK!$A$3:$C$171,3,FALSE)</f>
        <v>15.072000000000001</v>
      </c>
      <c r="G1466" s="117" t="s">
        <v>39</v>
      </c>
      <c r="H1466" s="108">
        <f>Sayfa2!$C$2</f>
        <v>6.5</v>
      </c>
      <c r="I1466" s="108">
        <f>D1466*'genel hesap'!$K$91</f>
        <v>9.38232</v>
      </c>
      <c r="J1466" s="108">
        <f>D1466*'genel hesap'!$R$91</f>
        <v>39.203527999999999</v>
      </c>
      <c r="K1466" s="118"/>
      <c r="L1466" s="118"/>
      <c r="M1466" s="118"/>
      <c r="N1466" s="118"/>
      <c r="O1466" s="118"/>
      <c r="P1466" s="118"/>
      <c r="Q1466" s="118"/>
      <c r="R1466" s="109">
        <f>F1466*H1466*D1466+I1466+J1466+K1466+L1466+M1466+N1466+O1466+P1466+Q1466</f>
        <v>146.55384800000002</v>
      </c>
      <c r="S1466" s="119">
        <v>0.1</v>
      </c>
      <c r="T1466" s="119">
        <v>0.3</v>
      </c>
      <c r="U1466" s="119">
        <v>0.1</v>
      </c>
      <c r="V1466" s="111">
        <f t="shared" si="206"/>
        <v>266.94</v>
      </c>
      <c r="W1466" s="111">
        <f t="shared" si="204"/>
        <v>290.96460000000002</v>
      </c>
      <c r="X1466" s="112">
        <v>1.377</v>
      </c>
      <c r="Y1466" s="111">
        <f t="shared" si="205"/>
        <v>691.62285420000001</v>
      </c>
      <c r="Z1466" s="113">
        <v>0.5</v>
      </c>
      <c r="AA1466" s="114">
        <f t="shared" si="203"/>
        <v>345.8114271</v>
      </c>
    </row>
    <row r="1467" spans="1:27" ht="12.75" customHeight="1" x14ac:dyDescent="0.35">
      <c r="A1467" s="103" t="s">
        <v>2681</v>
      </c>
      <c r="B1467" s="222" t="s">
        <v>2282</v>
      </c>
      <c r="C1467" s="78" t="s">
        <v>1341</v>
      </c>
      <c r="D1467" s="124">
        <v>1</v>
      </c>
      <c r="E1467" s="125">
        <v>0.8</v>
      </c>
      <c r="F1467" s="132">
        <f>VLOOKUP(CONCATENATE(A1467,"-",E1467),AĞIRLIK!$A$3:$C$171,3,FALSE)</f>
        <v>15.072000000000001</v>
      </c>
      <c r="G1467" s="117" t="s">
        <v>39</v>
      </c>
      <c r="H1467" s="108">
        <f>Sayfa2!$C$2</f>
        <v>6.5</v>
      </c>
      <c r="I1467" s="108"/>
      <c r="J1467" s="118"/>
      <c r="K1467" s="118"/>
      <c r="L1467" s="118"/>
      <c r="M1467" s="118"/>
      <c r="N1467" s="118"/>
      <c r="O1467" s="118"/>
      <c r="P1467" s="118"/>
      <c r="Q1467" s="118"/>
      <c r="R1467" s="109">
        <f>F1467*H1467*D1467+I1467+J1467+K1467+L1467+M1467+N1467+O1467+P1467+Q1467</f>
        <v>97.968000000000004</v>
      </c>
      <c r="S1467" s="119">
        <v>0.2</v>
      </c>
      <c r="T1467" s="119">
        <v>0.3</v>
      </c>
      <c r="U1467" s="119">
        <v>0.1</v>
      </c>
      <c r="V1467" s="111">
        <v>108.68</v>
      </c>
      <c r="W1467" s="111">
        <f t="shared" si="204"/>
        <v>118.46120000000002</v>
      </c>
      <c r="X1467" s="112">
        <v>1.377</v>
      </c>
      <c r="Y1467" s="111">
        <f t="shared" si="205"/>
        <v>281.58227240000002</v>
      </c>
      <c r="Z1467" s="113">
        <v>0.5</v>
      </c>
      <c r="AA1467" s="114">
        <f t="shared" si="203"/>
        <v>140.79113620000001</v>
      </c>
    </row>
    <row r="1468" spans="1:27" ht="12.75" customHeight="1" x14ac:dyDescent="0.35">
      <c r="A1468" s="103" t="s">
        <v>2681</v>
      </c>
      <c r="B1468" s="222" t="s">
        <v>4380</v>
      </c>
      <c r="C1468" s="78" t="s">
        <v>562</v>
      </c>
      <c r="D1468" s="124">
        <v>1</v>
      </c>
      <c r="E1468" s="125">
        <v>0.8</v>
      </c>
      <c r="F1468" s="132">
        <f>VLOOKUP(CONCATENATE(A1468,"-",E1468),AĞIRLIK!$A$3:$C$171,3,FALSE)</f>
        <v>15.072000000000001</v>
      </c>
      <c r="G1468" s="117" t="s">
        <v>39</v>
      </c>
      <c r="H1468" s="108">
        <f>Sayfa2!$C$2</f>
        <v>6.5</v>
      </c>
      <c r="I1468" s="108"/>
      <c r="J1468" s="118"/>
      <c r="K1468" s="118"/>
      <c r="L1468" s="118"/>
      <c r="M1468" s="118"/>
      <c r="N1468" s="118"/>
      <c r="O1468" s="118"/>
      <c r="P1468" s="118"/>
      <c r="Q1468" s="118"/>
      <c r="R1468" s="109">
        <f>F1468*H1468*D1468+I1468+J1468+K1468+L1468+M1468+N1468+O1468+P1468+Q1468</f>
        <v>97.968000000000004</v>
      </c>
      <c r="S1468" s="119">
        <v>0.2</v>
      </c>
      <c r="T1468" s="119">
        <v>0.3</v>
      </c>
      <c r="U1468" s="119">
        <v>0.1</v>
      </c>
      <c r="V1468" s="111">
        <v>108.68</v>
      </c>
      <c r="W1468" s="111">
        <f t="shared" si="204"/>
        <v>118.46120000000002</v>
      </c>
      <c r="X1468" s="112">
        <v>1.377</v>
      </c>
      <c r="Y1468" s="111">
        <f t="shared" si="205"/>
        <v>281.58227240000002</v>
      </c>
      <c r="Z1468" s="113">
        <v>0.5</v>
      </c>
      <c r="AA1468" s="114">
        <f t="shared" si="203"/>
        <v>140.79113620000001</v>
      </c>
    </row>
    <row r="1469" spans="1:27" ht="12.75" customHeight="1" x14ac:dyDescent="0.35">
      <c r="A1469" s="103" t="s">
        <v>2681</v>
      </c>
      <c r="B1469" s="222" t="s">
        <v>4381</v>
      </c>
      <c r="C1469" s="78" t="s">
        <v>1342</v>
      </c>
      <c r="D1469" s="126">
        <v>1</v>
      </c>
      <c r="E1469" s="131"/>
      <c r="F1469" s="132">
        <v>8</v>
      </c>
      <c r="G1469" s="137" t="s">
        <v>39</v>
      </c>
      <c r="H1469" s="108">
        <v>1.62</v>
      </c>
      <c r="I1469" s="108"/>
      <c r="J1469" s="118"/>
      <c r="K1469" s="118"/>
      <c r="L1469" s="118"/>
      <c r="M1469" s="118"/>
      <c r="N1469" s="118"/>
      <c r="O1469" s="118"/>
      <c r="P1469" s="128"/>
      <c r="Q1469" s="128"/>
      <c r="R1469" s="109">
        <f>R1471</f>
        <v>12.96</v>
      </c>
      <c r="S1469" s="129">
        <v>1.5</v>
      </c>
      <c r="T1469" s="129">
        <v>0</v>
      </c>
      <c r="U1469" s="129">
        <v>0</v>
      </c>
      <c r="V1469" s="111">
        <v>108.68</v>
      </c>
      <c r="W1469" s="111">
        <f t="shared" si="204"/>
        <v>118.46120000000002</v>
      </c>
      <c r="X1469" s="112">
        <v>1.377</v>
      </c>
      <c r="Y1469" s="111">
        <f t="shared" si="205"/>
        <v>281.58227240000002</v>
      </c>
      <c r="Z1469" s="113">
        <v>0.5</v>
      </c>
      <c r="AA1469" s="114">
        <f t="shared" si="203"/>
        <v>140.79113620000001</v>
      </c>
    </row>
    <row r="1470" spans="1:27" ht="12.75" customHeight="1" x14ac:dyDescent="0.35">
      <c r="A1470" s="103" t="s">
        <v>2681</v>
      </c>
      <c r="B1470" s="222" t="s">
        <v>4382</v>
      </c>
      <c r="C1470" s="78" t="s">
        <v>1343</v>
      </c>
      <c r="D1470" s="126"/>
      <c r="E1470" s="131"/>
      <c r="F1470" s="132">
        <f>Sayfa2!CU24</f>
        <v>8</v>
      </c>
      <c r="G1470" s="137" t="s">
        <v>39</v>
      </c>
      <c r="H1470" s="108"/>
      <c r="I1470" s="108"/>
      <c r="J1470" s="118"/>
      <c r="K1470" s="118"/>
      <c r="L1470" s="118"/>
      <c r="M1470" s="118"/>
      <c r="N1470" s="118"/>
      <c r="O1470" s="118"/>
      <c r="P1470" s="128"/>
      <c r="Q1470" s="128"/>
      <c r="R1470" s="109">
        <f>R1471</f>
        <v>12.96</v>
      </c>
      <c r="S1470" s="129">
        <v>1</v>
      </c>
      <c r="T1470" s="129">
        <v>0</v>
      </c>
      <c r="U1470" s="129">
        <v>0</v>
      </c>
      <c r="V1470" s="111">
        <v>108.68</v>
      </c>
      <c r="W1470" s="111">
        <f t="shared" si="204"/>
        <v>118.46120000000002</v>
      </c>
      <c r="X1470" s="112">
        <v>1.377</v>
      </c>
      <c r="Y1470" s="111">
        <f t="shared" si="205"/>
        <v>281.58227240000002</v>
      </c>
      <c r="Z1470" s="113">
        <v>0.5</v>
      </c>
      <c r="AA1470" s="114">
        <f t="shared" si="203"/>
        <v>140.79113620000001</v>
      </c>
    </row>
    <row r="1471" spans="1:27" ht="12.75" customHeight="1" x14ac:dyDescent="0.35">
      <c r="A1471" s="103" t="s">
        <v>2681</v>
      </c>
      <c r="B1471" s="222" t="s">
        <v>4383</v>
      </c>
      <c r="C1471" s="78" t="s">
        <v>563</v>
      </c>
      <c r="D1471" s="126">
        <v>1</v>
      </c>
      <c r="E1471" s="131"/>
      <c r="F1471" s="132">
        <f>Sayfa2!CU24</f>
        <v>8</v>
      </c>
      <c r="G1471" s="137" t="s">
        <v>39</v>
      </c>
      <c r="H1471" s="108">
        <v>1.62</v>
      </c>
      <c r="I1471" s="108"/>
      <c r="J1471" s="118"/>
      <c r="K1471" s="118"/>
      <c r="L1471" s="118"/>
      <c r="M1471" s="118"/>
      <c r="N1471" s="118"/>
      <c r="O1471" s="118"/>
      <c r="P1471" s="128"/>
      <c r="Q1471" s="128"/>
      <c r="R1471" s="109">
        <f>F1471*H1471*D1471+I1471+J1471+K1471+L1471+M1471+N1471+O1471+P1471+Q1471</f>
        <v>12.96</v>
      </c>
      <c r="S1471" s="129">
        <v>1</v>
      </c>
      <c r="T1471" s="129">
        <v>0</v>
      </c>
      <c r="U1471" s="129">
        <v>0</v>
      </c>
      <c r="V1471" s="111">
        <v>108.68</v>
      </c>
      <c r="W1471" s="111">
        <f t="shared" si="204"/>
        <v>118.46120000000002</v>
      </c>
      <c r="X1471" s="112">
        <v>1.377</v>
      </c>
      <c r="Y1471" s="111">
        <f t="shared" si="205"/>
        <v>281.58227240000002</v>
      </c>
      <c r="Z1471" s="113">
        <v>0.5</v>
      </c>
      <c r="AA1471" s="114">
        <f t="shared" si="203"/>
        <v>140.79113620000001</v>
      </c>
    </row>
    <row r="1472" spans="1:27" ht="12.75" customHeight="1" x14ac:dyDescent="0.35">
      <c r="A1472" s="103" t="s">
        <v>2681</v>
      </c>
      <c r="B1472" s="222" t="s">
        <v>4384</v>
      </c>
      <c r="C1472" s="78" t="s">
        <v>555</v>
      </c>
      <c r="D1472" s="124">
        <v>1</v>
      </c>
      <c r="E1472" s="125"/>
      <c r="F1472" s="132">
        <v>1</v>
      </c>
      <c r="G1472" s="117" t="s">
        <v>39</v>
      </c>
      <c r="H1472" s="133"/>
      <c r="I1472" s="138"/>
      <c r="J1472" s="134"/>
      <c r="K1472" s="134"/>
      <c r="L1472" s="134"/>
      <c r="M1472" s="134">
        <f>'BAĞLANTI KELEPÇESİ'!H25</f>
        <v>1.9825953246753247</v>
      </c>
      <c r="N1472" s="134"/>
      <c r="O1472" s="134"/>
      <c r="P1472" s="134"/>
      <c r="Q1472" s="134"/>
      <c r="R1472" s="109">
        <f>F1472*H1472*D1472+I1472+J1472+K1472+L1472+M1472+N1472+O1472+P1472+Q1472</f>
        <v>1.9825953246753247</v>
      </c>
      <c r="S1472" s="135">
        <v>1</v>
      </c>
      <c r="T1472" s="135">
        <v>0</v>
      </c>
      <c r="U1472" s="135">
        <v>0</v>
      </c>
      <c r="V1472" s="111">
        <v>3.45</v>
      </c>
      <c r="W1472" s="111">
        <f t="shared" si="204"/>
        <v>3.7605000000000004</v>
      </c>
      <c r="X1472" s="112">
        <v>1.377</v>
      </c>
      <c r="Y1472" s="111">
        <f t="shared" si="205"/>
        <v>8.9387085000000006</v>
      </c>
      <c r="Z1472" s="113">
        <v>0.5</v>
      </c>
      <c r="AA1472" s="114">
        <f t="shared" si="203"/>
        <v>4.4693542500000003</v>
      </c>
    </row>
    <row r="1473" spans="1:27" ht="12.75" customHeight="1" x14ac:dyDescent="0.35">
      <c r="A1473" s="103" t="s">
        <v>2681</v>
      </c>
      <c r="B1473" s="222" t="s">
        <v>4385</v>
      </c>
      <c r="C1473" s="78" t="s">
        <v>1344</v>
      </c>
      <c r="D1473" s="124"/>
      <c r="E1473" s="125"/>
      <c r="F1473" s="132">
        <v>1</v>
      </c>
      <c r="G1473" s="117" t="s">
        <v>39</v>
      </c>
      <c r="H1473" s="133"/>
      <c r="I1473" s="138"/>
      <c r="J1473" s="118"/>
      <c r="K1473" s="134"/>
      <c r="L1473" s="134"/>
      <c r="M1473" s="134"/>
      <c r="N1473" s="134"/>
      <c r="O1473" s="134"/>
      <c r="P1473" s="134"/>
      <c r="Q1473" s="134"/>
      <c r="R1473" s="109">
        <f>R1476</f>
        <v>4.0456000000000003</v>
      </c>
      <c r="S1473" s="135">
        <v>1</v>
      </c>
      <c r="T1473" s="135">
        <v>0</v>
      </c>
      <c r="U1473" s="135">
        <v>0</v>
      </c>
      <c r="V1473" s="111">
        <v>3.45</v>
      </c>
      <c r="W1473" s="111">
        <f t="shared" si="204"/>
        <v>3.7605000000000004</v>
      </c>
      <c r="X1473" s="112">
        <v>1.377</v>
      </c>
      <c r="Y1473" s="111">
        <f t="shared" si="205"/>
        <v>8.9387085000000006</v>
      </c>
      <c r="Z1473" s="113">
        <v>0.5</v>
      </c>
      <c r="AA1473" s="114">
        <f t="shared" si="203"/>
        <v>4.4693542500000003</v>
      </c>
    </row>
    <row r="1474" spans="1:27" ht="12.75" customHeight="1" x14ac:dyDescent="0.35">
      <c r="A1474" s="103" t="s">
        <v>2681</v>
      </c>
      <c r="B1474" s="222" t="s">
        <v>4386</v>
      </c>
      <c r="C1474" s="123" t="s">
        <v>3958</v>
      </c>
      <c r="D1474" s="124"/>
      <c r="E1474" s="125"/>
      <c r="F1474" s="132">
        <v>1</v>
      </c>
      <c r="G1474" s="117" t="s">
        <v>39</v>
      </c>
      <c r="H1474" s="133"/>
      <c r="I1474" s="138"/>
      <c r="J1474" s="118"/>
      <c r="K1474" s="134"/>
      <c r="L1474" s="134"/>
      <c r="M1474" s="134"/>
      <c r="N1474" s="134"/>
      <c r="O1474" s="134"/>
      <c r="P1474" s="134">
        <f>'DUVAR KELEPÇE'!J24</f>
        <v>4.4538000000000002</v>
      </c>
      <c r="Q1474" s="134"/>
      <c r="R1474" s="109">
        <f>F1474*H1474*D1474+I1474+J1474+K1474+L1474+M1474+N1474+O1474+P1474+Q1474</f>
        <v>4.4538000000000002</v>
      </c>
      <c r="S1474" s="135">
        <v>1</v>
      </c>
      <c r="T1474" s="135">
        <v>0</v>
      </c>
      <c r="U1474" s="135">
        <v>0</v>
      </c>
      <c r="V1474" s="111">
        <f t="shared" ref="V1474:V1536" si="207">R1474*(1+S1474)*(T1474+1)*(U1474+1)</f>
        <v>8.9076000000000004</v>
      </c>
      <c r="W1474" s="111">
        <f t="shared" si="204"/>
        <v>9.709284000000002</v>
      </c>
      <c r="X1474" s="112">
        <v>1.377</v>
      </c>
      <c r="Y1474" s="111">
        <f t="shared" si="205"/>
        <v>23.078968068000002</v>
      </c>
      <c r="Z1474" s="113">
        <v>0.5</v>
      </c>
      <c r="AA1474" s="114">
        <f t="shared" si="203"/>
        <v>11.539484034000001</v>
      </c>
    </row>
    <row r="1475" spans="1:27" ht="12.75" customHeight="1" x14ac:dyDescent="0.35">
      <c r="A1475" s="103" t="s">
        <v>2681</v>
      </c>
      <c r="B1475" s="222" t="s">
        <v>4387</v>
      </c>
      <c r="C1475" s="123" t="s">
        <v>3490</v>
      </c>
      <c r="D1475" s="124"/>
      <c r="E1475" s="125"/>
      <c r="F1475" s="132">
        <v>1</v>
      </c>
      <c r="G1475" s="117" t="s">
        <v>39</v>
      </c>
      <c r="H1475" s="133"/>
      <c r="I1475" s="133"/>
      <c r="J1475" s="118"/>
      <c r="K1475" s="134"/>
      <c r="L1475" s="134"/>
      <c r="M1475" s="134"/>
      <c r="N1475" s="134"/>
      <c r="O1475" s="134"/>
      <c r="P1475" s="134">
        <f>'DUVAR KELEPÇE'!J23</f>
        <v>4.2497000000000007</v>
      </c>
      <c r="Q1475" s="134"/>
      <c r="R1475" s="109">
        <f>F1475*H1475*D1475+I1475+J1475+K1475+L1475+M1475+N1475+O1475+P1475+Q1475</f>
        <v>4.2497000000000007</v>
      </c>
      <c r="S1475" s="135">
        <v>1</v>
      </c>
      <c r="T1475" s="135">
        <v>0</v>
      </c>
      <c r="U1475" s="135">
        <v>0</v>
      </c>
      <c r="V1475" s="111">
        <f t="shared" si="207"/>
        <v>8.4994000000000014</v>
      </c>
      <c r="W1475" s="111">
        <f t="shared" si="204"/>
        <v>9.2643460000000015</v>
      </c>
      <c r="X1475" s="112">
        <v>1.377</v>
      </c>
      <c r="Y1475" s="111">
        <f t="shared" si="205"/>
        <v>22.021350442000003</v>
      </c>
      <c r="Z1475" s="113">
        <v>0.5</v>
      </c>
      <c r="AA1475" s="114">
        <f t="shared" si="203"/>
        <v>11.010675221000001</v>
      </c>
    </row>
    <row r="1476" spans="1:27" ht="12.75" customHeight="1" x14ac:dyDescent="0.35">
      <c r="A1476" s="103" t="s">
        <v>2681</v>
      </c>
      <c r="B1476" s="222" t="s">
        <v>4388</v>
      </c>
      <c r="C1476" s="123" t="s">
        <v>596</v>
      </c>
      <c r="D1476" s="124"/>
      <c r="E1476" s="125"/>
      <c r="F1476" s="132">
        <v>1</v>
      </c>
      <c r="G1476" s="117" t="s">
        <v>39</v>
      </c>
      <c r="H1476" s="133"/>
      <c r="I1476" s="133"/>
      <c r="J1476" s="134"/>
      <c r="K1476" s="134"/>
      <c r="L1476" s="134"/>
      <c r="M1476" s="134"/>
      <c r="N1476" s="134"/>
      <c r="O1476" s="134"/>
      <c r="P1476" s="134"/>
      <c r="Q1476" s="134">
        <f>'DUVAR KELEPÇE'!G23</f>
        <v>4.0456000000000003</v>
      </c>
      <c r="R1476" s="109">
        <f>F1476*H1476*D1476+I1476+J1476+K1476+L1476+M1476+N1476+O1476+P1476+Q1476</f>
        <v>4.0456000000000003</v>
      </c>
      <c r="S1476" s="135">
        <v>1</v>
      </c>
      <c r="T1476" s="135">
        <v>0</v>
      </c>
      <c r="U1476" s="135">
        <v>0</v>
      </c>
      <c r="V1476" s="111">
        <f t="shared" si="207"/>
        <v>8.0912000000000006</v>
      </c>
      <c r="W1476" s="111">
        <f t="shared" si="204"/>
        <v>8.819408000000001</v>
      </c>
      <c r="X1476" s="112">
        <v>1.377</v>
      </c>
      <c r="Y1476" s="111">
        <f t="shared" si="205"/>
        <v>20.963732816</v>
      </c>
      <c r="Z1476" s="113">
        <v>0.5</v>
      </c>
      <c r="AA1476" s="114">
        <f t="shared" si="203"/>
        <v>10.481866408</v>
      </c>
    </row>
    <row r="1477" spans="1:27" ht="12.75" customHeight="1" x14ac:dyDescent="0.35">
      <c r="A1477" s="103" t="s">
        <v>2681</v>
      </c>
      <c r="B1477" s="222" t="s">
        <v>4389</v>
      </c>
      <c r="C1477" s="78" t="s">
        <v>554</v>
      </c>
      <c r="D1477" s="124"/>
      <c r="E1477" s="125"/>
      <c r="F1477" s="132">
        <v>1</v>
      </c>
      <c r="G1477" s="117" t="s">
        <v>39</v>
      </c>
      <c r="H1477" s="108"/>
      <c r="I1477" s="108"/>
      <c r="J1477" s="134"/>
      <c r="K1477" s="134"/>
      <c r="L1477" s="134"/>
      <c r="M1477" s="134"/>
      <c r="N1477" s="134">
        <f>'genel hesap'!Y60</f>
        <v>2.0646575342465754</v>
      </c>
      <c r="O1477" s="134"/>
      <c r="P1477" s="134"/>
      <c r="Q1477" s="134"/>
      <c r="R1477" s="109">
        <f>F1477*H1477*D1477+I1477+J1477+K1477+L1477+M1477+N1477+O1477+P1477+Q1477</f>
        <v>2.0646575342465754</v>
      </c>
      <c r="S1477" s="135">
        <v>1</v>
      </c>
      <c r="T1477" s="135">
        <v>0</v>
      </c>
      <c r="U1477" s="135">
        <v>0</v>
      </c>
      <c r="V1477" s="111">
        <f t="shared" si="207"/>
        <v>4.1293150684931508</v>
      </c>
      <c r="W1477" s="111">
        <f t="shared" si="204"/>
        <v>4.5009534246575349</v>
      </c>
      <c r="X1477" s="112">
        <v>1.377</v>
      </c>
      <c r="Y1477" s="111">
        <f t="shared" si="205"/>
        <v>10.69876629041096</v>
      </c>
      <c r="Z1477" s="113">
        <v>0.5</v>
      </c>
      <c r="AA1477" s="114">
        <f t="shared" si="203"/>
        <v>5.3493831452054801</v>
      </c>
    </row>
    <row r="1478" spans="1:27" ht="12.75" customHeight="1" x14ac:dyDescent="0.35">
      <c r="A1478" s="103" t="s">
        <v>2681</v>
      </c>
      <c r="B1478" s="222" t="s">
        <v>4390</v>
      </c>
      <c r="C1478" s="78" t="s">
        <v>3569</v>
      </c>
      <c r="D1478" s="136">
        <v>0.2</v>
      </c>
      <c r="E1478" s="125">
        <v>0.8</v>
      </c>
      <c r="F1478" s="132">
        <f>VLOOKUP(CONCATENATE(A1478,"-",E1478),AĞIRLIK!$A$3:$C$171,3,FALSE)</f>
        <v>15.072000000000001</v>
      </c>
      <c r="G1478" s="117" t="s">
        <v>39</v>
      </c>
      <c r="H1478" s="108">
        <f>Sayfa2!$C$2</f>
        <v>6.5</v>
      </c>
      <c r="I1478" s="108"/>
      <c r="J1478" s="109"/>
      <c r="K1478" s="109">
        <f>'genel hesap'!$D$2</f>
        <v>0.5</v>
      </c>
      <c r="L1478" s="109"/>
      <c r="M1478" s="109"/>
      <c r="N1478" s="109"/>
      <c r="O1478" s="118">
        <f>SIVAMA!D24</f>
        <v>4.68</v>
      </c>
      <c r="P1478" s="109"/>
      <c r="Q1478" s="109"/>
      <c r="R1478" s="109">
        <f>R1464+O1478+K1478</f>
        <v>103.148</v>
      </c>
      <c r="S1478" s="110">
        <v>0.2</v>
      </c>
      <c r="T1478" s="110">
        <v>0.3</v>
      </c>
      <c r="U1478" s="110">
        <v>0.1</v>
      </c>
      <c r="V1478" s="111">
        <f t="shared" si="207"/>
        <v>177.00196800000001</v>
      </c>
      <c r="W1478" s="111">
        <f t="shared" si="204"/>
        <v>192.93214512000003</v>
      </c>
      <c r="X1478" s="112">
        <v>1.377</v>
      </c>
      <c r="Y1478" s="111">
        <f t="shared" si="205"/>
        <v>458.59970895024003</v>
      </c>
      <c r="Z1478" s="113">
        <v>0.5</v>
      </c>
      <c r="AA1478" s="114">
        <f t="shared" si="203"/>
        <v>229.29985447512001</v>
      </c>
    </row>
    <row r="1479" spans="1:27" ht="12.75" customHeight="1" x14ac:dyDescent="0.35">
      <c r="A1479" s="103" t="s">
        <v>2681</v>
      </c>
      <c r="B1479" s="222" t="s">
        <v>4391</v>
      </c>
      <c r="C1479" s="123" t="s">
        <v>3508</v>
      </c>
      <c r="D1479" s="136">
        <v>0.2</v>
      </c>
      <c r="E1479" s="125">
        <v>0.8</v>
      </c>
      <c r="F1479" s="132">
        <f>VLOOKUP(CONCATENATE(A1479,"-",E1479),AĞIRLIK!$A$3:$C$171,3,FALSE)</f>
        <v>15.072000000000001</v>
      </c>
      <c r="G1479" s="117" t="s">
        <v>39</v>
      </c>
      <c r="H1479" s="108">
        <f>Sayfa2!$C$2</f>
        <v>6.5</v>
      </c>
      <c r="I1479" s="108">
        <f>'genel hesap'!K59*D1479</f>
        <v>1.3481590000000001</v>
      </c>
      <c r="J1479" s="118">
        <f>'genel hesap'!R59*D1479</f>
        <v>7.1514128000000019</v>
      </c>
      <c r="K1479" s="118">
        <f>'genel hesap'!$D$2</f>
        <v>0.5</v>
      </c>
      <c r="L1479" s="118"/>
      <c r="M1479" s="118"/>
      <c r="N1479" s="118"/>
      <c r="O1479" s="118">
        <f>SIVAMA!D24</f>
        <v>4.68</v>
      </c>
      <c r="P1479" s="118"/>
      <c r="Q1479" s="118"/>
      <c r="R1479" s="109">
        <f>F1479*H1479*D1479+I1479+J1479+K1479+L1479+M1479+N1479+O1479+P1479+Q1479+R1465</f>
        <v>176.54540580000003</v>
      </c>
      <c r="S1479" s="119">
        <v>0.2</v>
      </c>
      <c r="T1479" s="119">
        <v>0.3</v>
      </c>
      <c r="U1479" s="119">
        <v>0.1</v>
      </c>
      <c r="V1479" s="111">
        <f t="shared" si="207"/>
        <v>302.95191635280008</v>
      </c>
      <c r="W1479" s="111">
        <f t="shared" si="204"/>
        <v>330.21758882455214</v>
      </c>
      <c r="X1479" s="112">
        <v>1.377</v>
      </c>
      <c r="Y1479" s="111">
        <f t="shared" si="205"/>
        <v>784.92720863596037</v>
      </c>
      <c r="Z1479" s="113">
        <v>0.5</v>
      </c>
      <c r="AA1479" s="114">
        <f t="shared" si="203"/>
        <v>392.46360431798018</v>
      </c>
    </row>
    <row r="1480" spans="1:27" ht="12.75" customHeight="1" x14ac:dyDescent="0.35">
      <c r="A1480" s="103" t="s">
        <v>2681</v>
      </c>
      <c r="B1480" s="222" t="s">
        <v>4392</v>
      </c>
      <c r="C1480" s="123" t="s">
        <v>3959</v>
      </c>
      <c r="D1480" s="136">
        <v>0.2</v>
      </c>
      <c r="E1480" s="125">
        <v>0.8</v>
      </c>
      <c r="F1480" s="132">
        <f>VLOOKUP(CONCATENATE(A1480,"-",E1480),AĞIRLIK!$A$3:$C$171,3,FALSE)</f>
        <v>15.072000000000001</v>
      </c>
      <c r="G1480" s="117" t="s">
        <v>39</v>
      </c>
      <c r="H1480" s="108">
        <f>Sayfa2!$C$2</f>
        <v>6.5</v>
      </c>
      <c r="I1480" s="108">
        <f>D1480*'genel hesap'!$K$91</f>
        <v>1.8764640000000001</v>
      </c>
      <c r="J1480" s="118">
        <f>D1480*'genel hesap'!$R$91</f>
        <v>7.8407055999999997</v>
      </c>
      <c r="K1480" s="118">
        <f>'genel hesap'!$D$2</f>
        <v>0.5</v>
      </c>
      <c r="L1480" s="118"/>
      <c r="M1480" s="118"/>
      <c r="N1480" s="118"/>
      <c r="O1480" s="118">
        <f>SIVAMA!D24</f>
        <v>4.68</v>
      </c>
      <c r="P1480" s="118"/>
      <c r="Q1480" s="118"/>
      <c r="R1480" s="109">
        <f>F1480*H1480*D1480+I1480+J1480+K1480+L1480+M1480+N1480+O1480+P1480+Q1480+R1466</f>
        <v>181.04461760000001</v>
      </c>
      <c r="S1480" s="119">
        <v>0.2</v>
      </c>
      <c r="T1480" s="119">
        <v>0.3</v>
      </c>
      <c r="U1480" s="119">
        <v>0.1</v>
      </c>
      <c r="V1480" s="111">
        <f>R1480*(1+S1480)*(T1480+1)*(U1480+1)</f>
        <v>310.67256380160001</v>
      </c>
      <c r="W1480" s="111">
        <f t="shared" si="204"/>
        <v>338.63309454374405</v>
      </c>
      <c r="X1480" s="112">
        <v>1.377</v>
      </c>
      <c r="Y1480" s="111">
        <f t="shared" si="205"/>
        <v>804.93086573047958</v>
      </c>
      <c r="Z1480" s="113">
        <v>0.5</v>
      </c>
      <c r="AA1480" s="114">
        <f t="shared" si="203"/>
        <v>402.46543286523979</v>
      </c>
    </row>
    <row r="1481" spans="1:27" ht="12.75" customHeight="1" x14ac:dyDescent="0.35">
      <c r="A1481" s="103" t="s">
        <v>2681</v>
      </c>
      <c r="B1481" s="222" t="s">
        <v>4393</v>
      </c>
      <c r="C1481" s="78" t="s">
        <v>2656</v>
      </c>
      <c r="D1481" s="124">
        <v>1</v>
      </c>
      <c r="E1481" s="125">
        <v>0.8</v>
      </c>
      <c r="F1481" s="132">
        <f>VLOOKUP(CONCATENATE(A1481,"-",E1481),AĞIRLIK!$A$3:$C$171,3,FALSE)</f>
        <v>15.072000000000001</v>
      </c>
      <c r="G1481" s="141" t="s">
        <v>39</v>
      </c>
      <c r="H1481" s="108">
        <f>Sayfa2!$C$2</f>
        <v>6.5</v>
      </c>
      <c r="I1481" s="108"/>
      <c r="J1481" s="118"/>
      <c r="K1481" s="118"/>
      <c r="L1481" s="118"/>
      <c r="M1481" s="118"/>
      <c r="N1481" s="118"/>
      <c r="O1481" s="118"/>
      <c r="P1481" s="118"/>
      <c r="Q1481" s="118"/>
      <c r="R1481" s="109">
        <f>R1464*1.5</f>
        <v>146.952</v>
      </c>
      <c r="S1481" s="119">
        <v>0.1</v>
      </c>
      <c r="T1481" s="119">
        <v>0.3</v>
      </c>
      <c r="U1481" s="119">
        <v>0.1</v>
      </c>
      <c r="V1481" s="111">
        <v>163.02000000000001</v>
      </c>
      <c r="W1481" s="111">
        <f t="shared" si="204"/>
        <v>177.69180000000003</v>
      </c>
      <c r="X1481" s="112">
        <v>1.377</v>
      </c>
      <c r="Y1481" s="111">
        <f t="shared" si="205"/>
        <v>422.3734086</v>
      </c>
      <c r="Z1481" s="113">
        <v>0.5</v>
      </c>
      <c r="AA1481" s="114">
        <f t="shared" si="203"/>
        <v>211.1867043</v>
      </c>
    </row>
    <row r="1482" spans="1:27" ht="12.75" customHeight="1" x14ac:dyDescent="0.35">
      <c r="A1482" s="103" t="s">
        <v>2681</v>
      </c>
      <c r="B1482" s="222" t="s">
        <v>4394</v>
      </c>
      <c r="C1482" s="123" t="s">
        <v>3547</v>
      </c>
      <c r="D1482" s="124">
        <v>1</v>
      </c>
      <c r="E1482" s="125">
        <v>0.8</v>
      </c>
      <c r="F1482" s="132">
        <f>VLOOKUP(CONCATENATE(A1482,"-",E1482),AĞIRLIK!$A$3:$C$171,3,FALSE)</f>
        <v>15.072000000000001</v>
      </c>
      <c r="G1482" s="141" t="s">
        <v>39</v>
      </c>
      <c r="H1482" s="108">
        <f>Sayfa2!$C$2</f>
        <v>6.5</v>
      </c>
      <c r="I1482" s="108">
        <f>D1482*İZOLASYON!$G$24</f>
        <v>7.3931300000000002</v>
      </c>
      <c r="J1482" s="118">
        <f>D1482*İZOLASYON!$O$24</f>
        <v>37.911104000000009</v>
      </c>
      <c r="K1482" s="118"/>
      <c r="L1482" s="118"/>
      <c r="M1482" s="118"/>
      <c r="N1482" s="118">
        <f>CONTA!E816</f>
        <v>0</v>
      </c>
      <c r="O1482" s="118"/>
      <c r="P1482" s="118"/>
      <c r="Q1482" s="118"/>
      <c r="R1482" s="109">
        <f>R1465*1.5</f>
        <v>214.90835100000004</v>
      </c>
      <c r="S1482" s="119">
        <v>0.2</v>
      </c>
      <c r="T1482" s="119">
        <v>0.3</v>
      </c>
      <c r="U1482" s="119">
        <v>0.1</v>
      </c>
      <c r="V1482" s="111">
        <v>259.935</v>
      </c>
      <c r="W1482" s="111">
        <f t="shared" si="204"/>
        <v>283.32915000000003</v>
      </c>
      <c r="X1482" s="112">
        <v>1.377</v>
      </c>
      <c r="Y1482" s="111">
        <f t="shared" si="205"/>
        <v>673.47338954999998</v>
      </c>
      <c r="Z1482" s="113">
        <v>0.5</v>
      </c>
      <c r="AA1482" s="114">
        <f t="shared" si="203"/>
        <v>336.73669477499999</v>
      </c>
    </row>
    <row r="1483" spans="1:27" ht="12.75" customHeight="1" x14ac:dyDescent="0.35">
      <c r="A1483" s="103" t="s">
        <v>2681</v>
      </c>
      <c r="B1483" s="222" t="s">
        <v>4395</v>
      </c>
      <c r="C1483" s="123" t="s">
        <v>3960</v>
      </c>
      <c r="D1483" s="124">
        <v>1</v>
      </c>
      <c r="E1483" s="125">
        <v>0.8</v>
      </c>
      <c r="F1483" s="132">
        <f>VLOOKUP(CONCATENATE(A1483,"-",E1483),AĞIRLIK!$A$3:$C$171,3,FALSE)</f>
        <v>15.072000000000001</v>
      </c>
      <c r="G1483" s="117" t="s">
        <v>39</v>
      </c>
      <c r="H1483" s="108">
        <f>Sayfa2!$C$2</f>
        <v>6.5</v>
      </c>
      <c r="I1483" s="108">
        <f>D1483*'genel hesap'!$K$91</f>
        <v>9.38232</v>
      </c>
      <c r="J1483" s="118">
        <f>D1483*'genel hesap'!$R$91</f>
        <v>39.203527999999999</v>
      </c>
      <c r="K1483" s="118"/>
      <c r="L1483" s="118"/>
      <c r="M1483" s="118"/>
      <c r="N1483" s="118">
        <f>CONTA!E23</f>
        <v>1.8065753424657536</v>
      </c>
      <c r="O1483" s="118"/>
      <c r="P1483" s="118"/>
      <c r="Q1483" s="118"/>
      <c r="R1483" s="109">
        <f>R1466*1.5</f>
        <v>219.83077200000002</v>
      </c>
      <c r="S1483" s="119">
        <v>0.2</v>
      </c>
      <c r="T1483" s="119">
        <v>0.3</v>
      </c>
      <c r="U1483" s="119">
        <v>0.1</v>
      </c>
      <c r="V1483" s="111">
        <v>266.94</v>
      </c>
      <c r="W1483" s="111">
        <f t="shared" si="204"/>
        <v>290.96460000000002</v>
      </c>
      <c r="X1483" s="112">
        <v>1.377</v>
      </c>
      <c r="Y1483" s="111">
        <f t="shared" si="205"/>
        <v>691.62285420000001</v>
      </c>
      <c r="Z1483" s="113">
        <v>0.5</v>
      </c>
      <c r="AA1483" s="114">
        <f t="shared" si="203"/>
        <v>345.8114271</v>
      </c>
    </row>
    <row r="1484" spans="1:27" ht="12.75" customHeight="1" x14ac:dyDescent="0.35">
      <c r="A1484" s="103" t="s">
        <v>2682</v>
      </c>
      <c r="B1484" s="222" t="s">
        <v>2283</v>
      </c>
      <c r="C1484" s="78" t="s">
        <v>572</v>
      </c>
      <c r="D1484" s="124">
        <v>1</v>
      </c>
      <c r="E1484" s="125">
        <v>0.8</v>
      </c>
      <c r="F1484" s="132">
        <f>VLOOKUP(CONCATENATE(A1484,"-",E1484),AĞIRLIK!$A$3:$C$171,3,FALSE)</f>
        <v>16.076800000000002</v>
      </c>
      <c r="G1484" s="141" t="s">
        <v>39</v>
      </c>
      <c r="H1484" s="108">
        <f>Sayfa2!$C$2</f>
        <v>6.5</v>
      </c>
      <c r="I1484" s="108"/>
      <c r="J1484" s="118"/>
      <c r="K1484" s="118"/>
      <c r="L1484" s="118"/>
      <c r="M1484" s="118"/>
      <c r="N1484" s="118"/>
      <c r="O1484" s="118"/>
      <c r="P1484" s="118"/>
      <c r="Q1484" s="118"/>
      <c r="R1484" s="109">
        <f>F1484*H1484*D1484+I1484+J1484+K1484+L1484+M1484+N1484+O1484+P1484+Q1484</f>
        <v>104.49920000000002</v>
      </c>
      <c r="S1484" s="119">
        <v>0.1</v>
      </c>
      <c r="T1484" s="119">
        <v>0.3</v>
      </c>
      <c r="U1484" s="119">
        <v>0.1</v>
      </c>
      <c r="V1484" s="111">
        <v>115.47</v>
      </c>
      <c r="W1484" s="111">
        <f t="shared" si="204"/>
        <v>125.8623</v>
      </c>
      <c r="X1484" s="112">
        <v>1.377</v>
      </c>
      <c r="Y1484" s="111">
        <f t="shared" si="205"/>
        <v>299.17468709999997</v>
      </c>
      <c r="Z1484" s="113">
        <v>0.5</v>
      </c>
      <c r="AA1484" s="114">
        <f t="shared" si="203"/>
        <v>149.58734354999999</v>
      </c>
    </row>
    <row r="1485" spans="1:27" ht="12.75" customHeight="1" x14ac:dyDescent="0.35">
      <c r="A1485" s="103" t="s">
        <v>2682</v>
      </c>
      <c r="B1485" s="222" t="s">
        <v>2284</v>
      </c>
      <c r="C1485" s="123" t="s">
        <v>3198</v>
      </c>
      <c r="D1485" s="124">
        <v>1</v>
      </c>
      <c r="E1485" s="125">
        <v>0.8</v>
      </c>
      <c r="F1485" s="132">
        <f>VLOOKUP(CONCATENATE(A1485,"-",E1485),AĞIRLIK!$A$3:$C$171,3,FALSE)</f>
        <v>16.076800000000002</v>
      </c>
      <c r="G1485" s="141" t="s">
        <v>39</v>
      </c>
      <c r="H1485" s="108">
        <f>Sayfa2!$C$2</f>
        <v>6.5</v>
      </c>
      <c r="I1485" s="108">
        <f>D1485*İZOLASYON!$G$25</f>
        <v>7.8280200000000004</v>
      </c>
      <c r="J1485" s="118">
        <f>D1485*İZOLASYON!$O$25</f>
        <v>40.065144000000011</v>
      </c>
      <c r="K1485" s="118"/>
      <c r="L1485" s="118"/>
      <c r="M1485" s="118"/>
      <c r="N1485" s="118"/>
      <c r="O1485" s="118"/>
      <c r="P1485" s="118"/>
      <c r="Q1485" s="118"/>
      <c r="R1485" s="109">
        <f>F1485*H1485*D1485+I1485+J1485+K1485+L1485+M1485+N1485+O1485+P1485+Q1485</f>
        <v>152.39236400000001</v>
      </c>
      <c r="S1485" s="119">
        <v>0.1</v>
      </c>
      <c r="T1485" s="119">
        <v>0.3</v>
      </c>
      <c r="U1485" s="119">
        <v>0.1</v>
      </c>
      <c r="V1485" s="111">
        <v>183.8</v>
      </c>
      <c r="W1485" s="111">
        <f t="shared" si="204"/>
        <v>200.34200000000001</v>
      </c>
      <c r="X1485" s="112">
        <v>1.377</v>
      </c>
      <c r="Y1485" s="111">
        <f t="shared" si="205"/>
        <v>476.21293399999996</v>
      </c>
      <c r="Z1485" s="113">
        <v>0.5</v>
      </c>
      <c r="AA1485" s="114">
        <f t="shared" si="203"/>
        <v>238.10646699999998</v>
      </c>
    </row>
    <row r="1486" spans="1:27" ht="12.75" customHeight="1" x14ac:dyDescent="0.35">
      <c r="A1486" s="103" t="s">
        <v>2682</v>
      </c>
      <c r="B1486" s="222" t="s">
        <v>2285</v>
      </c>
      <c r="C1486" s="123" t="s">
        <v>3961</v>
      </c>
      <c r="D1486" s="124">
        <v>1</v>
      </c>
      <c r="E1486" s="125">
        <v>0.8</v>
      </c>
      <c r="F1486" s="106">
        <f>VLOOKUP(CONCATENATE(A1486,"-",E1486),AĞIRLIK!$A$3:$C$171,3,FALSE)</f>
        <v>16.076800000000002</v>
      </c>
      <c r="G1486" s="117" t="s">
        <v>39</v>
      </c>
      <c r="H1486" s="108">
        <f>Sayfa2!$C$2</f>
        <v>6.5</v>
      </c>
      <c r="I1486" s="108">
        <f>D1486*'genel hesap'!$K$92</f>
        <v>9.9035600000000006</v>
      </c>
      <c r="J1486" s="108">
        <f>D1486*'genel hesap'!$R$92</f>
        <v>41.357568000000001</v>
      </c>
      <c r="K1486" s="118"/>
      <c r="L1486" s="118"/>
      <c r="M1486" s="118"/>
      <c r="N1486" s="118"/>
      <c r="O1486" s="118"/>
      <c r="P1486" s="118"/>
      <c r="Q1486" s="118"/>
      <c r="R1486" s="109">
        <f>F1486*H1486*D1486+I1486+J1486+K1486+L1486+M1486+N1486+O1486+P1486+Q1486</f>
        <v>155.76032800000002</v>
      </c>
      <c r="S1486" s="119">
        <v>0.1</v>
      </c>
      <c r="T1486" s="119">
        <v>0.3</v>
      </c>
      <c r="U1486" s="119">
        <v>0.1</v>
      </c>
      <c r="V1486" s="111">
        <v>188.62</v>
      </c>
      <c r="W1486" s="111">
        <f t="shared" si="204"/>
        <v>205.59580000000003</v>
      </c>
      <c r="X1486" s="112">
        <v>1.377</v>
      </c>
      <c r="Y1486" s="111">
        <f t="shared" si="205"/>
        <v>488.70121660000001</v>
      </c>
      <c r="Z1486" s="113">
        <v>0.5</v>
      </c>
      <c r="AA1486" s="114">
        <f t="shared" si="203"/>
        <v>244.3506083</v>
      </c>
    </row>
    <row r="1487" spans="1:27" ht="12.75" customHeight="1" x14ac:dyDescent="0.35">
      <c r="A1487" s="103" t="s">
        <v>2682</v>
      </c>
      <c r="B1487" s="222" t="s">
        <v>2286</v>
      </c>
      <c r="C1487" s="78" t="s">
        <v>574</v>
      </c>
      <c r="D1487" s="124">
        <v>0.5</v>
      </c>
      <c r="E1487" s="125">
        <v>0.8</v>
      </c>
      <c r="F1487" s="132">
        <f>VLOOKUP(CONCATENATE(A1487,"-",E1487),AĞIRLIK!$A$3:$C$171,3,FALSE)</f>
        <v>16.076800000000002</v>
      </c>
      <c r="G1487" s="141" t="s">
        <v>39</v>
      </c>
      <c r="H1487" s="108">
        <f>Sayfa2!$C$2</f>
        <v>6.5</v>
      </c>
      <c r="I1487" s="120"/>
      <c r="J1487" s="118"/>
      <c r="K1487" s="118"/>
      <c r="L1487" s="118"/>
      <c r="M1487" s="118"/>
      <c r="N1487" s="118"/>
      <c r="O1487" s="118"/>
      <c r="P1487" s="118"/>
      <c r="Q1487" s="118"/>
      <c r="R1487" s="109">
        <f t="shared" ref="R1487:R1495" si="208">F1487*H1487*D1487+I1487+J1487+K1487+L1487+M1487+N1487+O1487+P1487+Q1487</f>
        <v>52.249600000000008</v>
      </c>
      <c r="S1487" s="119">
        <v>0.2</v>
      </c>
      <c r="T1487" s="119">
        <v>0.3</v>
      </c>
      <c r="U1487" s="119">
        <v>0.1</v>
      </c>
      <c r="V1487" s="111">
        <f>V1484*0.5</f>
        <v>57.734999999999999</v>
      </c>
      <c r="W1487" s="111">
        <f t="shared" si="204"/>
        <v>62.931150000000002</v>
      </c>
      <c r="X1487" s="112">
        <v>1.377</v>
      </c>
      <c r="Y1487" s="111">
        <f t="shared" si="205"/>
        <v>149.58734354999999</v>
      </c>
      <c r="Z1487" s="113">
        <v>0.5</v>
      </c>
      <c r="AA1487" s="114">
        <f t="shared" si="203"/>
        <v>74.793671774999993</v>
      </c>
    </row>
    <row r="1488" spans="1:27" ht="12.75" customHeight="1" x14ac:dyDescent="0.35">
      <c r="A1488" s="103" t="s">
        <v>2682</v>
      </c>
      <c r="B1488" s="222" t="s">
        <v>2287</v>
      </c>
      <c r="C1488" s="123" t="s">
        <v>3140</v>
      </c>
      <c r="D1488" s="124">
        <v>0.5</v>
      </c>
      <c r="E1488" s="125">
        <v>0.8</v>
      </c>
      <c r="F1488" s="132">
        <f>VLOOKUP(CONCATENATE(A1488,"-",E1488),AĞIRLIK!$A$3:$C$171,3,FALSE)</f>
        <v>16.076800000000002</v>
      </c>
      <c r="G1488" s="141" t="s">
        <v>39</v>
      </c>
      <c r="H1488" s="108">
        <f>Sayfa2!$C$2</f>
        <v>6.5</v>
      </c>
      <c r="I1488" s="108">
        <f>D1488*İZOLASYON!$G$25</f>
        <v>3.9140100000000002</v>
      </c>
      <c r="J1488" s="118">
        <f>D1488*İZOLASYON!$O$25</f>
        <v>20.032572000000005</v>
      </c>
      <c r="K1488" s="118"/>
      <c r="L1488" s="118"/>
      <c r="M1488" s="118"/>
      <c r="N1488" s="118"/>
      <c r="O1488" s="118"/>
      <c r="P1488" s="118"/>
      <c r="Q1488" s="118"/>
      <c r="R1488" s="109">
        <f t="shared" si="208"/>
        <v>76.196182000000007</v>
      </c>
      <c r="S1488" s="119">
        <v>0.2</v>
      </c>
      <c r="T1488" s="119">
        <v>0.3</v>
      </c>
      <c r="U1488" s="119">
        <v>0.1</v>
      </c>
      <c r="V1488" s="111">
        <f t="shared" ref="V1488:V1492" si="209">V1485*0.5</f>
        <v>91.9</v>
      </c>
      <c r="W1488" s="111">
        <f t="shared" si="204"/>
        <v>100.17100000000001</v>
      </c>
      <c r="X1488" s="112">
        <v>1.377</v>
      </c>
      <c r="Y1488" s="111">
        <f t="shared" si="205"/>
        <v>238.10646699999998</v>
      </c>
      <c r="Z1488" s="113">
        <v>0.5</v>
      </c>
      <c r="AA1488" s="114">
        <f t="shared" si="203"/>
        <v>119.05323349999999</v>
      </c>
    </row>
    <row r="1489" spans="1:27" ht="12.75" customHeight="1" x14ac:dyDescent="0.35">
      <c r="A1489" s="103" t="s">
        <v>2682</v>
      </c>
      <c r="B1489" s="222" t="s">
        <v>2288</v>
      </c>
      <c r="C1489" s="123" t="s">
        <v>3962</v>
      </c>
      <c r="D1489" s="124">
        <v>0.5</v>
      </c>
      <c r="E1489" s="125">
        <v>0.8</v>
      </c>
      <c r="F1489" s="106">
        <f>VLOOKUP(CONCATENATE(A1489,"-",E1489),AĞIRLIK!$A$3:$C$171,3,FALSE)</f>
        <v>16.076800000000002</v>
      </c>
      <c r="G1489" s="117" t="s">
        <v>39</v>
      </c>
      <c r="H1489" s="108">
        <f>Sayfa2!$C$2</f>
        <v>6.5</v>
      </c>
      <c r="I1489" s="108">
        <f>D1489*'genel hesap'!$K$92</f>
        <v>4.9517800000000003</v>
      </c>
      <c r="J1489" s="108">
        <f>D1489*'genel hesap'!$R$92</f>
        <v>20.678784</v>
      </c>
      <c r="K1489" s="118"/>
      <c r="L1489" s="118"/>
      <c r="M1489" s="118"/>
      <c r="N1489" s="118"/>
      <c r="O1489" s="118"/>
      <c r="P1489" s="118"/>
      <c r="Q1489" s="118"/>
      <c r="R1489" s="109">
        <f t="shared" si="208"/>
        <v>77.880164000000008</v>
      </c>
      <c r="S1489" s="119">
        <v>0.2</v>
      </c>
      <c r="T1489" s="119">
        <v>0.3</v>
      </c>
      <c r="U1489" s="119">
        <v>0.1</v>
      </c>
      <c r="V1489" s="111">
        <f t="shared" si="209"/>
        <v>94.31</v>
      </c>
      <c r="W1489" s="111">
        <f t="shared" si="204"/>
        <v>102.79790000000001</v>
      </c>
      <c r="X1489" s="112">
        <v>1.377</v>
      </c>
      <c r="Y1489" s="111">
        <f t="shared" si="205"/>
        <v>244.3506083</v>
      </c>
      <c r="Z1489" s="113">
        <v>0.5</v>
      </c>
      <c r="AA1489" s="114">
        <f t="shared" si="203"/>
        <v>122.17530415</v>
      </c>
    </row>
    <row r="1490" spans="1:27" ht="12.75" customHeight="1" x14ac:dyDescent="0.35">
      <c r="A1490" s="103" t="s">
        <v>2682</v>
      </c>
      <c r="B1490" s="222" t="s">
        <v>2289</v>
      </c>
      <c r="C1490" s="78" t="s">
        <v>576</v>
      </c>
      <c r="D1490" s="116">
        <v>0.25</v>
      </c>
      <c r="E1490" s="125">
        <v>0.8</v>
      </c>
      <c r="F1490" s="132">
        <f>VLOOKUP(CONCATENATE(A1490,"-",E1490),AĞIRLIK!$A$3:$C$171,3,FALSE)</f>
        <v>16.076800000000002</v>
      </c>
      <c r="G1490" s="141" t="s">
        <v>39</v>
      </c>
      <c r="H1490" s="108">
        <f>Sayfa2!$C$2</f>
        <v>6.5</v>
      </c>
      <c r="I1490" s="120"/>
      <c r="J1490" s="118"/>
      <c r="K1490" s="118"/>
      <c r="L1490" s="118"/>
      <c r="M1490" s="118"/>
      <c r="N1490" s="118"/>
      <c r="O1490" s="118"/>
      <c r="P1490" s="118"/>
      <c r="Q1490" s="118"/>
      <c r="R1490" s="109">
        <f t="shared" si="208"/>
        <v>26.124800000000004</v>
      </c>
      <c r="S1490" s="119">
        <v>0.2</v>
      </c>
      <c r="T1490" s="119">
        <v>0.3</v>
      </c>
      <c r="U1490" s="119">
        <v>0.1</v>
      </c>
      <c r="V1490" s="111">
        <f t="shared" si="209"/>
        <v>28.8675</v>
      </c>
      <c r="W1490" s="111">
        <f t="shared" si="204"/>
        <v>31.465575000000001</v>
      </c>
      <c r="X1490" s="112">
        <v>1.377</v>
      </c>
      <c r="Y1490" s="111">
        <f t="shared" si="205"/>
        <v>74.793671774999993</v>
      </c>
      <c r="Z1490" s="113">
        <v>0.5</v>
      </c>
      <c r="AA1490" s="114">
        <f t="shared" si="203"/>
        <v>37.396835887499996</v>
      </c>
    </row>
    <row r="1491" spans="1:27" ht="12.75" customHeight="1" x14ac:dyDescent="0.35">
      <c r="A1491" s="103" t="s">
        <v>2682</v>
      </c>
      <c r="B1491" s="222" t="s">
        <v>2290</v>
      </c>
      <c r="C1491" s="123" t="s">
        <v>3169</v>
      </c>
      <c r="D1491" s="116">
        <v>0.25</v>
      </c>
      <c r="E1491" s="125">
        <v>0.8</v>
      </c>
      <c r="F1491" s="132">
        <f>VLOOKUP(CONCATENATE(A1491,"-",E1491),AĞIRLIK!$A$3:$C$171,3,FALSE)</f>
        <v>16.076800000000002</v>
      </c>
      <c r="G1491" s="141" t="s">
        <v>39</v>
      </c>
      <c r="H1491" s="108">
        <f>Sayfa2!$C$2</f>
        <v>6.5</v>
      </c>
      <c r="I1491" s="108">
        <f>D1491*İZOLASYON!$G$25</f>
        <v>1.9570050000000001</v>
      </c>
      <c r="J1491" s="118">
        <f>D1491*İZOLASYON!$O$25</f>
        <v>10.016286000000003</v>
      </c>
      <c r="K1491" s="118"/>
      <c r="L1491" s="118"/>
      <c r="M1491" s="118"/>
      <c r="N1491" s="118"/>
      <c r="O1491" s="118"/>
      <c r="P1491" s="118"/>
      <c r="Q1491" s="118"/>
      <c r="R1491" s="109">
        <f t="shared" si="208"/>
        <v>38.098091000000004</v>
      </c>
      <c r="S1491" s="119">
        <v>0.2</v>
      </c>
      <c r="T1491" s="119">
        <v>0.3</v>
      </c>
      <c r="U1491" s="119">
        <v>0.1</v>
      </c>
      <c r="V1491" s="111">
        <f t="shared" si="209"/>
        <v>45.95</v>
      </c>
      <c r="W1491" s="111">
        <f t="shared" si="204"/>
        <v>50.085500000000003</v>
      </c>
      <c r="X1491" s="112">
        <v>1.377</v>
      </c>
      <c r="Y1491" s="111">
        <f t="shared" si="205"/>
        <v>119.05323349999999</v>
      </c>
      <c r="Z1491" s="113">
        <v>0.5</v>
      </c>
      <c r="AA1491" s="114">
        <f t="shared" si="203"/>
        <v>59.526616749999995</v>
      </c>
    </row>
    <row r="1492" spans="1:27" ht="12.75" customHeight="1" x14ac:dyDescent="0.35">
      <c r="A1492" s="103" t="s">
        <v>2682</v>
      </c>
      <c r="B1492" s="222" t="s">
        <v>2291</v>
      </c>
      <c r="C1492" s="123" t="s">
        <v>3963</v>
      </c>
      <c r="D1492" s="116">
        <v>0.25</v>
      </c>
      <c r="E1492" s="125">
        <v>0.8</v>
      </c>
      <c r="F1492" s="106">
        <f>VLOOKUP(CONCATENATE(A1492,"-",E1492),AĞIRLIK!$A$3:$C$171,3,FALSE)</f>
        <v>16.076800000000002</v>
      </c>
      <c r="G1492" s="117" t="s">
        <v>39</v>
      </c>
      <c r="H1492" s="108">
        <f>Sayfa2!$C$2</f>
        <v>6.5</v>
      </c>
      <c r="I1492" s="108">
        <f>D1492*'genel hesap'!$K$92</f>
        <v>2.4758900000000001</v>
      </c>
      <c r="J1492" s="108">
        <f>D1492*'genel hesap'!$R$92</f>
        <v>10.339392</v>
      </c>
      <c r="K1492" s="118"/>
      <c r="L1492" s="118"/>
      <c r="M1492" s="118"/>
      <c r="N1492" s="118"/>
      <c r="O1492" s="118"/>
      <c r="P1492" s="118"/>
      <c r="Q1492" s="118"/>
      <c r="R1492" s="109">
        <f t="shared" si="208"/>
        <v>38.940082000000004</v>
      </c>
      <c r="S1492" s="119">
        <v>0.2</v>
      </c>
      <c r="T1492" s="119">
        <v>0.3</v>
      </c>
      <c r="U1492" s="119">
        <v>0.1</v>
      </c>
      <c r="V1492" s="111">
        <f t="shared" si="209"/>
        <v>47.155000000000001</v>
      </c>
      <c r="W1492" s="111">
        <f t="shared" si="204"/>
        <v>51.398950000000006</v>
      </c>
      <c r="X1492" s="112">
        <v>1.377</v>
      </c>
      <c r="Y1492" s="111">
        <f t="shared" si="205"/>
        <v>122.17530415</v>
      </c>
      <c r="Z1492" s="113">
        <v>0.5</v>
      </c>
      <c r="AA1492" s="114">
        <f t="shared" si="203"/>
        <v>61.087652075000001</v>
      </c>
    </row>
    <row r="1493" spans="1:27" ht="12.75" customHeight="1" x14ac:dyDescent="0.35">
      <c r="A1493" s="103" t="s">
        <v>2682</v>
      </c>
      <c r="B1493" s="222" t="s">
        <v>2292</v>
      </c>
      <c r="C1493" s="78" t="s">
        <v>4605</v>
      </c>
      <c r="D1493" s="124">
        <v>0.5</v>
      </c>
      <c r="E1493" s="125">
        <v>0.8</v>
      </c>
      <c r="F1493" s="132">
        <f>VLOOKUP(CONCATENATE(A1493,"-",E1493),AĞIRLIK!$A$3:$C$171,3,FALSE)</f>
        <v>16.076800000000002</v>
      </c>
      <c r="G1493" s="141" t="s">
        <v>39</v>
      </c>
      <c r="H1493" s="108">
        <f>Sayfa2!$C$2</f>
        <v>6.5</v>
      </c>
      <c r="I1493" s="108"/>
      <c r="J1493" s="118"/>
      <c r="K1493" s="118"/>
      <c r="L1493" s="118">
        <v>1.39</v>
      </c>
      <c r="M1493" s="118"/>
      <c r="N1493" s="118"/>
      <c r="O1493" s="118"/>
      <c r="P1493" s="118"/>
      <c r="Q1493" s="118"/>
      <c r="R1493" s="109">
        <f t="shared" si="208"/>
        <v>53.639600000000009</v>
      </c>
      <c r="S1493" s="119">
        <v>0.2</v>
      </c>
      <c r="T1493" s="119">
        <v>0.3</v>
      </c>
      <c r="U1493" s="119">
        <v>0.1</v>
      </c>
      <c r="V1493" s="111">
        <f>L1493+V1487</f>
        <v>59.125</v>
      </c>
      <c r="W1493" s="111">
        <f t="shared" si="204"/>
        <v>64.446250000000006</v>
      </c>
      <c r="X1493" s="112">
        <v>1.377</v>
      </c>
      <c r="Y1493" s="111">
        <f t="shared" si="205"/>
        <v>153.18873625000001</v>
      </c>
      <c r="Z1493" s="113">
        <v>0.5</v>
      </c>
      <c r="AA1493" s="114">
        <f t="shared" si="203"/>
        <v>76.594368125000003</v>
      </c>
    </row>
    <row r="1494" spans="1:27" ht="12.75" customHeight="1" x14ac:dyDescent="0.35">
      <c r="A1494" s="103" t="s">
        <v>2682</v>
      </c>
      <c r="B1494" s="222" t="s">
        <v>2293</v>
      </c>
      <c r="C1494" s="123" t="s">
        <v>4634</v>
      </c>
      <c r="D1494" s="124">
        <v>0.5</v>
      </c>
      <c r="E1494" s="125">
        <v>0.8</v>
      </c>
      <c r="F1494" s="132">
        <f>VLOOKUP(CONCATENATE(A1494,"-",E1494),AĞIRLIK!$A$3:$C$171,3,FALSE)</f>
        <v>16.076800000000002</v>
      </c>
      <c r="G1494" s="141" t="s">
        <v>39</v>
      </c>
      <c r="H1494" s="108">
        <f>Sayfa2!$C$2</f>
        <v>6.5</v>
      </c>
      <c r="I1494" s="108">
        <f>D1494*İZOLASYON!$G$25</f>
        <v>3.9140100000000002</v>
      </c>
      <c r="J1494" s="118">
        <f>D1494*İZOLASYON!$O$25</f>
        <v>20.032572000000005</v>
      </c>
      <c r="K1494" s="118"/>
      <c r="L1494" s="118">
        <v>1.39</v>
      </c>
      <c r="M1494" s="118"/>
      <c r="N1494" s="118"/>
      <c r="O1494" s="118"/>
      <c r="P1494" s="118"/>
      <c r="Q1494" s="118"/>
      <c r="R1494" s="109">
        <f t="shared" si="208"/>
        <v>77.586182000000008</v>
      </c>
      <c r="S1494" s="119">
        <v>0.2</v>
      </c>
      <c r="T1494" s="119">
        <v>0.3</v>
      </c>
      <c r="U1494" s="119">
        <v>0.1</v>
      </c>
      <c r="V1494" s="111">
        <f t="shared" ref="V1494:V1495" si="210">L1494+V1488</f>
        <v>93.29</v>
      </c>
      <c r="W1494" s="111">
        <f t="shared" si="204"/>
        <v>101.68610000000001</v>
      </c>
      <c r="X1494" s="112">
        <v>1.377</v>
      </c>
      <c r="Y1494" s="111">
        <f t="shared" si="205"/>
        <v>241.7078597</v>
      </c>
      <c r="Z1494" s="113">
        <v>0.5</v>
      </c>
      <c r="AA1494" s="114">
        <f t="shared" si="203"/>
        <v>120.85392985</v>
      </c>
    </row>
    <row r="1495" spans="1:27" ht="12.75" customHeight="1" x14ac:dyDescent="0.35">
      <c r="A1495" s="103" t="s">
        <v>2682</v>
      </c>
      <c r="B1495" s="222" t="s">
        <v>2294</v>
      </c>
      <c r="C1495" s="123" t="s">
        <v>4663</v>
      </c>
      <c r="D1495" s="124">
        <v>0.5</v>
      </c>
      <c r="E1495" s="125">
        <v>0.8</v>
      </c>
      <c r="F1495" s="106">
        <f>VLOOKUP(CONCATENATE(A1495,"-",E1495),AĞIRLIK!$A$3:$C$171,3,FALSE)</f>
        <v>16.076800000000002</v>
      </c>
      <c r="G1495" s="117" t="s">
        <v>39</v>
      </c>
      <c r="H1495" s="108">
        <f>Sayfa2!$C$2</f>
        <v>6.5</v>
      </c>
      <c r="I1495" s="108">
        <f>D1495*'genel hesap'!$K$92</f>
        <v>4.9517800000000003</v>
      </c>
      <c r="J1495" s="108">
        <f>D1495*'genel hesap'!$R$92</f>
        <v>20.678784</v>
      </c>
      <c r="K1495" s="118"/>
      <c r="L1495" s="118">
        <v>1.39</v>
      </c>
      <c r="M1495" s="118"/>
      <c r="N1495" s="118"/>
      <c r="O1495" s="118"/>
      <c r="P1495" s="118"/>
      <c r="Q1495" s="118"/>
      <c r="R1495" s="109">
        <f t="shared" si="208"/>
        <v>79.270164000000008</v>
      </c>
      <c r="S1495" s="119">
        <v>0.2</v>
      </c>
      <c r="T1495" s="119">
        <v>0.3</v>
      </c>
      <c r="U1495" s="119">
        <v>0.1</v>
      </c>
      <c r="V1495" s="111">
        <f t="shared" si="210"/>
        <v>95.7</v>
      </c>
      <c r="W1495" s="111">
        <f t="shared" si="204"/>
        <v>104.31300000000002</v>
      </c>
      <c r="X1495" s="112">
        <v>1.377</v>
      </c>
      <c r="Y1495" s="111">
        <f t="shared" si="205"/>
        <v>247.95200100000002</v>
      </c>
      <c r="Z1495" s="113">
        <v>0.5</v>
      </c>
      <c r="AA1495" s="114">
        <f t="shared" si="203"/>
        <v>123.97600050000001</v>
      </c>
    </row>
    <row r="1496" spans="1:27" ht="12.75" customHeight="1" x14ac:dyDescent="0.35">
      <c r="A1496" s="103" t="s">
        <v>2682</v>
      </c>
      <c r="B1496" s="222" t="s">
        <v>2295</v>
      </c>
      <c r="C1496" s="123" t="s">
        <v>1345</v>
      </c>
      <c r="D1496" s="124"/>
      <c r="E1496" s="125">
        <v>0.8</v>
      </c>
      <c r="F1496" s="106">
        <f>VLOOKUP(CONCATENATE(A1496,"-",E1496),AĞIRLIK!$A$3:$C$171,3,FALSE)</f>
        <v>16.076800000000002</v>
      </c>
      <c r="G1496" s="117" t="s">
        <v>39</v>
      </c>
      <c r="H1496" s="108"/>
      <c r="I1496" s="108"/>
      <c r="J1496" s="118"/>
      <c r="K1496" s="118"/>
      <c r="L1496" s="118"/>
      <c r="M1496" s="118"/>
      <c r="N1496" s="118"/>
      <c r="O1496" s="118"/>
      <c r="P1496" s="118"/>
      <c r="Q1496" s="118"/>
      <c r="R1496" s="109">
        <f>R1493</f>
        <v>53.639600000000009</v>
      </c>
      <c r="S1496" s="119">
        <f>S1494</f>
        <v>0.2</v>
      </c>
      <c r="T1496" s="119">
        <f>T1494</f>
        <v>0.3</v>
      </c>
      <c r="U1496" s="119">
        <f>U1494</f>
        <v>0.1</v>
      </c>
      <c r="V1496" s="121">
        <f>V1493</f>
        <v>59.125</v>
      </c>
      <c r="W1496" s="111">
        <f t="shared" si="204"/>
        <v>64.446250000000006</v>
      </c>
      <c r="X1496" s="112">
        <v>1.377</v>
      </c>
      <c r="Y1496" s="111">
        <f t="shared" si="205"/>
        <v>153.18873625000001</v>
      </c>
      <c r="Z1496" s="113">
        <v>0.5</v>
      </c>
      <c r="AA1496" s="114">
        <f t="shared" si="203"/>
        <v>76.594368125000003</v>
      </c>
    </row>
    <row r="1497" spans="1:27" ht="12.75" customHeight="1" x14ac:dyDescent="0.35">
      <c r="A1497" s="103" t="s">
        <v>2682</v>
      </c>
      <c r="B1497" s="222" t="s">
        <v>2296</v>
      </c>
      <c r="C1497" s="78" t="s">
        <v>580</v>
      </c>
      <c r="D1497" s="116">
        <v>1</v>
      </c>
      <c r="E1497" s="125">
        <v>0.8</v>
      </c>
      <c r="F1497" s="132">
        <f>VLOOKUP(CONCATENATE(A1497,"-",E1497),AĞIRLIK!$A$3:$C$171,3,FALSE)</f>
        <v>16.076800000000002</v>
      </c>
      <c r="G1497" s="141" t="s">
        <v>39</v>
      </c>
      <c r="H1497" s="108">
        <f>Sayfa2!$C$2</f>
        <v>6.5</v>
      </c>
      <c r="I1497" s="120"/>
      <c r="J1497" s="118"/>
      <c r="K1497" s="118"/>
      <c r="L1497" s="118"/>
      <c r="M1497" s="118"/>
      <c r="N1497" s="118"/>
      <c r="O1497" s="118"/>
      <c r="P1497" s="118"/>
      <c r="Q1497" s="118"/>
      <c r="R1497" s="109">
        <f t="shared" ref="R1497:R1517" si="211">F1497*H1497*D1497+I1497+J1497+K1497+L1497+M1497+N1497+O1497+P1497+Q1497</f>
        <v>104.49920000000002</v>
      </c>
      <c r="S1497" s="119">
        <v>0.1</v>
      </c>
      <c r="T1497" s="119">
        <v>0.3</v>
      </c>
      <c r="U1497" s="119">
        <v>0.1</v>
      </c>
      <c r="V1497" s="111">
        <v>115.47</v>
      </c>
      <c r="W1497" s="111">
        <f t="shared" si="204"/>
        <v>125.8623</v>
      </c>
      <c r="X1497" s="112">
        <v>1.377</v>
      </c>
      <c r="Y1497" s="111">
        <f t="shared" si="205"/>
        <v>299.17468709999997</v>
      </c>
      <c r="Z1497" s="113">
        <v>0.5</v>
      </c>
      <c r="AA1497" s="114">
        <f t="shared" si="203"/>
        <v>149.58734354999999</v>
      </c>
    </row>
    <row r="1498" spans="1:27" ht="12.75" customHeight="1" x14ac:dyDescent="0.35">
      <c r="A1498" s="103" t="s">
        <v>2682</v>
      </c>
      <c r="B1498" s="222" t="s">
        <v>2297</v>
      </c>
      <c r="C1498" s="123" t="s">
        <v>3266</v>
      </c>
      <c r="D1498" s="116">
        <v>1</v>
      </c>
      <c r="E1498" s="125">
        <v>0.8</v>
      </c>
      <c r="F1498" s="132">
        <f>VLOOKUP(CONCATENATE(A1498,"-",E1498),AĞIRLIK!$A$3:$C$171,3,FALSE)</f>
        <v>16.076800000000002</v>
      </c>
      <c r="G1498" s="141" t="s">
        <v>39</v>
      </c>
      <c r="H1498" s="108">
        <f>Sayfa2!$C$2</f>
        <v>6.5</v>
      </c>
      <c r="I1498" s="108">
        <f>D1498*İZOLASYON!$G$25</f>
        <v>7.8280200000000004</v>
      </c>
      <c r="J1498" s="118">
        <f>D1498*İZOLASYON!$O$25</f>
        <v>40.065144000000011</v>
      </c>
      <c r="K1498" s="118"/>
      <c r="L1498" s="118"/>
      <c r="M1498" s="118"/>
      <c r="N1498" s="118"/>
      <c r="O1498" s="118"/>
      <c r="P1498" s="118"/>
      <c r="Q1498" s="118"/>
      <c r="R1498" s="109">
        <f t="shared" si="211"/>
        <v>152.39236400000001</v>
      </c>
      <c r="S1498" s="119">
        <v>0.1</v>
      </c>
      <c r="T1498" s="119">
        <v>0.3</v>
      </c>
      <c r="U1498" s="119">
        <v>0.1</v>
      </c>
      <c r="V1498" s="111">
        <v>183.8</v>
      </c>
      <c r="W1498" s="111">
        <f t="shared" si="204"/>
        <v>200.34200000000001</v>
      </c>
      <c r="X1498" s="112">
        <v>1.377</v>
      </c>
      <c r="Y1498" s="111">
        <f t="shared" si="205"/>
        <v>476.21293399999996</v>
      </c>
      <c r="Z1498" s="113">
        <v>0.5</v>
      </c>
      <c r="AA1498" s="114">
        <f t="shared" si="203"/>
        <v>238.10646699999998</v>
      </c>
    </row>
    <row r="1499" spans="1:27" ht="12.75" customHeight="1" x14ac:dyDescent="0.35">
      <c r="A1499" s="103" t="s">
        <v>2682</v>
      </c>
      <c r="B1499" s="222" t="s">
        <v>2298</v>
      </c>
      <c r="C1499" s="123" t="s">
        <v>3965</v>
      </c>
      <c r="D1499" s="116">
        <v>1</v>
      </c>
      <c r="E1499" s="125">
        <v>0.8</v>
      </c>
      <c r="F1499" s="106">
        <f>VLOOKUP(CONCATENATE(A1499,"-",E1499),AĞIRLIK!$A$3:$C$171,3,FALSE)</f>
        <v>16.076800000000002</v>
      </c>
      <c r="G1499" s="117" t="s">
        <v>39</v>
      </c>
      <c r="H1499" s="108">
        <f>Sayfa2!$C$2</f>
        <v>6.5</v>
      </c>
      <c r="I1499" s="108">
        <f>D1499*'genel hesap'!$K$92</f>
        <v>9.9035600000000006</v>
      </c>
      <c r="J1499" s="108">
        <f>D1499*'genel hesap'!$R$92</f>
        <v>41.357568000000001</v>
      </c>
      <c r="K1499" s="118"/>
      <c r="L1499" s="118"/>
      <c r="M1499" s="118"/>
      <c r="N1499" s="118"/>
      <c r="O1499" s="118"/>
      <c r="P1499" s="118"/>
      <c r="Q1499" s="118"/>
      <c r="R1499" s="109">
        <f t="shared" si="211"/>
        <v>155.76032800000002</v>
      </c>
      <c r="S1499" s="119">
        <v>0.1</v>
      </c>
      <c r="T1499" s="119">
        <v>0.3</v>
      </c>
      <c r="U1499" s="119">
        <v>0.1</v>
      </c>
      <c r="V1499" s="111">
        <v>188.62</v>
      </c>
      <c r="W1499" s="111">
        <f t="shared" si="204"/>
        <v>205.59580000000003</v>
      </c>
      <c r="X1499" s="112">
        <v>1.377</v>
      </c>
      <c r="Y1499" s="111">
        <f t="shared" si="205"/>
        <v>488.70121660000001</v>
      </c>
      <c r="Z1499" s="113">
        <v>0.5</v>
      </c>
      <c r="AA1499" s="114">
        <f t="shared" si="203"/>
        <v>244.3506083</v>
      </c>
    </row>
    <row r="1500" spans="1:27" ht="12.75" customHeight="1" x14ac:dyDescent="0.35">
      <c r="A1500" s="103" t="s">
        <v>2682</v>
      </c>
      <c r="B1500" s="222" t="s">
        <v>2299</v>
      </c>
      <c r="C1500" s="78" t="s">
        <v>582</v>
      </c>
      <c r="D1500" s="116">
        <v>1</v>
      </c>
      <c r="E1500" s="125">
        <v>0.8</v>
      </c>
      <c r="F1500" s="132">
        <f>VLOOKUP(CONCATENATE(A1500,"-",E1500),AĞIRLIK!$A$3:$C$171,3,FALSE)</f>
        <v>16.076800000000002</v>
      </c>
      <c r="G1500" s="141" t="s">
        <v>39</v>
      </c>
      <c r="H1500" s="108">
        <f>Sayfa2!$C$2</f>
        <v>6.5</v>
      </c>
      <c r="I1500" s="120"/>
      <c r="J1500" s="118"/>
      <c r="K1500" s="118"/>
      <c r="L1500" s="118"/>
      <c r="M1500" s="118"/>
      <c r="N1500" s="118"/>
      <c r="O1500" s="118"/>
      <c r="P1500" s="118"/>
      <c r="Q1500" s="118"/>
      <c r="R1500" s="109">
        <f t="shared" si="211"/>
        <v>104.49920000000002</v>
      </c>
      <c r="S1500" s="119">
        <v>0.1</v>
      </c>
      <c r="T1500" s="119">
        <v>0.3</v>
      </c>
      <c r="U1500" s="119">
        <v>0.1</v>
      </c>
      <c r="V1500" s="111">
        <v>115.47</v>
      </c>
      <c r="W1500" s="111">
        <f t="shared" si="204"/>
        <v>125.8623</v>
      </c>
      <c r="X1500" s="112">
        <v>1.377</v>
      </c>
      <c r="Y1500" s="111">
        <f t="shared" si="205"/>
        <v>299.17468709999997</v>
      </c>
      <c r="Z1500" s="113">
        <v>0.5</v>
      </c>
      <c r="AA1500" s="114">
        <f t="shared" si="203"/>
        <v>149.58734354999999</v>
      </c>
    </row>
    <row r="1501" spans="1:27" ht="12.75" customHeight="1" x14ac:dyDescent="0.35">
      <c r="A1501" s="103" t="s">
        <v>2682</v>
      </c>
      <c r="B1501" s="222" t="s">
        <v>2300</v>
      </c>
      <c r="C1501" s="123" t="s">
        <v>3295</v>
      </c>
      <c r="D1501" s="116">
        <v>1</v>
      </c>
      <c r="E1501" s="125">
        <v>0.8</v>
      </c>
      <c r="F1501" s="132">
        <f>VLOOKUP(CONCATENATE(A1501,"-",E1501),AĞIRLIK!$A$3:$C$171,3,FALSE)</f>
        <v>16.076800000000002</v>
      </c>
      <c r="G1501" s="141" t="s">
        <v>39</v>
      </c>
      <c r="H1501" s="108">
        <f>Sayfa2!$C$2</f>
        <v>6.5</v>
      </c>
      <c r="I1501" s="108">
        <f>D1501*İZOLASYON!$G$25</f>
        <v>7.8280200000000004</v>
      </c>
      <c r="J1501" s="118">
        <f>D1501*İZOLASYON!$O$25</f>
        <v>40.065144000000011</v>
      </c>
      <c r="K1501" s="118"/>
      <c r="L1501" s="118"/>
      <c r="M1501" s="118"/>
      <c r="N1501" s="118"/>
      <c r="O1501" s="118"/>
      <c r="P1501" s="118"/>
      <c r="Q1501" s="118"/>
      <c r="R1501" s="109">
        <f t="shared" si="211"/>
        <v>152.39236400000001</v>
      </c>
      <c r="S1501" s="119">
        <v>0.1</v>
      </c>
      <c r="T1501" s="119">
        <v>0.3</v>
      </c>
      <c r="U1501" s="119">
        <v>0.1</v>
      </c>
      <c r="V1501" s="111">
        <v>183.8</v>
      </c>
      <c r="W1501" s="111">
        <f t="shared" si="204"/>
        <v>200.34200000000001</v>
      </c>
      <c r="X1501" s="112">
        <v>1.377</v>
      </c>
      <c r="Y1501" s="111">
        <f t="shared" si="205"/>
        <v>476.21293399999996</v>
      </c>
      <c r="Z1501" s="113">
        <v>0.5</v>
      </c>
      <c r="AA1501" s="114">
        <f t="shared" si="203"/>
        <v>238.10646699999998</v>
      </c>
    </row>
    <row r="1502" spans="1:27" ht="12.75" customHeight="1" x14ac:dyDescent="0.35">
      <c r="A1502" s="103" t="s">
        <v>2682</v>
      </c>
      <c r="B1502" s="222" t="s">
        <v>2301</v>
      </c>
      <c r="C1502" s="123" t="s">
        <v>3966</v>
      </c>
      <c r="D1502" s="116">
        <v>1</v>
      </c>
      <c r="E1502" s="125">
        <v>0.8</v>
      </c>
      <c r="F1502" s="106">
        <f>VLOOKUP(CONCATENATE(A1502,"-",E1502),AĞIRLIK!$A$3:$C$171,3,FALSE)</f>
        <v>16.076800000000002</v>
      </c>
      <c r="G1502" s="117" t="s">
        <v>39</v>
      </c>
      <c r="H1502" s="108">
        <f>Sayfa2!$C$2</f>
        <v>6.5</v>
      </c>
      <c r="I1502" s="108">
        <f>D1502*'genel hesap'!$K$92</f>
        <v>9.9035600000000006</v>
      </c>
      <c r="J1502" s="108">
        <f>D1502*'genel hesap'!$R$92</f>
        <v>41.357568000000001</v>
      </c>
      <c r="K1502" s="118"/>
      <c r="L1502" s="118"/>
      <c r="M1502" s="118"/>
      <c r="N1502" s="118"/>
      <c r="O1502" s="118"/>
      <c r="P1502" s="118"/>
      <c r="Q1502" s="118"/>
      <c r="R1502" s="109">
        <f t="shared" si="211"/>
        <v>155.76032800000002</v>
      </c>
      <c r="S1502" s="119">
        <v>0.1</v>
      </c>
      <c r="T1502" s="119">
        <v>0.3</v>
      </c>
      <c r="U1502" s="119">
        <v>0.1</v>
      </c>
      <c r="V1502" s="111">
        <v>188.62</v>
      </c>
      <c r="W1502" s="111">
        <f t="shared" si="204"/>
        <v>205.59580000000003</v>
      </c>
      <c r="X1502" s="112">
        <v>1.377</v>
      </c>
      <c r="Y1502" s="111">
        <f t="shared" si="205"/>
        <v>488.70121660000001</v>
      </c>
      <c r="Z1502" s="113">
        <v>0.5</v>
      </c>
      <c r="AA1502" s="114">
        <f t="shared" si="203"/>
        <v>244.3506083</v>
      </c>
    </row>
    <row r="1503" spans="1:27" ht="12.75" customHeight="1" x14ac:dyDescent="0.35">
      <c r="A1503" s="103" t="s">
        <v>2682</v>
      </c>
      <c r="B1503" s="222" t="s">
        <v>2302</v>
      </c>
      <c r="C1503" s="78" t="s">
        <v>584</v>
      </c>
      <c r="D1503" s="116">
        <v>1</v>
      </c>
      <c r="E1503" s="125">
        <v>0.8</v>
      </c>
      <c r="F1503" s="132">
        <f>VLOOKUP(CONCATENATE(A1503,"-",E1503),AĞIRLIK!$A$3:$C$171,3,FALSE)</f>
        <v>16.076800000000002</v>
      </c>
      <c r="G1503" s="141" t="s">
        <v>39</v>
      </c>
      <c r="H1503" s="108">
        <f>Sayfa2!$C$2</f>
        <v>6.5</v>
      </c>
      <c r="I1503" s="120"/>
      <c r="J1503" s="118"/>
      <c r="K1503" s="118"/>
      <c r="L1503" s="118"/>
      <c r="M1503" s="118"/>
      <c r="N1503" s="118"/>
      <c r="O1503" s="118"/>
      <c r="P1503" s="118"/>
      <c r="Q1503" s="118"/>
      <c r="R1503" s="109">
        <f t="shared" si="211"/>
        <v>104.49920000000002</v>
      </c>
      <c r="S1503" s="119">
        <v>0.1</v>
      </c>
      <c r="T1503" s="119">
        <v>0.3</v>
      </c>
      <c r="U1503" s="119">
        <v>0.1</v>
      </c>
      <c r="V1503" s="111">
        <v>115.47</v>
      </c>
      <c r="W1503" s="111">
        <f t="shared" si="204"/>
        <v>125.8623</v>
      </c>
      <c r="X1503" s="112">
        <v>1.377</v>
      </c>
      <c r="Y1503" s="111">
        <f t="shared" si="205"/>
        <v>299.17468709999997</v>
      </c>
      <c r="Z1503" s="113">
        <v>0.5</v>
      </c>
      <c r="AA1503" s="114">
        <f t="shared" si="203"/>
        <v>149.58734354999999</v>
      </c>
    </row>
    <row r="1504" spans="1:27" ht="12.75" customHeight="1" x14ac:dyDescent="0.35">
      <c r="A1504" s="103" t="s">
        <v>2682</v>
      </c>
      <c r="B1504" s="222" t="s">
        <v>2303</v>
      </c>
      <c r="C1504" s="123" t="s">
        <v>3324</v>
      </c>
      <c r="D1504" s="116">
        <v>1</v>
      </c>
      <c r="E1504" s="125">
        <v>0.8</v>
      </c>
      <c r="F1504" s="132">
        <f>VLOOKUP(CONCATENATE(A1504,"-",E1504),AĞIRLIK!$A$3:$C$171,3,FALSE)</f>
        <v>16.076800000000002</v>
      </c>
      <c r="G1504" s="141" t="s">
        <v>39</v>
      </c>
      <c r="H1504" s="108">
        <f>Sayfa2!$C$2</f>
        <v>6.5</v>
      </c>
      <c r="I1504" s="108">
        <f>D1504*İZOLASYON!$G$25</f>
        <v>7.8280200000000004</v>
      </c>
      <c r="J1504" s="118">
        <f>D1504*İZOLASYON!$O$25</f>
        <v>40.065144000000011</v>
      </c>
      <c r="K1504" s="118"/>
      <c r="L1504" s="118"/>
      <c r="M1504" s="118"/>
      <c r="N1504" s="118"/>
      <c r="O1504" s="118"/>
      <c r="P1504" s="118"/>
      <c r="Q1504" s="118"/>
      <c r="R1504" s="109">
        <f t="shared" si="211"/>
        <v>152.39236400000001</v>
      </c>
      <c r="S1504" s="119">
        <v>0.1</v>
      </c>
      <c r="T1504" s="119">
        <v>0.3</v>
      </c>
      <c r="U1504" s="119">
        <v>0.1</v>
      </c>
      <c r="V1504" s="111">
        <v>183.8</v>
      </c>
      <c r="W1504" s="111">
        <f t="shared" si="204"/>
        <v>200.34200000000001</v>
      </c>
      <c r="X1504" s="112">
        <v>1.377</v>
      </c>
      <c r="Y1504" s="111">
        <f t="shared" si="205"/>
        <v>476.21293399999996</v>
      </c>
      <c r="Z1504" s="113">
        <v>0.5</v>
      </c>
      <c r="AA1504" s="114">
        <f t="shared" si="203"/>
        <v>238.10646699999998</v>
      </c>
    </row>
    <row r="1505" spans="1:27" ht="12.75" customHeight="1" x14ac:dyDescent="0.35">
      <c r="A1505" s="103" t="s">
        <v>2682</v>
      </c>
      <c r="B1505" s="222" t="s">
        <v>2304</v>
      </c>
      <c r="C1505" s="123" t="s">
        <v>3967</v>
      </c>
      <c r="D1505" s="116">
        <v>1</v>
      </c>
      <c r="E1505" s="125">
        <v>0.8</v>
      </c>
      <c r="F1505" s="106">
        <f>VLOOKUP(CONCATENATE(A1505,"-",E1505),AĞIRLIK!$A$3:$C$171,3,FALSE)</f>
        <v>16.076800000000002</v>
      </c>
      <c r="G1505" s="117" t="s">
        <v>39</v>
      </c>
      <c r="H1505" s="108">
        <f>Sayfa2!$C$2</f>
        <v>6.5</v>
      </c>
      <c r="I1505" s="108">
        <f>D1505*'genel hesap'!$K$92</f>
        <v>9.9035600000000006</v>
      </c>
      <c r="J1505" s="108">
        <f>D1505*'genel hesap'!$R$92</f>
        <v>41.357568000000001</v>
      </c>
      <c r="K1505" s="118"/>
      <c r="L1505" s="118"/>
      <c r="M1505" s="118"/>
      <c r="N1505" s="118"/>
      <c r="O1505" s="118"/>
      <c r="P1505" s="118"/>
      <c r="Q1505" s="118"/>
      <c r="R1505" s="109">
        <f t="shared" si="211"/>
        <v>155.76032800000002</v>
      </c>
      <c r="S1505" s="119">
        <v>0.1</v>
      </c>
      <c r="T1505" s="119">
        <v>0.3</v>
      </c>
      <c r="U1505" s="119">
        <v>0.1</v>
      </c>
      <c r="V1505" s="111">
        <v>188.62</v>
      </c>
      <c r="W1505" s="111">
        <f t="shared" si="204"/>
        <v>205.59580000000003</v>
      </c>
      <c r="X1505" s="112">
        <v>1.377</v>
      </c>
      <c r="Y1505" s="111">
        <f t="shared" si="205"/>
        <v>488.70121660000001</v>
      </c>
      <c r="Z1505" s="113">
        <v>0.5</v>
      </c>
      <c r="AA1505" s="114">
        <f t="shared" si="203"/>
        <v>244.3506083</v>
      </c>
    </row>
    <row r="1506" spans="1:27" ht="12.75" customHeight="1" x14ac:dyDescent="0.35">
      <c r="A1506" s="103" t="s">
        <v>2682</v>
      </c>
      <c r="B1506" s="222" t="s">
        <v>2305</v>
      </c>
      <c r="C1506" s="78" t="s">
        <v>586</v>
      </c>
      <c r="D1506" s="116">
        <v>1</v>
      </c>
      <c r="E1506" s="125">
        <v>0.8</v>
      </c>
      <c r="F1506" s="132">
        <f>VLOOKUP(CONCATENATE(A1506,"-",E1506),AĞIRLIK!$A$3:$C$171,3,FALSE)</f>
        <v>16.076800000000002</v>
      </c>
      <c r="G1506" s="141" t="s">
        <v>39</v>
      </c>
      <c r="H1506" s="108">
        <f>Sayfa2!$C$2</f>
        <v>6.5</v>
      </c>
      <c r="I1506" s="108"/>
      <c r="J1506" s="118"/>
      <c r="K1506" s="118"/>
      <c r="L1506" s="118"/>
      <c r="M1506" s="118"/>
      <c r="N1506" s="118"/>
      <c r="O1506" s="118"/>
      <c r="P1506" s="118"/>
      <c r="Q1506" s="118"/>
      <c r="R1506" s="109">
        <f t="shared" si="211"/>
        <v>104.49920000000002</v>
      </c>
      <c r="S1506" s="119">
        <v>0.1</v>
      </c>
      <c r="T1506" s="119">
        <v>0.3</v>
      </c>
      <c r="U1506" s="119">
        <v>0.1</v>
      </c>
      <c r="V1506" s="111">
        <v>115.47</v>
      </c>
      <c r="W1506" s="111">
        <f t="shared" si="204"/>
        <v>125.8623</v>
      </c>
      <c r="X1506" s="112">
        <v>1.377</v>
      </c>
      <c r="Y1506" s="111">
        <f t="shared" si="205"/>
        <v>299.17468709999997</v>
      </c>
      <c r="Z1506" s="113">
        <v>0.5</v>
      </c>
      <c r="AA1506" s="114">
        <f t="shared" si="203"/>
        <v>149.58734354999999</v>
      </c>
    </row>
    <row r="1507" spans="1:27" ht="12.75" customHeight="1" x14ac:dyDescent="0.35">
      <c r="A1507" s="103" t="s">
        <v>2682</v>
      </c>
      <c r="B1507" s="222" t="s">
        <v>2306</v>
      </c>
      <c r="C1507" s="123" t="s">
        <v>3353</v>
      </c>
      <c r="D1507" s="116">
        <v>1</v>
      </c>
      <c r="E1507" s="125">
        <v>0.8</v>
      </c>
      <c r="F1507" s="132">
        <f>VLOOKUP(CONCATENATE(A1507,"-",E1507),AĞIRLIK!$A$3:$C$171,3,FALSE)</f>
        <v>16.076800000000002</v>
      </c>
      <c r="G1507" s="141" t="s">
        <v>39</v>
      </c>
      <c r="H1507" s="108">
        <f>Sayfa2!$C$2</f>
        <v>6.5</v>
      </c>
      <c r="I1507" s="108">
        <f>D1507*İZOLASYON!$G$25</f>
        <v>7.8280200000000004</v>
      </c>
      <c r="J1507" s="118">
        <f>D1507*İZOLASYON!$O$25</f>
        <v>40.065144000000011</v>
      </c>
      <c r="K1507" s="118"/>
      <c r="L1507" s="118"/>
      <c r="M1507" s="118"/>
      <c r="N1507" s="118"/>
      <c r="O1507" s="118"/>
      <c r="P1507" s="118"/>
      <c r="Q1507" s="118"/>
      <c r="R1507" s="109">
        <f t="shared" si="211"/>
        <v>152.39236400000001</v>
      </c>
      <c r="S1507" s="119">
        <v>0.1</v>
      </c>
      <c r="T1507" s="119">
        <v>0.3</v>
      </c>
      <c r="U1507" s="119">
        <v>0.1</v>
      </c>
      <c r="V1507" s="111">
        <v>183.8</v>
      </c>
      <c r="W1507" s="111">
        <f t="shared" si="204"/>
        <v>200.34200000000001</v>
      </c>
      <c r="X1507" s="112">
        <v>1.377</v>
      </c>
      <c r="Y1507" s="111">
        <f t="shared" si="205"/>
        <v>476.21293399999996</v>
      </c>
      <c r="Z1507" s="113">
        <v>0.5</v>
      </c>
      <c r="AA1507" s="114">
        <f t="shared" si="203"/>
        <v>238.10646699999998</v>
      </c>
    </row>
    <row r="1508" spans="1:27" ht="12.75" customHeight="1" x14ac:dyDescent="0.35">
      <c r="A1508" s="103" t="s">
        <v>2682</v>
      </c>
      <c r="B1508" s="222" t="s">
        <v>2307</v>
      </c>
      <c r="C1508" s="123" t="s">
        <v>3968</v>
      </c>
      <c r="D1508" s="116">
        <v>1</v>
      </c>
      <c r="E1508" s="125">
        <v>0.8</v>
      </c>
      <c r="F1508" s="106">
        <f>VLOOKUP(CONCATENATE(A1508,"-",E1508),AĞIRLIK!$A$3:$C$171,3,FALSE)</f>
        <v>16.076800000000002</v>
      </c>
      <c r="G1508" s="117" t="s">
        <v>39</v>
      </c>
      <c r="H1508" s="108">
        <f>Sayfa2!$C$2</f>
        <v>6.5</v>
      </c>
      <c r="I1508" s="108">
        <f>D1508*'genel hesap'!$K$92</f>
        <v>9.9035600000000006</v>
      </c>
      <c r="J1508" s="108">
        <f>D1508*'genel hesap'!$R$92</f>
        <v>41.357568000000001</v>
      </c>
      <c r="K1508" s="118"/>
      <c r="L1508" s="118"/>
      <c r="M1508" s="118"/>
      <c r="N1508" s="118"/>
      <c r="O1508" s="118"/>
      <c r="P1508" s="118"/>
      <c r="Q1508" s="118"/>
      <c r="R1508" s="109">
        <f t="shared" si="211"/>
        <v>155.76032800000002</v>
      </c>
      <c r="S1508" s="119">
        <v>0.1</v>
      </c>
      <c r="T1508" s="119">
        <v>0.3</v>
      </c>
      <c r="U1508" s="119">
        <v>0.1</v>
      </c>
      <c r="V1508" s="111">
        <v>188.62</v>
      </c>
      <c r="W1508" s="111">
        <f t="shared" si="204"/>
        <v>205.59580000000003</v>
      </c>
      <c r="X1508" s="112">
        <v>1.377</v>
      </c>
      <c r="Y1508" s="111">
        <f t="shared" si="205"/>
        <v>488.70121660000001</v>
      </c>
      <c r="Z1508" s="113">
        <v>0.5</v>
      </c>
      <c r="AA1508" s="114">
        <f t="shared" si="203"/>
        <v>244.3506083</v>
      </c>
    </row>
    <row r="1509" spans="1:27" ht="12.75" customHeight="1" x14ac:dyDescent="0.35">
      <c r="A1509" s="103" t="s">
        <v>2682</v>
      </c>
      <c r="B1509" s="222" t="s">
        <v>2308</v>
      </c>
      <c r="C1509" s="78" t="s">
        <v>588</v>
      </c>
      <c r="D1509" s="116">
        <v>1</v>
      </c>
      <c r="E1509" s="125">
        <v>0.8</v>
      </c>
      <c r="F1509" s="132">
        <f>VLOOKUP(CONCATENATE(A1509,"-",E1509),AĞIRLIK!$A$3:$C$171,3,FALSE)</f>
        <v>16.076800000000002</v>
      </c>
      <c r="G1509" s="141" t="s">
        <v>39</v>
      </c>
      <c r="H1509" s="108">
        <f>Sayfa2!$C$2</f>
        <v>6.5</v>
      </c>
      <c r="I1509" s="108"/>
      <c r="J1509" s="118"/>
      <c r="K1509" s="118"/>
      <c r="L1509" s="118"/>
      <c r="M1509" s="118"/>
      <c r="N1509" s="118"/>
      <c r="O1509" s="118"/>
      <c r="P1509" s="118"/>
      <c r="Q1509" s="118"/>
      <c r="R1509" s="109">
        <f t="shared" si="211"/>
        <v>104.49920000000002</v>
      </c>
      <c r="S1509" s="119">
        <v>0.1</v>
      </c>
      <c r="T1509" s="119">
        <v>0.3</v>
      </c>
      <c r="U1509" s="119">
        <v>0.1</v>
      </c>
      <c r="V1509" s="111">
        <v>115.47</v>
      </c>
      <c r="W1509" s="111">
        <f t="shared" si="204"/>
        <v>125.8623</v>
      </c>
      <c r="X1509" s="112">
        <v>1.377</v>
      </c>
      <c r="Y1509" s="111">
        <f t="shared" si="205"/>
        <v>299.17468709999997</v>
      </c>
      <c r="Z1509" s="113">
        <v>0.5</v>
      </c>
      <c r="AA1509" s="114">
        <f t="shared" si="203"/>
        <v>149.58734354999999</v>
      </c>
    </row>
    <row r="1510" spans="1:27" ht="12.75" customHeight="1" x14ac:dyDescent="0.35">
      <c r="A1510" s="103" t="s">
        <v>2682</v>
      </c>
      <c r="B1510" s="222" t="s">
        <v>2309</v>
      </c>
      <c r="C1510" s="123" t="s">
        <v>3640</v>
      </c>
      <c r="D1510" s="116">
        <v>1</v>
      </c>
      <c r="E1510" s="125">
        <v>0.8</v>
      </c>
      <c r="F1510" s="132">
        <f>VLOOKUP(CONCATENATE(A1510,"-",E1510),AĞIRLIK!$A$3:$C$171,3,FALSE)</f>
        <v>16.076800000000002</v>
      </c>
      <c r="G1510" s="141" t="s">
        <v>39</v>
      </c>
      <c r="H1510" s="108">
        <f>Sayfa2!$C$2</f>
        <v>6.5</v>
      </c>
      <c r="I1510" s="108">
        <f>D1510*İZOLASYON!$G$25</f>
        <v>7.8280200000000004</v>
      </c>
      <c r="J1510" s="118">
        <f>D1510*İZOLASYON!$O$25</f>
        <v>40.065144000000011</v>
      </c>
      <c r="K1510" s="118"/>
      <c r="L1510" s="118"/>
      <c r="M1510" s="118"/>
      <c r="N1510" s="118"/>
      <c r="O1510" s="118"/>
      <c r="P1510" s="118"/>
      <c r="Q1510" s="118"/>
      <c r="R1510" s="109">
        <f t="shared" si="211"/>
        <v>152.39236400000001</v>
      </c>
      <c r="S1510" s="119">
        <v>0.1</v>
      </c>
      <c r="T1510" s="119">
        <v>0.3</v>
      </c>
      <c r="U1510" s="119">
        <v>0.1</v>
      </c>
      <c r="V1510" s="111">
        <v>183.8</v>
      </c>
      <c r="W1510" s="111">
        <f t="shared" si="204"/>
        <v>200.34200000000001</v>
      </c>
      <c r="X1510" s="112">
        <v>1.377</v>
      </c>
      <c r="Y1510" s="111">
        <f t="shared" si="205"/>
        <v>476.21293399999996</v>
      </c>
      <c r="Z1510" s="113">
        <v>0.5</v>
      </c>
      <c r="AA1510" s="114">
        <f t="shared" si="203"/>
        <v>238.10646699999998</v>
      </c>
    </row>
    <row r="1511" spans="1:27" ht="12.75" customHeight="1" x14ac:dyDescent="0.35">
      <c r="A1511" s="103" t="s">
        <v>2682</v>
      </c>
      <c r="B1511" s="222" t="s">
        <v>2310</v>
      </c>
      <c r="C1511" s="123" t="s">
        <v>3969</v>
      </c>
      <c r="D1511" s="116">
        <v>1</v>
      </c>
      <c r="E1511" s="125">
        <v>0.8</v>
      </c>
      <c r="F1511" s="106">
        <f>VLOOKUP(CONCATENATE(A1511,"-",E1511),AĞIRLIK!$A$3:$C$171,3,FALSE)</f>
        <v>16.076800000000002</v>
      </c>
      <c r="G1511" s="117" t="s">
        <v>39</v>
      </c>
      <c r="H1511" s="108">
        <f>Sayfa2!$C$2</f>
        <v>6.5</v>
      </c>
      <c r="I1511" s="108">
        <f>D1511*'genel hesap'!$K$92</f>
        <v>9.9035600000000006</v>
      </c>
      <c r="J1511" s="108">
        <f>D1511*'genel hesap'!$R$92</f>
        <v>41.357568000000001</v>
      </c>
      <c r="K1511" s="118"/>
      <c r="L1511" s="118"/>
      <c r="M1511" s="118"/>
      <c r="N1511" s="118"/>
      <c r="O1511" s="118"/>
      <c r="P1511" s="118"/>
      <c r="Q1511" s="118"/>
      <c r="R1511" s="109">
        <f t="shared" si="211"/>
        <v>155.76032800000002</v>
      </c>
      <c r="S1511" s="119">
        <v>0.1</v>
      </c>
      <c r="T1511" s="119">
        <v>0.3</v>
      </c>
      <c r="U1511" s="119">
        <v>0.1</v>
      </c>
      <c r="V1511" s="111">
        <v>188.62</v>
      </c>
      <c r="W1511" s="111">
        <f t="shared" si="204"/>
        <v>205.59580000000003</v>
      </c>
      <c r="X1511" s="112">
        <v>1.377</v>
      </c>
      <c r="Y1511" s="111">
        <f t="shared" si="205"/>
        <v>488.70121660000001</v>
      </c>
      <c r="Z1511" s="113">
        <v>0.5</v>
      </c>
      <c r="AA1511" s="114">
        <f t="shared" si="203"/>
        <v>244.3506083</v>
      </c>
    </row>
    <row r="1512" spans="1:27" ht="12.75" customHeight="1" x14ac:dyDescent="0.35">
      <c r="A1512" s="103" t="s">
        <v>2682</v>
      </c>
      <c r="B1512" s="222" t="s">
        <v>2311</v>
      </c>
      <c r="C1512" s="123" t="s">
        <v>3970</v>
      </c>
      <c r="D1512" s="124">
        <v>1</v>
      </c>
      <c r="E1512" s="125">
        <v>0.8</v>
      </c>
      <c r="F1512" s="106">
        <f>VLOOKUP(CONCATENATE(A1512,"-",E1512),AĞIRLIK!$A$3:$C$171,3,FALSE)</f>
        <v>16.076800000000002</v>
      </c>
      <c r="G1512" s="117" t="s">
        <v>39</v>
      </c>
      <c r="H1512" s="108">
        <f>Sayfa2!$C$2</f>
        <v>6.5</v>
      </c>
      <c r="I1512" s="108">
        <f>D1512*'genel hesap'!$K$92</f>
        <v>9.9035600000000006</v>
      </c>
      <c r="J1512" s="108">
        <f>D1512*'genel hesap'!$R$92</f>
        <v>41.357568000000001</v>
      </c>
      <c r="K1512" s="118"/>
      <c r="L1512" s="118"/>
      <c r="M1512" s="118"/>
      <c r="N1512" s="118"/>
      <c r="O1512" s="118"/>
      <c r="P1512" s="118"/>
      <c r="Q1512" s="118"/>
      <c r="R1512" s="109">
        <f t="shared" si="211"/>
        <v>155.76032800000002</v>
      </c>
      <c r="S1512" s="119">
        <v>0.2</v>
      </c>
      <c r="T1512" s="119">
        <v>0.3</v>
      </c>
      <c r="U1512" s="119">
        <v>0.1</v>
      </c>
      <c r="V1512" s="111">
        <v>188.62</v>
      </c>
      <c r="W1512" s="111">
        <f t="shared" si="204"/>
        <v>205.59580000000003</v>
      </c>
      <c r="X1512" s="112">
        <v>1.377</v>
      </c>
      <c r="Y1512" s="111">
        <f t="shared" si="205"/>
        <v>488.70121660000001</v>
      </c>
      <c r="Z1512" s="113">
        <v>0.5</v>
      </c>
      <c r="AA1512" s="114">
        <f t="shared" si="203"/>
        <v>244.3506083</v>
      </c>
    </row>
    <row r="1513" spans="1:27" ht="12.75" customHeight="1" x14ac:dyDescent="0.35">
      <c r="A1513" s="103" t="s">
        <v>2682</v>
      </c>
      <c r="B1513" s="222" t="s">
        <v>2312</v>
      </c>
      <c r="C1513" s="123" t="s">
        <v>3405</v>
      </c>
      <c r="D1513" s="124">
        <v>1</v>
      </c>
      <c r="E1513" s="125">
        <v>0.8</v>
      </c>
      <c r="F1513" s="132">
        <f>VLOOKUP(CONCATENATE(A1513,"-",E1513),AĞIRLIK!$A$3:$C$171,3,FALSE)</f>
        <v>16.076800000000002</v>
      </c>
      <c r="G1513" s="141" t="s">
        <v>39</v>
      </c>
      <c r="H1513" s="108">
        <f>Sayfa2!$C$2</f>
        <v>6.5</v>
      </c>
      <c r="I1513" s="108">
        <f>D1513*İZOLASYON!$G$25</f>
        <v>7.8280200000000004</v>
      </c>
      <c r="J1513" s="118">
        <f>D1513*İZOLASYON!$O$25</f>
        <v>40.065144000000011</v>
      </c>
      <c r="K1513" s="118"/>
      <c r="L1513" s="118"/>
      <c r="M1513" s="118"/>
      <c r="N1513" s="118"/>
      <c r="O1513" s="118"/>
      <c r="P1513" s="118"/>
      <c r="Q1513" s="118"/>
      <c r="R1513" s="109">
        <f t="shared" si="211"/>
        <v>152.39236400000001</v>
      </c>
      <c r="S1513" s="119">
        <v>0.2</v>
      </c>
      <c r="T1513" s="119">
        <v>0.3</v>
      </c>
      <c r="U1513" s="119">
        <v>0.1</v>
      </c>
      <c r="V1513" s="111">
        <v>183.8</v>
      </c>
      <c r="W1513" s="111">
        <f t="shared" si="204"/>
        <v>200.34200000000001</v>
      </c>
      <c r="X1513" s="112">
        <v>1.377</v>
      </c>
      <c r="Y1513" s="111">
        <f t="shared" si="205"/>
        <v>476.21293399999996</v>
      </c>
      <c r="Z1513" s="113">
        <v>0.5</v>
      </c>
      <c r="AA1513" s="114">
        <f t="shared" si="203"/>
        <v>238.10646699999998</v>
      </c>
    </row>
    <row r="1514" spans="1:27" ht="12.75" customHeight="1" x14ac:dyDescent="0.35">
      <c r="A1514" s="103" t="s">
        <v>2682</v>
      </c>
      <c r="B1514" s="222" t="s">
        <v>2313</v>
      </c>
      <c r="C1514" s="123" t="s">
        <v>590</v>
      </c>
      <c r="D1514" s="124">
        <v>1</v>
      </c>
      <c r="E1514" s="125">
        <v>0.8</v>
      </c>
      <c r="F1514" s="132">
        <f>VLOOKUP(CONCATENATE(A1514,"-",E1514),AĞIRLIK!$A$3:$C$171,3,FALSE)</f>
        <v>16.076800000000002</v>
      </c>
      <c r="G1514" s="141" t="s">
        <v>39</v>
      </c>
      <c r="H1514" s="108">
        <f>Sayfa2!$C$2</f>
        <v>6.5</v>
      </c>
      <c r="I1514" s="108"/>
      <c r="J1514" s="118"/>
      <c r="K1514" s="118"/>
      <c r="L1514" s="118"/>
      <c r="M1514" s="118"/>
      <c r="N1514" s="118"/>
      <c r="O1514" s="118"/>
      <c r="P1514" s="118"/>
      <c r="Q1514" s="118"/>
      <c r="R1514" s="109">
        <f t="shared" si="211"/>
        <v>104.49920000000002</v>
      </c>
      <c r="S1514" s="119">
        <v>0.2</v>
      </c>
      <c r="T1514" s="119">
        <v>0.3</v>
      </c>
      <c r="U1514" s="119">
        <v>0.1</v>
      </c>
      <c r="V1514" s="111">
        <v>115.47</v>
      </c>
      <c r="W1514" s="111">
        <f t="shared" si="204"/>
        <v>125.8623</v>
      </c>
      <c r="X1514" s="112">
        <v>1.377</v>
      </c>
      <c r="Y1514" s="111">
        <f t="shared" si="205"/>
        <v>299.17468709999997</v>
      </c>
      <c r="Z1514" s="113">
        <v>0.5</v>
      </c>
      <c r="AA1514" s="114">
        <f t="shared" si="203"/>
        <v>149.58734354999999</v>
      </c>
    </row>
    <row r="1515" spans="1:27" ht="12.75" customHeight="1" x14ac:dyDescent="0.35">
      <c r="A1515" s="103" t="s">
        <v>2682</v>
      </c>
      <c r="B1515" s="222" t="s">
        <v>2314</v>
      </c>
      <c r="C1515" s="123" t="s">
        <v>3971</v>
      </c>
      <c r="D1515" s="124">
        <v>1</v>
      </c>
      <c r="E1515" s="125">
        <v>0.8</v>
      </c>
      <c r="F1515" s="106">
        <f>VLOOKUP(CONCATENATE(A1515,"-",E1515),AĞIRLIK!$A$3:$C$171,3,FALSE)</f>
        <v>16.076800000000002</v>
      </c>
      <c r="G1515" s="117" t="s">
        <v>39</v>
      </c>
      <c r="H1515" s="108">
        <f>Sayfa2!$C$2</f>
        <v>6.5</v>
      </c>
      <c r="I1515" s="108">
        <f>D1515*'genel hesap'!$K$92</f>
        <v>9.9035600000000006</v>
      </c>
      <c r="J1515" s="108">
        <f>D1515*'genel hesap'!$R$92</f>
        <v>41.357568000000001</v>
      </c>
      <c r="K1515" s="118"/>
      <c r="L1515" s="118"/>
      <c r="M1515" s="118"/>
      <c r="N1515" s="118"/>
      <c r="O1515" s="118"/>
      <c r="P1515" s="118"/>
      <c r="Q1515" s="118"/>
      <c r="R1515" s="109">
        <f t="shared" si="211"/>
        <v>155.76032800000002</v>
      </c>
      <c r="S1515" s="119">
        <v>0.2</v>
      </c>
      <c r="T1515" s="119">
        <v>0.3</v>
      </c>
      <c r="U1515" s="119">
        <v>0.1</v>
      </c>
      <c r="V1515" s="111">
        <v>188.62</v>
      </c>
      <c r="W1515" s="111">
        <f t="shared" si="204"/>
        <v>205.59580000000003</v>
      </c>
      <c r="X1515" s="112">
        <v>1.377</v>
      </c>
      <c r="Y1515" s="111">
        <f t="shared" si="205"/>
        <v>488.70121660000001</v>
      </c>
      <c r="Z1515" s="113">
        <v>0.5</v>
      </c>
      <c r="AA1515" s="114">
        <f t="shared" si="203"/>
        <v>244.3506083</v>
      </c>
    </row>
    <row r="1516" spans="1:27" ht="12.75" customHeight="1" x14ac:dyDescent="0.35">
      <c r="A1516" s="103" t="s">
        <v>2682</v>
      </c>
      <c r="B1516" s="222" t="s">
        <v>2315</v>
      </c>
      <c r="C1516" s="123" t="s">
        <v>3434</v>
      </c>
      <c r="D1516" s="124">
        <v>1</v>
      </c>
      <c r="E1516" s="125">
        <v>0.8</v>
      </c>
      <c r="F1516" s="132">
        <f>VLOOKUP(CONCATENATE(A1516,"-",E1516),AĞIRLIK!$A$3:$C$171,3,FALSE)</f>
        <v>16.076800000000002</v>
      </c>
      <c r="G1516" s="141" t="s">
        <v>39</v>
      </c>
      <c r="H1516" s="108">
        <f>Sayfa2!$C$2</f>
        <v>6.5</v>
      </c>
      <c r="I1516" s="108">
        <f>D1516*İZOLASYON!$G$25</f>
        <v>7.8280200000000004</v>
      </c>
      <c r="J1516" s="118">
        <f>D1516*İZOLASYON!$O$25</f>
        <v>40.065144000000011</v>
      </c>
      <c r="K1516" s="118"/>
      <c r="L1516" s="118"/>
      <c r="M1516" s="118"/>
      <c r="N1516" s="118"/>
      <c r="O1516" s="118"/>
      <c r="P1516" s="118"/>
      <c r="Q1516" s="118"/>
      <c r="R1516" s="109">
        <f t="shared" si="211"/>
        <v>152.39236400000001</v>
      </c>
      <c r="S1516" s="119">
        <v>0.2</v>
      </c>
      <c r="T1516" s="119">
        <v>0.3</v>
      </c>
      <c r="U1516" s="119">
        <v>0.1</v>
      </c>
      <c r="V1516" s="111">
        <v>183.8</v>
      </c>
      <c r="W1516" s="111">
        <f t="shared" si="204"/>
        <v>200.34200000000001</v>
      </c>
      <c r="X1516" s="112">
        <v>1.377</v>
      </c>
      <c r="Y1516" s="111">
        <f t="shared" si="205"/>
        <v>476.21293399999996</v>
      </c>
      <c r="Z1516" s="113">
        <v>0.5</v>
      </c>
      <c r="AA1516" s="114">
        <f t="shared" si="203"/>
        <v>238.10646699999998</v>
      </c>
    </row>
    <row r="1517" spans="1:27" ht="12.75" customHeight="1" x14ac:dyDescent="0.35">
      <c r="A1517" s="103" t="s">
        <v>2682</v>
      </c>
      <c r="B1517" s="222" t="s">
        <v>2316</v>
      </c>
      <c r="C1517" s="123" t="s">
        <v>592</v>
      </c>
      <c r="D1517" s="124">
        <v>1</v>
      </c>
      <c r="E1517" s="125">
        <v>0.8</v>
      </c>
      <c r="F1517" s="132">
        <f>VLOOKUP(CONCATENATE(A1517,"-",E1517),AĞIRLIK!$A$3:$C$171,3,FALSE)</f>
        <v>16.076800000000002</v>
      </c>
      <c r="G1517" s="141" t="s">
        <v>39</v>
      </c>
      <c r="H1517" s="108">
        <f>Sayfa2!$C$2</f>
        <v>6.5</v>
      </c>
      <c r="I1517" s="120"/>
      <c r="J1517" s="118"/>
      <c r="K1517" s="118"/>
      <c r="L1517" s="118"/>
      <c r="M1517" s="118"/>
      <c r="N1517" s="118"/>
      <c r="O1517" s="118"/>
      <c r="P1517" s="118"/>
      <c r="Q1517" s="118"/>
      <c r="R1517" s="109">
        <f t="shared" si="211"/>
        <v>104.49920000000002</v>
      </c>
      <c r="S1517" s="119">
        <v>0.2</v>
      </c>
      <c r="T1517" s="119">
        <v>0.3</v>
      </c>
      <c r="U1517" s="119">
        <v>0.1</v>
      </c>
      <c r="V1517" s="111">
        <v>115.47</v>
      </c>
      <c r="W1517" s="111">
        <f t="shared" si="204"/>
        <v>125.8623</v>
      </c>
      <c r="X1517" s="112">
        <v>1.377</v>
      </c>
      <c r="Y1517" s="111">
        <f t="shared" si="205"/>
        <v>299.17468709999997</v>
      </c>
      <c r="Z1517" s="113">
        <v>0.5</v>
      </c>
      <c r="AA1517" s="114">
        <f t="shared" si="203"/>
        <v>149.58734354999999</v>
      </c>
    </row>
    <row r="1518" spans="1:27" ht="12.75" customHeight="1" x14ac:dyDescent="0.35">
      <c r="A1518" s="103" t="s">
        <v>2682</v>
      </c>
      <c r="B1518" s="222" t="s">
        <v>2317</v>
      </c>
      <c r="C1518" s="78" t="s">
        <v>593</v>
      </c>
      <c r="D1518" s="124">
        <v>0.25</v>
      </c>
      <c r="E1518" s="125">
        <v>0.8</v>
      </c>
      <c r="F1518" s="132">
        <f>VLOOKUP(CONCATENATE(A1518,"-",E1518),AĞIRLIK!$A$3:$C$171,3,FALSE)</f>
        <v>16.076800000000002</v>
      </c>
      <c r="G1518" s="141" t="s">
        <v>39</v>
      </c>
      <c r="H1518" s="120">
        <f>Sayfa2!$C$2*Sayfa2!I26</f>
        <v>4.3371250000000003</v>
      </c>
      <c r="I1518" s="120"/>
      <c r="J1518" s="118"/>
      <c r="K1518" s="118"/>
      <c r="L1518" s="118">
        <f>'genel hesap'!$C$2</f>
        <v>1.39</v>
      </c>
      <c r="M1518" s="118"/>
      <c r="N1518" s="118"/>
      <c r="O1518" s="118">
        <f>SIVAMA!D25</f>
        <v>4.9799999999999995</v>
      </c>
      <c r="P1518" s="118"/>
      <c r="Q1518" s="118"/>
      <c r="R1518" s="109">
        <f>R1487</f>
        <v>52.249600000000008</v>
      </c>
      <c r="S1518" s="119">
        <v>0.2</v>
      </c>
      <c r="T1518" s="119">
        <v>0.3</v>
      </c>
      <c r="U1518" s="119">
        <v>0.1</v>
      </c>
      <c r="V1518" s="111">
        <v>59.125</v>
      </c>
      <c r="W1518" s="111">
        <f t="shared" si="204"/>
        <v>64.446250000000006</v>
      </c>
      <c r="X1518" s="112">
        <v>1.377</v>
      </c>
      <c r="Y1518" s="111">
        <f t="shared" si="205"/>
        <v>153.18873625000001</v>
      </c>
      <c r="Z1518" s="113">
        <v>0.5</v>
      </c>
      <c r="AA1518" s="114">
        <f t="shared" ref="AA1518:AA1581" si="212">Y1518*(1-Z1518)</f>
        <v>76.594368125000003</v>
      </c>
    </row>
    <row r="1519" spans="1:27" ht="12.75" customHeight="1" x14ac:dyDescent="0.35">
      <c r="A1519" s="103" t="s">
        <v>2682</v>
      </c>
      <c r="B1519" s="222" t="s">
        <v>2318</v>
      </c>
      <c r="C1519" s="123" t="s">
        <v>3462</v>
      </c>
      <c r="D1519" s="124">
        <v>0.25</v>
      </c>
      <c r="E1519" s="125">
        <v>0.8</v>
      </c>
      <c r="F1519" s="132">
        <f>VLOOKUP(CONCATENATE(A1519,"-",E1519),AĞIRLIK!$A$3:$C$171,3,FALSE)</f>
        <v>16.076800000000002</v>
      </c>
      <c r="G1519" s="141" t="s">
        <v>39</v>
      </c>
      <c r="H1519" s="120">
        <f>Sayfa2!$C$2*Sayfa2!I26</f>
        <v>4.3371250000000003</v>
      </c>
      <c r="I1519" s="108">
        <f>D1519*İZOLASYON!$G$25</f>
        <v>1.9570050000000001</v>
      </c>
      <c r="J1519" s="118">
        <f>D1519*İZOLASYON!$O$25</f>
        <v>10.016286000000003</v>
      </c>
      <c r="K1519" s="118"/>
      <c r="L1519" s="118">
        <f>'genel hesap'!$C$2</f>
        <v>1.39</v>
      </c>
      <c r="M1519" s="118"/>
      <c r="N1519" s="118"/>
      <c r="O1519" s="118">
        <f>SIVAMA!D25</f>
        <v>4.9799999999999995</v>
      </c>
      <c r="P1519" s="118"/>
      <c r="Q1519" s="118"/>
      <c r="R1519" s="109">
        <f>R1488</f>
        <v>76.196182000000007</v>
      </c>
      <c r="S1519" s="119">
        <v>0.2</v>
      </c>
      <c r="T1519" s="119">
        <v>0.3</v>
      </c>
      <c r="U1519" s="119">
        <v>0.1</v>
      </c>
      <c r="V1519" s="111">
        <v>93.29</v>
      </c>
      <c r="W1519" s="111">
        <f t="shared" si="204"/>
        <v>101.68610000000001</v>
      </c>
      <c r="X1519" s="112">
        <v>1.377</v>
      </c>
      <c r="Y1519" s="111">
        <f t="shared" si="205"/>
        <v>241.7078597</v>
      </c>
      <c r="Z1519" s="113">
        <v>0.5</v>
      </c>
      <c r="AA1519" s="114">
        <f t="shared" si="212"/>
        <v>120.85392985</v>
      </c>
    </row>
    <row r="1520" spans="1:27" ht="12.75" customHeight="1" x14ac:dyDescent="0.35">
      <c r="A1520" s="103" t="s">
        <v>2682</v>
      </c>
      <c r="B1520" s="222" t="s">
        <v>2319</v>
      </c>
      <c r="C1520" s="123" t="s">
        <v>3972</v>
      </c>
      <c r="D1520" s="124">
        <v>0.25</v>
      </c>
      <c r="E1520" s="125">
        <v>0.8</v>
      </c>
      <c r="F1520" s="106">
        <f>VLOOKUP(CONCATENATE(A1520,"-",E1520),AĞIRLIK!$A$3:$C$171,3,FALSE)</f>
        <v>16.076800000000002</v>
      </c>
      <c r="G1520" s="117" t="s">
        <v>39</v>
      </c>
      <c r="H1520" s="108">
        <v>3.3362500000000002</v>
      </c>
      <c r="I1520" s="108">
        <f>D1520*'genel hesap'!$K$92</f>
        <v>2.4758900000000001</v>
      </c>
      <c r="J1520" s="108">
        <f>D1520*'genel hesap'!$R$92</f>
        <v>10.339392</v>
      </c>
      <c r="K1520" s="118"/>
      <c r="L1520" s="118">
        <f>'genel hesap'!$C$2</f>
        <v>1.39</v>
      </c>
      <c r="M1520" s="118"/>
      <c r="N1520" s="118"/>
      <c r="O1520" s="118">
        <f>SIVAMA!D25</f>
        <v>4.9799999999999995</v>
      </c>
      <c r="P1520" s="118"/>
      <c r="Q1520" s="118"/>
      <c r="R1520" s="109">
        <f>R1489</f>
        <v>77.880164000000008</v>
      </c>
      <c r="S1520" s="119">
        <v>0.2</v>
      </c>
      <c r="T1520" s="119">
        <v>0.3</v>
      </c>
      <c r="U1520" s="119">
        <v>0.1</v>
      </c>
      <c r="V1520" s="111">
        <v>95.7</v>
      </c>
      <c r="W1520" s="111">
        <f t="shared" si="204"/>
        <v>104.31300000000002</v>
      </c>
      <c r="X1520" s="112">
        <v>1.377</v>
      </c>
      <c r="Y1520" s="111">
        <f t="shared" si="205"/>
        <v>247.95200100000002</v>
      </c>
      <c r="Z1520" s="113">
        <v>0.5</v>
      </c>
      <c r="AA1520" s="114">
        <f t="shared" si="212"/>
        <v>123.97600050000001</v>
      </c>
    </row>
    <row r="1521" spans="1:27" ht="12.75" customHeight="1" x14ac:dyDescent="0.35">
      <c r="A1521" s="103" t="s">
        <v>2682</v>
      </c>
      <c r="B1521" s="222" t="s">
        <v>2320</v>
      </c>
      <c r="C1521" s="78" t="s">
        <v>595</v>
      </c>
      <c r="D1521" s="124">
        <v>1</v>
      </c>
      <c r="E1521" s="125">
        <v>0.8</v>
      </c>
      <c r="F1521" s="132">
        <f>VLOOKUP(CONCATENATE(A1521,"-",E1521),AĞIRLIK!$A$3:$C$171,3,FALSE)</f>
        <v>16.076800000000002</v>
      </c>
      <c r="G1521" s="141" t="s">
        <v>39</v>
      </c>
      <c r="H1521" s="108">
        <f>Sayfa2!$C$2</f>
        <v>6.5</v>
      </c>
      <c r="I1521" s="108"/>
      <c r="J1521" s="118"/>
      <c r="K1521" s="118"/>
      <c r="L1521" s="118"/>
      <c r="M1521" s="118"/>
      <c r="N1521" s="118"/>
      <c r="O1521" s="118"/>
      <c r="P1521" s="118"/>
      <c r="Q1521" s="118"/>
      <c r="R1521" s="109">
        <f>F1521*H1521*D1521+I1521+J1521+K1521+L1521+M1521+N1521+O1521+P1521+Q1521</f>
        <v>104.49920000000002</v>
      </c>
      <c r="S1521" s="119">
        <v>0.1</v>
      </c>
      <c r="T1521" s="119">
        <v>0.3</v>
      </c>
      <c r="U1521" s="119">
        <v>0.1</v>
      </c>
      <c r="V1521" s="111">
        <f>V1509*1.5</f>
        <v>173.20499999999998</v>
      </c>
      <c r="W1521" s="111">
        <f t="shared" si="204"/>
        <v>188.79345000000001</v>
      </c>
      <c r="X1521" s="112">
        <v>1.377</v>
      </c>
      <c r="Y1521" s="111">
        <f t="shared" si="205"/>
        <v>448.76203064999999</v>
      </c>
      <c r="Z1521" s="113">
        <v>0.5</v>
      </c>
      <c r="AA1521" s="114">
        <f t="shared" si="212"/>
        <v>224.38101532499999</v>
      </c>
    </row>
    <row r="1522" spans="1:27" ht="12.75" customHeight="1" x14ac:dyDescent="0.35">
      <c r="A1522" s="103" t="s">
        <v>2682</v>
      </c>
      <c r="B1522" s="222" t="s">
        <v>2321</v>
      </c>
      <c r="C1522" s="123" t="s">
        <v>3630</v>
      </c>
      <c r="D1522" s="124">
        <v>1</v>
      </c>
      <c r="E1522" s="125">
        <v>0.8</v>
      </c>
      <c r="F1522" s="132">
        <f>VLOOKUP(CONCATENATE(A1522,"-",E1522),AĞIRLIK!$A$3:$C$171,3,FALSE)</f>
        <v>16.076800000000002</v>
      </c>
      <c r="G1522" s="141" t="s">
        <v>39</v>
      </c>
      <c r="H1522" s="108">
        <f>Sayfa2!$C$2</f>
        <v>6.5</v>
      </c>
      <c r="I1522" s="108">
        <f>D1522*İZOLASYON!$G$25</f>
        <v>7.8280200000000004</v>
      </c>
      <c r="J1522" s="118">
        <f>D1522*İZOLASYON!$O$25</f>
        <v>40.065144000000011</v>
      </c>
      <c r="K1522" s="118"/>
      <c r="L1522" s="118"/>
      <c r="M1522" s="118"/>
      <c r="N1522" s="118"/>
      <c r="O1522" s="118"/>
      <c r="P1522" s="118"/>
      <c r="Q1522" s="118"/>
      <c r="R1522" s="109">
        <f>F1522*H1522*D1522+I1522+J1522+K1522+L1522+M1522+N1522+O1522+P1522+Q1522</f>
        <v>152.39236400000001</v>
      </c>
      <c r="S1522" s="119">
        <v>0.1</v>
      </c>
      <c r="T1522" s="119">
        <v>0.3</v>
      </c>
      <c r="U1522" s="119">
        <v>0.1</v>
      </c>
      <c r="V1522" s="111">
        <f t="shared" ref="V1522:V1523" si="213">V1510*1.5</f>
        <v>275.70000000000005</v>
      </c>
      <c r="W1522" s="111">
        <f t="shared" si="204"/>
        <v>300.51300000000009</v>
      </c>
      <c r="X1522" s="112">
        <v>1.377</v>
      </c>
      <c r="Y1522" s="111">
        <f t="shared" si="205"/>
        <v>714.3194010000002</v>
      </c>
      <c r="Z1522" s="113">
        <v>0.5</v>
      </c>
      <c r="AA1522" s="114">
        <f t="shared" si="212"/>
        <v>357.1597005000001</v>
      </c>
    </row>
    <row r="1523" spans="1:27" ht="12.75" customHeight="1" x14ac:dyDescent="0.35">
      <c r="A1523" s="103" t="s">
        <v>2682</v>
      </c>
      <c r="B1523" s="222" t="s">
        <v>2322</v>
      </c>
      <c r="C1523" s="123" t="s">
        <v>3973</v>
      </c>
      <c r="D1523" s="124">
        <v>1</v>
      </c>
      <c r="E1523" s="125">
        <v>0.8</v>
      </c>
      <c r="F1523" s="106">
        <f>VLOOKUP(CONCATENATE(A1523,"-",E1523),AĞIRLIK!$A$3:$C$171,3,FALSE)</f>
        <v>16.076800000000002</v>
      </c>
      <c r="G1523" s="117" t="s">
        <v>39</v>
      </c>
      <c r="H1523" s="108">
        <f>Sayfa2!$C$2</f>
        <v>6.5</v>
      </c>
      <c r="I1523" s="108">
        <f>D1523*'genel hesap'!$K$92</f>
        <v>9.9035600000000006</v>
      </c>
      <c r="J1523" s="108">
        <f>D1523*'genel hesap'!$R$92</f>
        <v>41.357568000000001</v>
      </c>
      <c r="K1523" s="118"/>
      <c r="L1523" s="118"/>
      <c r="M1523" s="118"/>
      <c r="N1523" s="118"/>
      <c r="O1523" s="118"/>
      <c r="P1523" s="118"/>
      <c r="Q1523" s="118"/>
      <c r="R1523" s="109">
        <f>F1523*H1523*D1523+I1523+J1523+K1523+L1523+M1523+N1523+O1523+P1523+Q1523</f>
        <v>155.76032800000002</v>
      </c>
      <c r="S1523" s="119">
        <v>0.1</v>
      </c>
      <c r="T1523" s="119">
        <v>0.3</v>
      </c>
      <c r="U1523" s="119">
        <v>0.1</v>
      </c>
      <c r="V1523" s="111">
        <f t="shared" si="213"/>
        <v>282.93</v>
      </c>
      <c r="W1523" s="111">
        <f t="shared" si="204"/>
        <v>308.39370000000002</v>
      </c>
      <c r="X1523" s="112">
        <v>1.377</v>
      </c>
      <c r="Y1523" s="111">
        <f t="shared" si="205"/>
        <v>733.05182490000004</v>
      </c>
      <c r="Z1523" s="113">
        <v>0.5</v>
      </c>
      <c r="AA1523" s="114">
        <f t="shared" si="212"/>
        <v>366.52591245000002</v>
      </c>
    </row>
    <row r="1524" spans="1:27" ht="12.75" customHeight="1" x14ac:dyDescent="0.35">
      <c r="A1524" s="103" t="s">
        <v>2682</v>
      </c>
      <c r="B1524" s="222" t="s">
        <v>2323</v>
      </c>
      <c r="C1524" s="78" t="s">
        <v>1346</v>
      </c>
      <c r="D1524" s="124">
        <v>1</v>
      </c>
      <c r="E1524" s="125">
        <v>0.8</v>
      </c>
      <c r="F1524" s="132">
        <f>VLOOKUP(CONCATENATE(A1524,"-",E1524),AĞIRLIK!$A$3:$C$171,3,FALSE)</f>
        <v>16.076800000000002</v>
      </c>
      <c r="G1524" s="141" t="s">
        <v>39</v>
      </c>
      <c r="H1524" s="108">
        <f>Sayfa2!$C$2</f>
        <v>6.5</v>
      </c>
      <c r="I1524" s="108"/>
      <c r="J1524" s="118"/>
      <c r="K1524" s="118"/>
      <c r="L1524" s="118"/>
      <c r="M1524" s="118"/>
      <c r="N1524" s="118"/>
      <c r="O1524" s="118"/>
      <c r="P1524" s="118"/>
      <c r="Q1524" s="118"/>
      <c r="R1524" s="109">
        <f>F1524*H1524*D1524+I1524+J1524+K1524+L1524+M1524+N1524+O1524+P1524+Q1524</f>
        <v>104.49920000000002</v>
      </c>
      <c r="S1524" s="119">
        <v>0.2</v>
      </c>
      <c r="T1524" s="119">
        <v>0.3</v>
      </c>
      <c r="U1524" s="119">
        <v>0.1</v>
      </c>
      <c r="V1524" s="111">
        <f>V1517</f>
        <v>115.47</v>
      </c>
      <c r="W1524" s="111">
        <f t="shared" ref="W1524:W1587" si="214">V1524*$W$1</f>
        <v>125.8623</v>
      </c>
      <c r="X1524" s="112">
        <v>1.377</v>
      </c>
      <c r="Y1524" s="111">
        <f t="shared" ref="Y1524:Y1587" si="215">W1524*(1+X1524)</f>
        <v>299.17468709999997</v>
      </c>
      <c r="Z1524" s="113">
        <v>0.5</v>
      </c>
      <c r="AA1524" s="114">
        <f t="shared" si="212"/>
        <v>149.58734354999999</v>
      </c>
    </row>
    <row r="1525" spans="1:27" ht="12.75" customHeight="1" x14ac:dyDescent="0.35">
      <c r="A1525" s="103" t="s">
        <v>2682</v>
      </c>
      <c r="B1525" s="222" t="s">
        <v>4396</v>
      </c>
      <c r="C1525" s="78" t="s">
        <v>570</v>
      </c>
      <c r="D1525" s="124">
        <v>1</v>
      </c>
      <c r="E1525" s="125">
        <v>0.8</v>
      </c>
      <c r="F1525" s="132">
        <f>VLOOKUP(CONCATENATE(A1525,"-",E1525),AĞIRLIK!$A$3:$C$171,3,FALSE)</f>
        <v>16.076800000000002</v>
      </c>
      <c r="G1525" s="141" t="s">
        <v>39</v>
      </c>
      <c r="H1525" s="108">
        <f>Sayfa2!$C$2</f>
        <v>6.5</v>
      </c>
      <c r="I1525" s="108"/>
      <c r="J1525" s="118"/>
      <c r="K1525" s="118"/>
      <c r="L1525" s="118"/>
      <c r="M1525" s="118"/>
      <c r="N1525" s="118"/>
      <c r="O1525" s="118"/>
      <c r="P1525" s="118"/>
      <c r="Q1525" s="118"/>
      <c r="R1525" s="109">
        <f>F1525*H1525*D1525+I1525+J1525+K1525+L1525+M1525+N1525+O1525+P1525+Q1525</f>
        <v>104.49920000000002</v>
      </c>
      <c r="S1525" s="119">
        <v>0.2</v>
      </c>
      <c r="T1525" s="119">
        <v>0.3</v>
      </c>
      <c r="U1525" s="119">
        <v>0.1</v>
      </c>
      <c r="V1525" s="111">
        <v>115.47</v>
      </c>
      <c r="W1525" s="111">
        <f t="shared" si="214"/>
        <v>125.8623</v>
      </c>
      <c r="X1525" s="112">
        <v>1.377</v>
      </c>
      <c r="Y1525" s="111">
        <f t="shared" si="215"/>
        <v>299.17468709999997</v>
      </c>
      <c r="Z1525" s="113">
        <v>0.5</v>
      </c>
      <c r="AA1525" s="114">
        <f t="shared" si="212"/>
        <v>149.58734354999999</v>
      </c>
    </row>
    <row r="1526" spans="1:27" ht="12.75" customHeight="1" x14ac:dyDescent="0.35">
      <c r="A1526" s="103" t="s">
        <v>2682</v>
      </c>
      <c r="B1526" s="222" t="s">
        <v>4397</v>
      </c>
      <c r="C1526" s="78" t="s">
        <v>1347</v>
      </c>
      <c r="D1526" s="126">
        <v>1</v>
      </c>
      <c r="E1526" s="131"/>
      <c r="F1526" s="132">
        <v>8.4</v>
      </c>
      <c r="G1526" s="142" t="s">
        <v>39</v>
      </c>
      <c r="H1526" s="108">
        <v>1.62</v>
      </c>
      <c r="I1526" s="108"/>
      <c r="J1526" s="118"/>
      <c r="K1526" s="118"/>
      <c r="L1526" s="118"/>
      <c r="M1526" s="118"/>
      <c r="N1526" s="118"/>
      <c r="O1526" s="118"/>
      <c r="P1526" s="128"/>
      <c r="Q1526" s="128"/>
      <c r="R1526" s="109">
        <f>R1528</f>
        <v>13.608000000000002</v>
      </c>
      <c r="S1526" s="129">
        <v>1.5</v>
      </c>
      <c r="T1526" s="129">
        <v>0</v>
      </c>
      <c r="U1526" s="129">
        <v>0</v>
      </c>
      <c r="V1526" s="111">
        <v>115.47</v>
      </c>
      <c r="W1526" s="111">
        <f t="shared" si="214"/>
        <v>125.8623</v>
      </c>
      <c r="X1526" s="112">
        <v>1.377</v>
      </c>
      <c r="Y1526" s="111">
        <f t="shared" si="215"/>
        <v>299.17468709999997</v>
      </c>
      <c r="Z1526" s="113">
        <v>0.5</v>
      </c>
      <c r="AA1526" s="114">
        <f t="shared" si="212"/>
        <v>149.58734354999999</v>
      </c>
    </row>
    <row r="1527" spans="1:27" ht="12.75" customHeight="1" x14ac:dyDescent="0.35">
      <c r="A1527" s="103" t="s">
        <v>2682</v>
      </c>
      <c r="B1527" s="222" t="s">
        <v>4398</v>
      </c>
      <c r="C1527" s="78" t="s">
        <v>1348</v>
      </c>
      <c r="D1527" s="126"/>
      <c r="E1527" s="131"/>
      <c r="F1527" s="132">
        <f>Sayfa2!CU25</f>
        <v>8.4</v>
      </c>
      <c r="G1527" s="142" t="s">
        <v>39</v>
      </c>
      <c r="H1527" s="108"/>
      <c r="I1527" s="108"/>
      <c r="J1527" s="118"/>
      <c r="K1527" s="118"/>
      <c r="L1527" s="118"/>
      <c r="M1527" s="118"/>
      <c r="N1527" s="118"/>
      <c r="O1527" s="118"/>
      <c r="P1527" s="128"/>
      <c r="Q1527" s="128"/>
      <c r="R1527" s="109">
        <f>R1528</f>
        <v>13.608000000000002</v>
      </c>
      <c r="S1527" s="129">
        <v>1</v>
      </c>
      <c r="T1527" s="129">
        <v>0</v>
      </c>
      <c r="U1527" s="129">
        <v>0</v>
      </c>
      <c r="V1527" s="111">
        <v>115.47</v>
      </c>
      <c r="W1527" s="111">
        <f t="shared" si="214"/>
        <v>125.8623</v>
      </c>
      <c r="X1527" s="112">
        <v>1.377</v>
      </c>
      <c r="Y1527" s="111">
        <f t="shared" si="215"/>
        <v>299.17468709999997</v>
      </c>
      <c r="Z1527" s="113">
        <v>0.5</v>
      </c>
      <c r="AA1527" s="114">
        <f t="shared" si="212"/>
        <v>149.58734354999999</v>
      </c>
    </row>
    <row r="1528" spans="1:27" ht="12.75" customHeight="1" x14ac:dyDescent="0.35">
      <c r="A1528" s="103" t="s">
        <v>2682</v>
      </c>
      <c r="B1528" s="222" t="s">
        <v>4399</v>
      </c>
      <c r="C1528" s="78" t="s">
        <v>569</v>
      </c>
      <c r="D1528" s="126">
        <v>1</v>
      </c>
      <c r="E1528" s="131"/>
      <c r="F1528" s="132">
        <f>Sayfa2!CU25</f>
        <v>8.4</v>
      </c>
      <c r="G1528" s="142" t="s">
        <v>39</v>
      </c>
      <c r="H1528" s="108">
        <v>1.62</v>
      </c>
      <c r="I1528" s="108"/>
      <c r="J1528" s="118"/>
      <c r="K1528" s="118"/>
      <c r="L1528" s="118"/>
      <c r="M1528" s="118"/>
      <c r="N1528" s="118"/>
      <c r="O1528" s="118"/>
      <c r="P1528" s="128"/>
      <c r="Q1528" s="128"/>
      <c r="R1528" s="109">
        <f>F1528*H1528*D1528+I1528+J1528+K1528+L1528+M1528+N1528+O1528+P1528+Q1528</f>
        <v>13.608000000000002</v>
      </c>
      <c r="S1528" s="129">
        <v>1</v>
      </c>
      <c r="T1528" s="129">
        <v>0</v>
      </c>
      <c r="U1528" s="129">
        <v>0</v>
      </c>
      <c r="V1528" s="111">
        <v>115.47</v>
      </c>
      <c r="W1528" s="111">
        <f t="shared" si="214"/>
        <v>125.8623</v>
      </c>
      <c r="X1528" s="112">
        <v>1.377</v>
      </c>
      <c r="Y1528" s="111">
        <f t="shared" si="215"/>
        <v>299.17468709999997</v>
      </c>
      <c r="Z1528" s="113">
        <v>0.5</v>
      </c>
      <c r="AA1528" s="114">
        <f t="shared" si="212"/>
        <v>149.58734354999999</v>
      </c>
    </row>
    <row r="1529" spans="1:27" ht="12.75" customHeight="1" x14ac:dyDescent="0.35">
      <c r="A1529" s="103" t="s">
        <v>2682</v>
      </c>
      <c r="B1529" s="222" t="s">
        <v>4400</v>
      </c>
      <c r="C1529" s="78" t="s">
        <v>568</v>
      </c>
      <c r="D1529" s="124">
        <v>1</v>
      </c>
      <c r="E1529" s="125"/>
      <c r="F1529" s="132">
        <v>1</v>
      </c>
      <c r="G1529" s="141" t="s">
        <v>39</v>
      </c>
      <c r="H1529" s="133"/>
      <c r="I1529" s="138"/>
      <c r="J1529" s="134"/>
      <c r="K1529" s="134"/>
      <c r="L1529" s="134"/>
      <c r="M1529" s="134">
        <f>'BAĞLANTI KELEPÇESİ'!H26</f>
        <v>2.086215324675325</v>
      </c>
      <c r="N1529" s="134"/>
      <c r="O1529" s="134"/>
      <c r="P1529" s="134"/>
      <c r="Q1529" s="134"/>
      <c r="R1529" s="109">
        <f>F1529*H1529*D1529+I1529+J1529+K1529+L1529+M1529+N1529+O1529+P1529+Q1529</f>
        <v>2.086215324675325</v>
      </c>
      <c r="S1529" s="135">
        <v>1</v>
      </c>
      <c r="T1529" s="135">
        <v>0</v>
      </c>
      <c r="U1529" s="135">
        <v>0</v>
      </c>
      <c r="V1529" s="111">
        <v>4.5999999999999996</v>
      </c>
      <c r="W1529" s="111">
        <f t="shared" si="214"/>
        <v>5.0140000000000002</v>
      </c>
      <c r="X1529" s="112">
        <v>1.377</v>
      </c>
      <c r="Y1529" s="111">
        <f t="shared" si="215"/>
        <v>11.918277999999999</v>
      </c>
      <c r="Z1529" s="113">
        <v>0.5</v>
      </c>
      <c r="AA1529" s="114">
        <f t="shared" si="212"/>
        <v>5.9591389999999995</v>
      </c>
    </row>
    <row r="1530" spans="1:27" ht="12.75" customHeight="1" x14ac:dyDescent="0.35">
      <c r="A1530" s="103" t="s">
        <v>2682</v>
      </c>
      <c r="B1530" s="222" t="s">
        <v>4401</v>
      </c>
      <c r="C1530" s="78" t="s">
        <v>1349</v>
      </c>
      <c r="D1530" s="124"/>
      <c r="E1530" s="125"/>
      <c r="F1530" s="132">
        <v>1</v>
      </c>
      <c r="G1530" s="117" t="s">
        <v>39</v>
      </c>
      <c r="H1530" s="133"/>
      <c r="I1530" s="138"/>
      <c r="J1530" s="118"/>
      <c r="K1530" s="134"/>
      <c r="L1530" s="134"/>
      <c r="M1530" s="134"/>
      <c r="N1530" s="134"/>
      <c r="O1530" s="134"/>
      <c r="P1530" s="134"/>
      <c r="Q1530" s="134"/>
      <c r="R1530" s="109">
        <f>R1533</f>
        <v>4.2497000000000007</v>
      </c>
      <c r="S1530" s="135">
        <v>1</v>
      </c>
      <c r="T1530" s="135">
        <v>0</v>
      </c>
      <c r="U1530" s="135">
        <v>0</v>
      </c>
      <c r="V1530" s="111">
        <v>4.5999999999999996</v>
      </c>
      <c r="W1530" s="111">
        <f t="shared" si="214"/>
        <v>5.0140000000000002</v>
      </c>
      <c r="X1530" s="112">
        <v>1.377</v>
      </c>
      <c r="Y1530" s="111">
        <f t="shared" si="215"/>
        <v>11.918277999999999</v>
      </c>
      <c r="Z1530" s="113">
        <v>0.5</v>
      </c>
      <c r="AA1530" s="114">
        <f t="shared" si="212"/>
        <v>5.9591389999999995</v>
      </c>
    </row>
    <row r="1531" spans="1:27" ht="12.75" customHeight="1" x14ac:dyDescent="0.35">
      <c r="A1531" s="103" t="s">
        <v>2682</v>
      </c>
      <c r="B1531" s="222" t="s">
        <v>4402</v>
      </c>
      <c r="C1531" s="123" t="s">
        <v>3974</v>
      </c>
      <c r="D1531" s="124"/>
      <c r="E1531" s="125"/>
      <c r="F1531" s="132">
        <v>1</v>
      </c>
      <c r="G1531" s="117" t="s">
        <v>39</v>
      </c>
      <c r="H1531" s="133"/>
      <c r="I1531" s="138"/>
      <c r="J1531" s="118"/>
      <c r="K1531" s="134"/>
      <c r="L1531" s="134"/>
      <c r="M1531" s="134"/>
      <c r="N1531" s="134"/>
      <c r="O1531" s="134"/>
      <c r="P1531" s="134">
        <f>'DUVAR KELEPÇE'!J25</f>
        <v>4.6578999999999997</v>
      </c>
      <c r="Q1531" s="134"/>
      <c r="R1531" s="109">
        <f>F1531*H1531*D1531+I1531+J1531+K1531+L1531+M1531+N1531+O1531+P1531+Q1531</f>
        <v>4.6578999999999997</v>
      </c>
      <c r="S1531" s="135">
        <v>1</v>
      </c>
      <c r="T1531" s="135">
        <v>0</v>
      </c>
      <c r="U1531" s="135">
        <v>0</v>
      </c>
      <c r="V1531" s="111">
        <f t="shared" si="207"/>
        <v>9.3157999999999994</v>
      </c>
      <c r="W1531" s="111">
        <f t="shared" si="214"/>
        <v>10.154222000000001</v>
      </c>
      <c r="X1531" s="112">
        <v>1.377</v>
      </c>
      <c r="Y1531" s="111">
        <f t="shared" si="215"/>
        <v>24.136585694000001</v>
      </c>
      <c r="Z1531" s="113">
        <v>0.5</v>
      </c>
      <c r="AA1531" s="114">
        <f t="shared" si="212"/>
        <v>12.068292847</v>
      </c>
    </row>
    <row r="1532" spans="1:27" ht="12.75" customHeight="1" x14ac:dyDescent="0.35">
      <c r="A1532" s="103" t="s">
        <v>2682</v>
      </c>
      <c r="B1532" s="222" t="s">
        <v>4403</v>
      </c>
      <c r="C1532" s="123" t="s">
        <v>3491</v>
      </c>
      <c r="D1532" s="124"/>
      <c r="E1532" s="125"/>
      <c r="F1532" s="132">
        <v>1</v>
      </c>
      <c r="G1532" s="117" t="s">
        <v>39</v>
      </c>
      <c r="H1532" s="133"/>
      <c r="I1532" s="133"/>
      <c r="J1532" s="118"/>
      <c r="K1532" s="134"/>
      <c r="L1532" s="134"/>
      <c r="M1532" s="134"/>
      <c r="N1532" s="134"/>
      <c r="O1532" s="134"/>
      <c r="P1532" s="134">
        <f>'DUVAR KELEPÇE'!J24</f>
        <v>4.4538000000000002</v>
      </c>
      <c r="Q1532" s="134"/>
      <c r="R1532" s="109">
        <f>F1532*H1532*D1532+I1532+J1532+K1532+L1532+M1532+N1532+O1532+P1532+Q1532</f>
        <v>4.4538000000000002</v>
      </c>
      <c r="S1532" s="135">
        <v>1</v>
      </c>
      <c r="T1532" s="135">
        <v>0</v>
      </c>
      <c r="U1532" s="135">
        <v>0</v>
      </c>
      <c r="V1532" s="111">
        <f t="shared" si="207"/>
        <v>8.9076000000000004</v>
      </c>
      <c r="W1532" s="111">
        <f t="shared" si="214"/>
        <v>9.709284000000002</v>
      </c>
      <c r="X1532" s="112">
        <v>1.377</v>
      </c>
      <c r="Y1532" s="111">
        <f t="shared" si="215"/>
        <v>23.078968068000002</v>
      </c>
      <c r="Z1532" s="113">
        <v>0.5</v>
      </c>
      <c r="AA1532" s="114">
        <f t="shared" si="212"/>
        <v>11.539484034000001</v>
      </c>
    </row>
    <row r="1533" spans="1:27" ht="12.75" customHeight="1" x14ac:dyDescent="0.35">
      <c r="A1533" s="103" t="s">
        <v>2682</v>
      </c>
      <c r="B1533" s="222" t="s">
        <v>4404</v>
      </c>
      <c r="C1533" s="123" t="s">
        <v>566</v>
      </c>
      <c r="D1533" s="124"/>
      <c r="E1533" s="125"/>
      <c r="F1533" s="132">
        <v>1</v>
      </c>
      <c r="G1533" s="117" t="s">
        <v>39</v>
      </c>
      <c r="H1533" s="133"/>
      <c r="I1533" s="133"/>
      <c r="J1533" s="134"/>
      <c r="K1533" s="134"/>
      <c r="L1533" s="134"/>
      <c r="M1533" s="134"/>
      <c r="N1533" s="134"/>
      <c r="O1533" s="134"/>
      <c r="P1533" s="134"/>
      <c r="Q1533" s="134">
        <f>'DUVAR KELEPÇE'!G24</f>
        <v>4.2497000000000007</v>
      </c>
      <c r="R1533" s="109">
        <f>F1533*H1533*D1533+I1533+J1533+K1533+L1533+M1533+N1533+O1533+P1533+Q1533</f>
        <v>4.2497000000000007</v>
      </c>
      <c r="S1533" s="135">
        <v>1</v>
      </c>
      <c r="T1533" s="135">
        <v>0</v>
      </c>
      <c r="U1533" s="135">
        <v>0</v>
      </c>
      <c r="V1533" s="111">
        <f t="shared" si="207"/>
        <v>8.4994000000000014</v>
      </c>
      <c r="W1533" s="111">
        <f t="shared" si="214"/>
        <v>9.2643460000000015</v>
      </c>
      <c r="X1533" s="112">
        <v>1.377</v>
      </c>
      <c r="Y1533" s="111">
        <f t="shared" si="215"/>
        <v>22.021350442000003</v>
      </c>
      <c r="Z1533" s="113">
        <v>0.5</v>
      </c>
      <c r="AA1533" s="114">
        <f t="shared" si="212"/>
        <v>11.010675221000001</v>
      </c>
    </row>
    <row r="1534" spans="1:27" ht="12.75" customHeight="1" x14ac:dyDescent="0.35">
      <c r="A1534" s="103" t="s">
        <v>2682</v>
      </c>
      <c r="B1534" s="222" t="s">
        <v>4405</v>
      </c>
      <c r="C1534" s="78" t="s">
        <v>565</v>
      </c>
      <c r="D1534" s="124"/>
      <c r="E1534" s="125"/>
      <c r="F1534" s="132">
        <v>1</v>
      </c>
      <c r="G1534" s="141" t="s">
        <v>39</v>
      </c>
      <c r="H1534" s="108"/>
      <c r="I1534" s="108"/>
      <c r="J1534" s="134"/>
      <c r="K1534" s="134"/>
      <c r="L1534" s="134"/>
      <c r="M1534" s="134"/>
      <c r="N1534" s="134">
        <f>'genel hesap'!Y61</f>
        <v>2.1936986301369865</v>
      </c>
      <c r="O1534" s="134"/>
      <c r="P1534" s="134"/>
      <c r="Q1534" s="134"/>
      <c r="R1534" s="109">
        <f>F1534*H1534*D1534+I1534+J1534+K1534+L1534+M1534+N1534+O1534+P1534+Q1534</f>
        <v>2.1936986301369865</v>
      </c>
      <c r="S1534" s="135">
        <v>1</v>
      </c>
      <c r="T1534" s="135">
        <v>0</v>
      </c>
      <c r="U1534" s="135">
        <v>0</v>
      </c>
      <c r="V1534" s="111">
        <f t="shared" si="207"/>
        <v>4.387397260273973</v>
      </c>
      <c r="W1534" s="111">
        <f t="shared" si="214"/>
        <v>4.782263013698631</v>
      </c>
      <c r="X1534" s="112">
        <v>1.377</v>
      </c>
      <c r="Y1534" s="111">
        <f t="shared" si="215"/>
        <v>11.367439183561645</v>
      </c>
      <c r="Z1534" s="113">
        <v>0.5</v>
      </c>
      <c r="AA1534" s="114">
        <f t="shared" si="212"/>
        <v>5.6837195917808225</v>
      </c>
    </row>
    <row r="1535" spans="1:27" ht="12.75" customHeight="1" x14ac:dyDescent="0.35">
      <c r="A1535" s="103" t="s">
        <v>2682</v>
      </c>
      <c r="B1535" s="222" t="s">
        <v>4406</v>
      </c>
      <c r="C1535" s="78" t="s">
        <v>3570</v>
      </c>
      <c r="D1535" s="136">
        <v>0.2</v>
      </c>
      <c r="E1535" s="125">
        <v>0.8</v>
      </c>
      <c r="F1535" s="132">
        <f>VLOOKUP(CONCATENATE(A1535,"-",E1535),AĞIRLIK!$A$3:$C$171,3,FALSE)</f>
        <v>16.076800000000002</v>
      </c>
      <c r="G1535" s="143" t="s">
        <v>39</v>
      </c>
      <c r="H1535" s="108">
        <f>Sayfa2!$C$2</f>
        <v>6.5</v>
      </c>
      <c r="I1535" s="108"/>
      <c r="J1535" s="109"/>
      <c r="K1535" s="109">
        <f>'genel hesap'!$D$2</f>
        <v>0.5</v>
      </c>
      <c r="L1535" s="109"/>
      <c r="M1535" s="109"/>
      <c r="N1535" s="109"/>
      <c r="O1535" s="118">
        <f>SIVAMA!D25</f>
        <v>4.9799999999999995</v>
      </c>
      <c r="P1535" s="109"/>
      <c r="Q1535" s="109"/>
      <c r="R1535" s="109">
        <f>R1521+O1535+K1535</f>
        <v>109.97920000000002</v>
      </c>
      <c r="S1535" s="110">
        <v>0.2</v>
      </c>
      <c r="T1535" s="110">
        <v>0.3</v>
      </c>
      <c r="U1535" s="110">
        <v>0.1</v>
      </c>
      <c r="V1535" s="111">
        <f t="shared" si="207"/>
        <v>188.72430720000003</v>
      </c>
      <c r="W1535" s="111">
        <f t="shared" si="214"/>
        <v>205.70949484800005</v>
      </c>
      <c r="X1535" s="112">
        <v>1.377</v>
      </c>
      <c r="Y1535" s="111">
        <f t="shared" si="215"/>
        <v>488.97146925369606</v>
      </c>
      <c r="Z1535" s="113">
        <v>0.5</v>
      </c>
      <c r="AA1535" s="114">
        <f t="shared" si="212"/>
        <v>244.48573462684803</v>
      </c>
    </row>
    <row r="1536" spans="1:27" ht="12.75" customHeight="1" x14ac:dyDescent="0.35">
      <c r="A1536" s="103" t="s">
        <v>2682</v>
      </c>
      <c r="B1536" s="222" t="s">
        <v>4407</v>
      </c>
      <c r="C1536" s="123" t="s">
        <v>3524</v>
      </c>
      <c r="D1536" s="136">
        <v>0.2</v>
      </c>
      <c r="E1536" s="125">
        <v>0.8</v>
      </c>
      <c r="F1536" s="132">
        <f>VLOOKUP(CONCATENATE(A1536,"-",E1536),AĞIRLIK!$A$3:$C$171,3,FALSE)</f>
        <v>16.076800000000002</v>
      </c>
      <c r="G1536" s="141" t="s">
        <v>39</v>
      </c>
      <c r="H1536" s="108">
        <f>Sayfa2!$C$2</f>
        <v>6.5</v>
      </c>
      <c r="I1536" s="108">
        <f>'genel hesap'!K60*D1536</f>
        <v>1.4351370000000001</v>
      </c>
      <c r="J1536" s="118">
        <f>'genel hesap'!R60*D1536</f>
        <v>7.5822208000000018</v>
      </c>
      <c r="K1536" s="118">
        <f>'genel hesap'!$D$2</f>
        <v>0.5</v>
      </c>
      <c r="L1536" s="118"/>
      <c r="M1536" s="118"/>
      <c r="N1536" s="118"/>
      <c r="O1536" s="118">
        <f>SIVAMA!D25</f>
        <v>4.9799999999999995</v>
      </c>
      <c r="P1536" s="118"/>
      <c r="Q1536" s="118"/>
      <c r="R1536" s="109">
        <f>F1536*H1536*D1536+I1536+J1536+K1536+L1536+M1536+N1536+O1536+P1536+Q1536+R1522</f>
        <v>187.78956180000003</v>
      </c>
      <c r="S1536" s="119">
        <v>0.2</v>
      </c>
      <c r="T1536" s="119">
        <v>0.3</v>
      </c>
      <c r="U1536" s="119">
        <v>0.1</v>
      </c>
      <c r="V1536" s="111">
        <f t="shared" si="207"/>
        <v>322.24688804880009</v>
      </c>
      <c r="W1536" s="111">
        <f t="shared" si="214"/>
        <v>351.24910797319211</v>
      </c>
      <c r="X1536" s="112">
        <v>1.377</v>
      </c>
      <c r="Y1536" s="111">
        <f t="shared" si="215"/>
        <v>834.91912965227755</v>
      </c>
      <c r="Z1536" s="113">
        <v>0.5</v>
      </c>
      <c r="AA1536" s="114">
        <f t="shared" si="212"/>
        <v>417.45956482613877</v>
      </c>
    </row>
    <row r="1537" spans="1:27" ht="12.75" customHeight="1" x14ac:dyDescent="0.35">
      <c r="A1537" s="103" t="s">
        <v>2682</v>
      </c>
      <c r="B1537" s="222" t="s">
        <v>4408</v>
      </c>
      <c r="C1537" s="123" t="s">
        <v>3975</v>
      </c>
      <c r="D1537" s="136">
        <v>0.2</v>
      </c>
      <c r="E1537" s="125">
        <v>0.8</v>
      </c>
      <c r="F1537" s="132">
        <f>VLOOKUP(CONCATENATE(A1537,"-",E1537),AĞIRLIK!$A$3:$C$171,3,FALSE)</f>
        <v>16.076800000000002</v>
      </c>
      <c r="G1537" s="141" t="s">
        <v>39</v>
      </c>
      <c r="H1537" s="108">
        <f>Sayfa2!$C$2</f>
        <v>6.5</v>
      </c>
      <c r="I1537" s="108">
        <f>D1537*'genel hesap'!$K$92</f>
        <v>1.9807120000000003</v>
      </c>
      <c r="J1537" s="118">
        <f>D1537*'genel hesap'!$R$92</f>
        <v>8.2715136000000005</v>
      </c>
      <c r="K1537" s="118">
        <f>'genel hesap'!$D$2</f>
        <v>0.5</v>
      </c>
      <c r="L1537" s="118"/>
      <c r="M1537" s="118"/>
      <c r="N1537" s="118"/>
      <c r="O1537" s="118">
        <f>SIVAMA!D25</f>
        <v>4.9799999999999995</v>
      </c>
      <c r="P1537" s="118"/>
      <c r="Q1537" s="118"/>
      <c r="R1537" s="109">
        <f>F1537*H1537*D1537+I1537+J1537+K1537+L1537+M1537+N1537+O1537+P1537+Q1537+R1523</f>
        <v>192.39239360000002</v>
      </c>
      <c r="S1537" s="119">
        <v>0.2</v>
      </c>
      <c r="T1537" s="119">
        <v>0.3</v>
      </c>
      <c r="U1537" s="119">
        <v>0.1</v>
      </c>
      <c r="V1537" s="111">
        <f>R1537*(1+S1537)*(T1537+1)*(U1537+1)</f>
        <v>330.14534741760002</v>
      </c>
      <c r="W1537" s="111">
        <f t="shared" si="214"/>
        <v>359.85842868518404</v>
      </c>
      <c r="X1537" s="112">
        <v>1.377</v>
      </c>
      <c r="Y1537" s="111">
        <f t="shared" si="215"/>
        <v>855.38348498468235</v>
      </c>
      <c r="Z1537" s="113">
        <v>0.5</v>
      </c>
      <c r="AA1537" s="114">
        <f t="shared" si="212"/>
        <v>427.69174249234118</v>
      </c>
    </row>
    <row r="1538" spans="1:27" ht="12.75" customHeight="1" x14ac:dyDescent="0.35">
      <c r="A1538" s="103" t="s">
        <v>2682</v>
      </c>
      <c r="B1538" s="222" t="s">
        <v>4409</v>
      </c>
      <c r="C1538" s="78" t="s">
        <v>2657</v>
      </c>
      <c r="D1538" s="124">
        <v>1</v>
      </c>
      <c r="E1538" s="125">
        <v>0.8</v>
      </c>
      <c r="F1538" s="132">
        <f>VLOOKUP(CONCATENATE(A1538,"-",E1538),AĞIRLIK!$A$3:$C$171,3,FALSE)</f>
        <v>16.076800000000002</v>
      </c>
      <c r="G1538" s="141" t="s">
        <v>39</v>
      </c>
      <c r="H1538" s="108">
        <f>Sayfa2!$C$2</f>
        <v>6.5</v>
      </c>
      <c r="I1538" s="108">
        <f>D1538*'genel hesap'!$K$92</f>
        <v>9.9035600000000006</v>
      </c>
      <c r="J1538" s="118">
        <f>D1538*'genel hesap'!$R$92</f>
        <v>41.357568000000001</v>
      </c>
      <c r="K1538" s="118"/>
      <c r="L1538" s="118"/>
      <c r="M1538" s="118"/>
      <c r="N1538" s="118"/>
      <c r="O1538" s="118"/>
      <c r="P1538" s="118"/>
      <c r="Q1538" s="118"/>
      <c r="R1538" s="109">
        <f>R1521*1.5</f>
        <v>156.74880000000002</v>
      </c>
      <c r="S1538" s="119">
        <v>0.1</v>
      </c>
      <c r="T1538" s="119">
        <v>0.3</v>
      </c>
      <c r="U1538" s="119">
        <v>0.1</v>
      </c>
      <c r="V1538" s="111">
        <v>173.20499999999998</v>
      </c>
      <c r="W1538" s="111">
        <f t="shared" si="214"/>
        <v>188.79345000000001</v>
      </c>
      <c r="X1538" s="112">
        <v>1.377</v>
      </c>
      <c r="Y1538" s="111">
        <f t="shared" si="215"/>
        <v>448.76203064999999</v>
      </c>
      <c r="Z1538" s="113">
        <v>0.5</v>
      </c>
      <c r="AA1538" s="114">
        <f t="shared" si="212"/>
        <v>224.38101532499999</v>
      </c>
    </row>
    <row r="1539" spans="1:27" ht="12.75" customHeight="1" x14ac:dyDescent="0.35">
      <c r="A1539" s="103" t="s">
        <v>2682</v>
      </c>
      <c r="B1539" s="222" t="s">
        <v>4410</v>
      </c>
      <c r="C1539" s="123" t="s">
        <v>3548</v>
      </c>
      <c r="D1539" s="124">
        <v>1</v>
      </c>
      <c r="E1539" s="125">
        <v>0.8</v>
      </c>
      <c r="F1539" s="132">
        <f>VLOOKUP(CONCATENATE(A1539,"-",E1539),AĞIRLIK!$A$3:$C$171,3,FALSE)</f>
        <v>16.076800000000002</v>
      </c>
      <c r="G1539" s="141" t="s">
        <v>39</v>
      </c>
      <c r="H1539" s="108">
        <f>Sayfa2!$C$2</f>
        <v>6.5</v>
      </c>
      <c r="I1539" s="108">
        <f>D1539*İZOLASYON!$G$25</f>
        <v>7.8280200000000004</v>
      </c>
      <c r="J1539" s="118">
        <f>D1539*İZOLASYON!$O$25</f>
        <v>40.065144000000011</v>
      </c>
      <c r="K1539" s="118"/>
      <c r="L1539" s="118"/>
      <c r="M1539" s="118"/>
      <c r="N1539" s="118">
        <f>CONTA!E853</f>
        <v>0</v>
      </c>
      <c r="O1539" s="118"/>
      <c r="P1539" s="118"/>
      <c r="Q1539" s="118"/>
      <c r="R1539" s="109">
        <f>R1522*1.5</f>
        <v>228.58854600000001</v>
      </c>
      <c r="S1539" s="119">
        <v>0.2</v>
      </c>
      <c r="T1539" s="119">
        <v>0.3</v>
      </c>
      <c r="U1539" s="119">
        <v>0.1</v>
      </c>
      <c r="V1539" s="111">
        <v>275.70000000000005</v>
      </c>
      <c r="W1539" s="111">
        <f t="shared" si="214"/>
        <v>300.51300000000009</v>
      </c>
      <c r="X1539" s="112">
        <v>1.377</v>
      </c>
      <c r="Y1539" s="111">
        <f t="shared" si="215"/>
        <v>714.3194010000002</v>
      </c>
      <c r="Z1539" s="113">
        <v>0.5</v>
      </c>
      <c r="AA1539" s="114">
        <f t="shared" si="212"/>
        <v>357.1597005000001</v>
      </c>
    </row>
    <row r="1540" spans="1:27" ht="12.75" customHeight="1" x14ac:dyDescent="0.35">
      <c r="A1540" s="103" t="s">
        <v>2682</v>
      </c>
      <c r="B1540" s="222" t="s">
        <v>4411</v>
      </c>
      <c r="C1540" s="123" t="s">
        <v>3976</v>
      </c>
      <c r="D1540" s="124">
        <v>1</v>
      </c>
      <c r="E1540" s="125">
        <v>0.8</v>
      </c>
      <c r="F1540" s="132">
        <f>VLOOKUP(CONCATENATE(A1540,"-",E1540),AĞIRLIK!$A$3:$C$171,3,FALSE)</f>
        <v>16.076800000000002</v>
      </c>
      <c r="G1540" s="141" t="s">
        <v>39</v>
      </c>
      <c r="H1540" s="108">
        <f>Sayfa2!$C$2</f>
        <v>6.5</v>
      </c>
      <c r="I1540" s="108">
        <f>D1540*'genel hesap'!$K$92</f>
        <v>9.9035600000000006</v>
      </c>
      <c r="J1540" s="118">
        <f>D1540*'genel hesap'!$R$92</f>
        <v>41.357568000000001</v>
      </c>
      <c r="K1540" s="118"/>
      <c r="L1540" s="118"/>
      <c r="M1540" s="118"/>
      <c r="N1540" s="118">
        <f>CONTA!E24</f>
        <v>1.9356164383561645</v>
      </c>
      <c r="O1540" s="118"/>
      <c r="P1540" s="118"/>
      <c r="Q1540" s="118"/>
      <c r="R1540" s="109">
        <f>R1523*1.5</f>
        <v>233.64049200000002</v>
      </c>
      <c r="S1540" s="119">
        <v>0.2</v>
      </c>
      <c r="T1540" s="119">
        <v>0.3</v>
      </c>
      <c r="U1540" s="119">
        <v>0.1</v>
      </c>
      <c r="V1540" s="111">
        <v>282.93</v>
      </c>
      <c r="W1540" s="111">
        <f t="shared" si="214"/>
        <v>308.39370000000002</v>
      </c>
      <c r="X1540" s="112">
        <v>1.377</v>
      </c>
      <c r="Y1540" s="111">
        <f t="shared" si="215"/>
        <v>733.05182490000004</v>
      </c>
      <c r="Z1540" s="113">
        <v>0.5</v>
      </c>
      <c r="AA1540" s="114">
        <f t="shared" si="212"/>
        <v>366.52591245000002</v>
      </c>
    </row>
    <row r="1541" spans="1:27" ht="12.75" customHeight="1" x14ac:dyDescent="0.35">
      <c r="A1541" s="103" t="s">
        <v>2683</v>
      </c>
      <c r="B1541" s="222" t="s">
        <v>2324</v>
      </c>
      <c r="C1541" s="78" t="s">
        <v>814</v>
      </c>
      <c r="D1541" s="124">
        <v>1</v>
      </c>
      <c r="E1541" s="125">
        <v>0.8</v>
      </c>
      <c r="F1541" s="132">
        <f>VLOOKUP(CONCATENATE(A1541,"-",E1541),AĞIRLIK!$A$3:$C$171,3,FALSE)</f>
        <v>17.081600000000002</v>
      </c>
      <c r="G1541" s="141" t="s">
        <v>39</v>
      </c>
      <c r="H1541" s="108">
        <f>Sayfa2!$C$2</f>
        <v>6.5</v>
      </c>
      <c r="I1541" s="108"/>
      <c r="J1541" s="118"/>
      <c r="K1541" s="118"/>
      <c r="L1541" s="118"/>
      <c r="M1541" s="118"/>
      <c r="N1541" s="118"/>
      <c r="O1541" s="118"/>
      <c r="P1541" s="118"/>
      <c r="Q1541" s="118"/>
      <c r="R1541" s="109">
        <f>F1541*H1541*D1541+I1541+J1541+K1541+L1541+M1541+N1541+O1541+P1541+Q1541</f>
        <v>111.03040000000001</v>
      </c>
      <c r="S1541" s="119">
        <v>0.1</v>
      </c>
      <c r="T1541" s="119">
        <v>0.3</v>
      </c>
      <c r="U1541" s="119">
        <v>0.1</v>
      </c>
      <c r="V1541" s="111">
        <v>122.27</v>
      </c>
      <c r="W1541" s="111">
        <f t="shared" si="214"/>
        <v>133.27430000000001</v>
      </c>
      <c r="X1541" s="112">
        <v>1.377</v>
      </c>
      <c r="Y1541" s="111">
        <f t="shared" si="215"/>
        <v>316.7930111</v>
      </c>
      <c r="Z1541" s="113">
        <v>0.5</v>
      </c>
      <c r="AA1541" s="114">
        <f t="shared" si="212"/>
        <v>158.39650555</v>
      </c>
    </row>
    <row r="1542" spans="1:27" ht="12.75" customHeight="1" x14ac:dyDescent="0.35">
      <c r="A1542" s="103" t="s">
        <v>2683</v>
      </c>
      <c r="B1542" s="222" t="s">
        <v>2325</v>
      </c>
      <c r="C1542" s="123" t="s">
        <v>3199</v>
      </c>
      <c r="D1542" s="124">
        <v>1</v>
      </c>
      <c r="E1542" s="125">
        <v>0.8</v>
      </c>
      <c r="F1542" s="132">
        <f>VLOOKUP(CONCATENATE(A1542,"-",E1542),AĞIRLIK!$A$3:$C$171,3,FALSE)</f>
        <v>17.081600000000002</v>
      </c>
      <c r="G1542" s="141" t="s">
        <v>39</v>
      </c>
      <c r="H1542" s="108">
        <f>Sayfa2!$C$2</f>
        <v>6.5</v>
      </c>
      <c r="I1542" s="108">
        <f>D1542*İZOLASYON!$G$26</f>
        <v>8.2629099999999998</v>
      </c>
      <c r="J1542" s="118">
        <f>D1542*İZOLASYON!$O$26</f>
        <v>42.219184000000006</v>
      </c>
      <c r="K1542" s="118"/>
      <c r="L1542" s="118"/>
      <c r="M1542" s="118"/>
      <c r="N1542" s="118"/>
      <c r="O1542" s="118"/>
      <c r="P1542" s="118"/>
      <c r="Q1542" s="118"/>
      <c r="R1542" s="109">
        <f>F1542*H1542*D1542+I1542+J1542+K1542+L1542+M1542+N1542+O1542+P1542+Q1542</f>
        <v>161.51249400000003</v>
      </c>
      <c r="S1542" s="119">
        <v>0.1</v>
      </c>
      <c r="T1542" s="119">
        <v>0.3</v>
      </c>
      <c r="U1542" s="119">
        <v>0.1</v>
      </c>
      <c r="V1542" s="111">
        <v>194.29</v>
      </c>
      <c r="W1542" s="111">
        <f t="shared" si="214"/>
        <v>211.77610000000001</v>
      </c>
      <c r="X1542" s="112">
        <v>1.377</v>
      </c>
      <c r="Y1542" s="111">
        <f t="shared" si="215"/>
        <v>503.3917897</v>
      </c>
      <c r="Z1542" s="113">
        <v>0.5</v>
      </c>
      <c r="AA1542" s="114">
        <f t="shared" si="212"/>
        <v>251.69589485</v>
      </c>
    </row>
    <row r="1543" spans="1:27" ht="12.75" customHeight="1" x14ac:dyDescent="0.35">
      <c r="A1543" s="103" t="s">
        <v>2683</v>
      </c>
      <c r="B1543" s="222" t="s">
        <v>2326</v>
      </c>
      <c r="C1543" s="123" t="s">
        <v>3977</v>
      </c>
      <c r="D1543" s="124">
        <v>1</v>
      </c>
      <c r="E1543" s="125">
        <v>0.8</v>
      </c>
      <c r="F1543" s="106">
        <f>VLOOKUP(CONCATENATE(A1543,"-",E1543),AĞIRLIK!$A$3:$C$171,3,FALSE)</f>
        <v>17.081600000000002</v>
      </c>
      <c r="G1543" s="117" t="s">
        <v>39</v>
      </c>
      <c r="H1543" s="108">
        <f>Sayfa2!$C$2</f>
        <v>6.5</v>
      </c>
      <c r="I1543" s="108">
        <f>D1543*'genel hesap'!$K$93</f>
        <v>10.424799999999999</v>
      </c>
      <c r="J1543" s="108">
        <f>D1543*'genel hesap'!$R$93</f>
        <v>43.511608000000003</v>
      </c>
      <c r="K1543" s="118"/>
      <c r="L1543" s="118"/>
      <c r="M1543" s="118"/>
      <c r="N1543" s="118"/>
      <c r="O1543" s="118"/>
      <c r="P1543" s="118"/>
      <c r="Q1543" s="118"/>
      <c r="R1543" s="109">
        <f>F1543*H1543*D1543+I1543+J1543+K1543+L1543+M1543+N1543+O1543+P1543+Q1543</f>
        <v>164.96680800000001</v>
      </c>
      <c r="S1543" s="119">
        <v>0.1</v>
      </c>
      <c r="T1543" s="119">
        <v>0.3</v>
      </c>
      <c r="U1543" s="119">
        <v>0.1</v>
      </c>
      <c r="V1543" s="111">
        <v>199.28</v>
      </c>
      <c r="W1543" s="111">
        <f t="shared" si="214"/>
        <v>217.21520000000001</v>
      </c>
      <c r="X1543" s="112">
        <v>1.377</v>
      </c>
      <c r="Y1543" s="111">
        <f t="shared" si="215"/>
        <v>516.32053039999994</v>
      </c>
      <c r="Z1543" s="113">
        <v>0.5</v>
      </c>
      <c r="AA1543" s="114">
        <f t="shared" si="212"/>
        <v>258.16026519999997</v>
      </c>
    </row>
    <row r="1544" spans="1:27" ht="12.75" customHeight="1" x14ac:dyDescent="0.35">
      <c r="A1544" s="103" t="s">
        <v>2683</v>
      </c>
      <c r="B1544" s="222" t="s">
        <v>2327</v>
      </c>
      <c r="C1544" s="78" t="s">
        <v>816</v>
      </c>
      <c r="D1544" s="124">
        <v>0.5</v>
      </c>
      <c r="E1544" s="125">
        <v>0.8</v>
      </c>
      <c r="F1544" s="132">
        <f>VLOOKUP(CONCATENATE(A1544,"-",E1544),AĞIRLIK!$A$3:$C$171,3,FALSE)</f>
        <v>17.081600000000002</v>
      </c>
      <c r="G1544" s="141" t="s">
        <v>39</v>
      </c>
      <c r="H1544" s="108">
        <f>Sayfa2!$C$2</f>
        <v>6.5</v>
      </c>
      <c r="I1544" s="120"/>
      <c r="J1544" s="118"/>
      <c r="K1544" s="118"/>
      <c r="L1544" s="118"/>
      <c r="M1544" s="118"/>
      <c r="N1544" s="118"/>
      <c r="O1544" s="118"/>
      <c r="P1544" s="118"/>
      <c r="Q1544" s="118"/>
      <c r="R1544" s="109">
        <f t="shared" ref="R1544:R1552" si="216">F1544*H1544*D1544+I1544+J1544+K1544+L1544+M1544+N1544+O1544+P1544+Q1544</f>
        <v>55.515200000000007</v>
      </c>
      <c r="S1544" s="119">
        <v>0.2</v>
      </c>
      <c r="T1544" s="119">
        <v>0.3</v>
      </c>
      <c r="U1544" s="119">
        <v>0.1</v>
      </c>
      <c r="V1544" s="111">
        <f>V1541*0.5</f>
        <v>61.134999999999998</v>
      </c>
      <c r="W1544" s="111">
        <f t="shared" si="214"/>
        <v>66.637150000000005</v>
      </c>
      <c r="X1544" s="112">
        <v>1.377</v>
      </c>
      <c r="Y1544" s="111">
        <f t="shared" si="215"/>
        <v>158.39650555</v>
      </c>
      <c r="Z1544" s="113">
        <v>0.5</v>
      </c>
      <c r="AA1544" s="114">
        <f t="shared" si="212"/>
        <v>79.198252775</v>
      </c>
    </row>
    <row r="1545" spans="1:27" ht="12.75" customHeight="1" x14ac:dyDescent="0.35">
      <c r="A1545" s="103" t="s">
        <v>2683</v>
      </c>
      <c r="B1545" s="222" t="s">
        <v>2328</v>
      </c>
      <c r="C1545" s="123" t="s">
        <v>3141</v>
      </c>
      <c r="D1545" s="124">
        <v>0.5</v>
      </c>
      <c r="E1545" s="125">
        <v>0.8</v>
      </c>
      <c r="F1545" s="132">
        <f>VLOOKUP(CONCATENATE(A1545,"-",E1545),AĞIRLIK!$A$3:$C$171,3,FALSE)</f>
        <v>17.081600000000002</v>
      </c>
      <c r="G1545" s="141" t="s">
        <v>39</v>
      </c>
      <c r="H1545" s="108">
        <f>Sayfa2!$C$2</f>
        <v>6.5</v>
      </c>
      <c r="I1545" s="108">
        <f>D1545*İZOLASYON!$G$26</f>
        <v>4.1314549999999999</v>
      </c>
      <c r="J1545" s="118">
        <f>D1545*İZOLASYON!$O$26</f>
        <v>21.109592000000003</v>
      </c>
      <c r="K1545" s="118"/>
      <c r="L1545" s="118"/>
      <c r="M1545" s="118"/>
      <c r="N1545" s="118"/>
      <c r="O1545" s="118"/>
      <c r="P1545" s="118"/>
      <c r="Q1545" s="118"/>
      <c r="R1545" s="109">
        <f t="shared" si="216"/>
        <v>80.756247000000016</v>
      </c>
      <c r="S1545" s="119">
        <v>0.2</v>
      </c>
      <c r="T1545" s="119">
        <v>0.3</v>
      </c>
      <c r="U1545" s="119">
        <v>0.1</v>
      </c>
      <c r="V1545" s="111">
        <f t="shared" ref="V1545:V1549" si="217">V1542*0.5</f>
        <v>97.144999999999996</v>
      </c>
      <c r="W1545" s="111">
        <f t="shared" si="214"/>
        <v>105.88805000000001</v>
      </c>
      <c r="X1545" s="112">
        <v>1.377</v>
      </c>
      <c r="Y1545" s="111">
        <f t="shared" si="215"/>
        <v>251.69589485</v>
      </c>
      <c r="Z1545" s="113">
        <v>0.5</v>
      </c>
      <c r="AA1545" s="114">
        <f t="shared" si="212"/>
        <v>125.847947425</v>
      </c>
    </row>
    <row r="1546" spans="1:27" ht="12.75" customHeight="1" x14ac:dyDescent="0.35">
      <c r="A1546" s="103" t="s">
        <v>2683</v>
      </c>
      <c r="B1546" s="222" t="s">
        <v>2329</v>
      </c>
      <c r="C1546" s="123" t="s">
        <v>3978</v>
      </c>
      <c r="D1546" s="124">
        <v>0.5</v>
      </c>
      <c r="E1546" s="125">
        <v>0.8</v>
      </c>
      <c r="F1546" s="106">
        <f>VLOOKUP(CONCATENATE(A1546,"-",E1546),AĞIRLIK!$A$3:$C$171,3,FALSE)</f>
        <v>17.081600000000002</v>
      </c>
      <c r="G1546" s="117" t="s">
        <v>39</v>
      </c>
      <c r="H1546" s="108">
        <f>Sayfa2!$C$2</f>
        <v>6.5</v>
      </c>
      <c r="I1546" s="108">
        <f>D1546*'genel hesap'!$K$93</f>
        <v>5.2123999999999997</v>
      </c>
      <c r="J1546" s="108">
        <f>D1546*'genel hesap'!$R$93</f>
        <v>21.755804000000001</v>
      </c>
      <c r="K1546" s="118"/>
      <c r="L1546" s="118"/>
      <c r="M1546" s="118"/>
      <c r="N1546" s="118"/>
      <c r="O1546" s="118"/>
      <c r="P1546" s="118"/>
      <c r="Q1546" s="118"/>
      <c r="R1546" s="109">
        <f t="shared" si="216"/>
        <v>82.483404000000007</v>
      </c>
      <c r="S1546" s="119">
        <v>0.2</v>
      </c>
      <c r="T1546" s="119">
        <v>0.3</v>
      </c>
      <c r="U1546" s="119">
        <v>0.1</v>
      </c>
      <c r="V1546" s="111">
        <f t="shared" si="217"/>
        <v>99.64</v>
      </c>
      <c r="W1546" s="111">
        <f t="shared" si="214"/>
        <v>108.60760000000001</v>
      </c>
      <c r="X1546" s="112">
        <v>1.377</v>
      </c>
      <c r="Y1546" s="111">
        <f t="shared" si="215"/>
        <v>258.16026519999997</v>
      </c>
      <c r="Z1546" s="113">
        <v>0.5</v>
      </c>
      <c r="AA1546" s="114">
        <f t="shared" si="212"/>
        <v>129.08013259999998</v>
      </c>
    </row>
    <row r="1547" spans="1:27" ht="12.75" customHeight="1" x14ac:dyDescent="0.35">
      <c r="A1547" s="103" t="s">
        <v>2683</v>
      </c>
      <c r="B1547" s="222" t="s">
        <v>2330</v>
      </c>
      <c r="C1547" s="78" t="s">
        <v>818</v>
      </c>
      <c r="D1547" s="116">
        <v>0.25</v>
      </c>
      <c r="E1547" s="125">
        <v>0.8</v>
      </c>
      <c r="F1547" s="132">
        <f>VLOOKUP(CONCATENATE(A1547,"-",E1547),AĞIRLIK!$A$3:$C$171,3,FALSE)</f>
        <v>17.081600000000002</v>
      </c>
      <c r="G1547" s="141" t="s">
        <v>39</v>
      </c>
      <c r="H1547" s="108">
        <f>Sayfa2!$C$2</f>
        <v>6.5</v>
      </c>
      <c r="I1547" s="120"/>
      <c r="J1547" s="118"/>
      <c r="K1547" s="118"/>
      <c r="L1547" s="118"/>
      <c r="M1547" s="118"/>
      <c r="N1547" s="118"/>
      <c r="O1547" s="118"/>
      <c r="P1547" s="118"/>
      <c r="Q1547" s="118"/>
      <c r="R1547" s="109">
        <f t="shared" si="216"/>
        <v>27.757600000000004</v>
      </c>
      <c r="S1547" s="119">
        <v>0.2</v>
      </c>
      <c r="T1547" s="119">
        <v>0.3</v>
      </c>
      <c r="U1547" s="119">
        <v>0.1</v>
      </c>
      <c r="V1547" s="111">
        <f t="shared" si="217"/>
        <v>30.567499999999999</v>
      </c>
      <c r="W1547" s="111">
        <f t="shared" si="214"/>
        <v>33.318575000000003</v>
      </c>
      <c r="X1547" s="112">
        <v>1.377</v>
      </c>
      <c r="Y1547" s="111">
        <f t="shared" si="215"/>
        <v>79.198252775</v>
      </c>
      <c r="Z1547" s="113">
        <v>0.5</v>
      </c>
      <c r="AA1547" s="114">
        <f t="shared" si="212"/>
        <v>39.5991263875</v>
      </c>
    </row>
    <row r="1548" spans="1:27" ht="12.75" customHeight="1" x14ac:dyDescent="0.35">
      <c r="A1548" s="103" t="s">
        <v>2683</v>
      </c>
      <c r="B1548" s="222" t="s">
        <v>2331</v>
      </c>
      <c r="C1548" s="123" t="s">
        <v>3170</v>
      </c>
      <c r="D1548" s="116">
        <v>0.25</v>
      </c>
      <c r="E1548" s="125">
        <v>0.8</v>
      </c>
      <c r="F1548" s="132">
        <f>VLOOKUP(CONCATENATE(A1548,"-",E1548),AĞIRLIK!$A$3:$C$171,3,FALSE)</f>
        <v>17.081600000000002</v>
      </c>
      <c r="G1548" s="141" t="s">
        <v>39</v>
      </c>
      <c r="H1548" s="108">
        <f>Sayfa2!$C$2</f>
        <v>6.5</v>
      </c>
      <c r="I1548" s="108">
        <f>D1548*İZOLASYON!$G$26</f>
        <v>2.0657274999999999</v>
      </c>
      <c r="J1548" s="118">
        <f>D1548*İZOLASYON!$O$26</f>
        <v>10.554796000000001</v>
      </c>
      <c r="K1548" s="118"/>
      <c r="L1548" s="118"/>
      <c r="M1548" s="118"/>
      <c r="N1548" s="118"/>
      <c r="O1548" s="118"/>
      <c r="P1548" s="118"/>
      <c r="Q1548" s="118"/>
      <c r="R1548" s="109">
        <f t="shared" si="216"/>
        <v>40.378123500000008</v>
      </c>
      <c r="S1548" s="119">
        <v>0.2</v>
      </c>
      <c r="T1548" s="119">
        <v>0.3</v>
      </c>
      <c r="U1548" s="119">
        <v>0.1</v>
      </c>
      <c r="V1548" s="111">
        <f t="shared" si="217"/>
        <v>48.572499999999998</v>
      </c>
      <c r="W1548" s="111">
        <f t="shared" si="214"/>
        <v>52.944025000000003</v>
      </c>
      <c r="X1548" s="112">
        <v>1.377</v>
      </c>
      <c r="Y1548" s="111">
        <f t="shared" si="215"/>
        <v>125.847947425</v>
      </c>
      <c r="Z1548" s="113">
        <v>0.5</v>
      </c>
      <c r="AA1548" s="114">
        <f t="shared" si="212"/>
        <v>62.9239737125</v>
      </c>
    </row>
    <row r="1549" spans="1:27" ht="12.75" customHeight="1" x14ac:dyDescent="0.35">
      <c r="A1549" s="103" t="s">
        <v>2683</v>
      </c>
      <c r="B1549" s="222" t="s">
        <v>2332</v>
      </c>
      <c r="C1549" s="123" t="s">
        <v>3979</v>
      </c>
      <c r="D1549" s="116">
        <v>0.25</v>
      </c>
      <c r="E1549" s="125">
        <v>0.8</v>
      </c>
      <c r="F1549" s="106">
        <f>VLOOKUP(CONCATENATE(A1549,"-",E1549),AĞIRLIK!$A$3:$C$171,3,FALSE)</f>
        <v>17.081600000000002</v>
      </c>
      <c r="G1549" s="117" t="s">
        <v>39</v>
      </c>
      <c r="H1549" s="108">
        <f>Sayfa2!$C$2</f>
        <v>6.5</v>
      </c>
      <c r="I1549" s="108">
        <f>D1549*'genel hesap'!$K$93</f>
        <v>2.6061999999999999</v>
      </c>
      <c r="J1549" s="108">
        <f>D1549*'genel hesap'!$R$93</f>
        <v>10.877902000000001</v>
      </c>
      <c r="K1549" s="118"/>
      <c r="L1549" s="118"/>
      <c r="M1549" s="118"/>
      <c r="N1549" s="118"/>
      <c r="O1549" s="118"/>
      <c r="P1549" s="118"/>
      <c r="Q1549" s="118"/>
      <c r="R1549" s="109">
        <f t="shared" si="216"/>
        <v>41.241702000000004</v>
      </c>
      <c r="S1549" s="119">
        <v>0.2</v>
      </c>
      <c r="T1549" s="119">
        <v>0.3</v>
      </c>
      <c r="U1549" s="119">
        <v>0.1</v>
      </c>
      <c r="V1549" s="111">
        <f t="shared" si="217"/>
        <v>49.82</v>
      </c>
      <c r="W1549" s="111">
        <f t="shared" si="214"/>
        <v>54.303800000000003</v>
      </c>
      <c r="X1549" s="112">
        <v>1.377</v>
      </c>
      <c r="Y1549" s="111">
        <f t="shared" si="215"/>
        <v>129.08013259999998</v>
      </c>
      <c r="Z1549" s="113">
        <v>0.5</v>
      </c>
      <c r="AA1549" s="114">
        <f t="shared" si="212"/>
        <v>64.540066299999992</v>
      </c>
    </row>
    <row r="1550" spans="1:27" ht="12.75" customHeight="1" x14ac:dyDescent="0.35">
      <c r="A1550" s="103" t="s">
        <v>2683</v>
      </c>
      <c r="B1550" s="222" t="s">
        <v>2333</v>
      </c>
      <c r="C1550" s="78" t="s">
        <v>4606</v>
      </c>
      <c r="D1550" s="124">
        <v>0.5</v>
      </c>
      <c r="E1550" s="125">
        <v>0.8</v>
      </c>
      <c r="F1550" s="132">
        <f>VLOOKUP(CONCATENATE(A1550,"-",E1550),AĞIRLIK!$A$3:$C$171,3,FALSE)</f>
        <v>17.081600000000002</v>
      </c>
      <c r="G1550" s="141" t="s">
        <v>39</v>
      </c>
      <c r="H1550" s="108">
        <f>Sayfa2!$C$2</f>
        <v>6.5</v>
      </c>
      <c r="I1550" s="108"/>
      <c r="J1550" s="118"/>
      <c r="K1550" s="118"/>
      <c r="L1550" s="118">
        <v>1.39</v>
      </c>
      <c r="M1550" s="118"/>
      <c r="N1550" s="118"/>
      <c r="O1550" s="118"/>
      <c r="P1550" s="118"/>
      <c r="Q1550" s="118"/>
      <c r="R1550" s="109">
        <f t="shared" si="216"/>
        <v>56.905200000000008</v>
      </c>
      <c r="S1550" s="119">
        <v>0.2</v>
      </c>
      <c r="T1550" s="119">
        <v>0.3</v>
      </c>
      <c r="U1550" s="119">
        <v>0.1</v>
      </c>
      <c r="V1550" s="111">
        <f>V1544+L1550</f>
        <v>62.524999999999999</v>
      </c>
      <c r="W1550" s="111">
        <f t="shared" si="214"/>
        <v>68.152250000000009</v>
      </c>
      <c r="X1550" s="112">
        <v>1.377</v>
      </c>
      <c r="Y1550" s="111">
        <f t="shared" si="215"/>
        <v>161.99789825000002</v>
      </c>
      <c r="Z1550" s="113">
        <v>0.5</v>
      </c>
      <c r="AA1550" s="114">
        <f t="shared" si="212"/>
        <v>80.99894912500001</v>
      </c>
    </row>
    <row r="1551" spans="1:27" ht="12.75" customHeight="1" x14ac:dyDescent="0.35">
      <c r="A1551" s="103" t="s">
        <v>2683</v>
      </c>
      <c r="B1551" s="222" t="s">
        <v>2334</v>
      </c>
      <c r="C1551" s="123" t="s">
        <v>4635</v>
      </c>
      <c r="D1551" s="124">
        <v>0.5</v>
      </c>
      <c r="E1551" s="125">
        <v>0.8</v>
      </c>
      <c r="F1551" s="132">
        <f>VLOOKUP(CONCATENATE(A1551,"-",E1551),AĞIRLIK!$A$3:$C$171,3,FALSE)</f>
        <v>17.081600000000002</v>
      </c>
      <c r="G1551" s="141" t="s">
        <v>39</v>
      </c>
      <c r="H1551" s="108">
        <f>Sayfa2!$C$2</f>
        <v>6.5</v>
      </c>
      <c r="I1551" s="108">
        <f>D1551*İZOLASYON!$G$26</f>
        <v>4.1314549999999999</v>
      </c>
      <c r="J1551" s="118">
        <f>D1551*İZOLASYON!$O$26</f>
        <v>21.109592000000003</v>
      </c>
      <c r="K1551" s="118"/>
      <c r="L1551" s="118">
        <v>1.39</v>
      </c>
      <c r="M1551" s="118"/>
      <c r="N1551" s="118"/>
      <c r="O1551" s="118"/>
      <c r="P1551" s="118"/>
      <c r="Q1551" s="118"/>
      <c r="R1551" s="109">
        <f t="shared" si="216"/>
        <v>82.146247000000017</v>
      </c>
      <c r="S1551" s="119">
        <v>0.2</v>
      </c>
      <c r="T1551" s="119">
        <v>0.3</v>
      </c>
      <c r="U1551" s="119">
        <v>0.1</v>
      </c>
      <c r="V1551" s="111">
        <f t="shared" ref="V1551:V1552" si="218">V1545+L1551</f>
        <v>98.534999999999997</v>
      </c>
      <c r="W1551" s="111">
        <f t="shared" si="214"/>
        <v>107.40315000000001</v>
      </c>
      <c r="X1551" s="112">
        <v>1.377</v>
      </c>
      <c r="Y1551" s="111">
        <f t="shared" si="215"/>
        <v>255.29728754999999</v>
      </c>
      <c r="Z1551" s="113">
        <v>0.5</v>
      </c>
      <c r="AA1551" s="114">
        <f t="shared" si="212"/>
        <v>127.648643775</v>
      </c>
    </row>
    <row r="1552" spans="1:27" ht="12.75" customHeight="1" x14ac:dyDescent="0.35">
      <c r="A1552" s="103" t="s">
        <v>2683</v>
      </c>
      <c r="B1552" s="222" t="s">
        <v>2335</v>
      </c>
      <c r="C1552" s="123" t="s">
        <v>4664</v>
      </c>
      <c r="D1552" s="124">
        <v>0.5</v>
      </c>
      <c r="E1552" s="125">
        <v>0.8</v>
      </c>
      <c r="F1552" s="106">
        <f>VLOOKUP(CONCATENATE(A1552,"-",E1552),AĞIRLIK!$A$3:$C$171,3,FALSE)</f>
        <v>17.081600000000002</v>
      </c>
      <c r="G1552" s="117" t="s">
        <v>39</v>
      </c>
      <c r="H1552" s="108">
        <f>Sayfa2!$C$2</f>
        <v>6.5</v>
      </c>
      <c r="I1552" s="108">
        <f>D1552*'genel hesap'!$K$93</f>
        <v>5.2123999999999997</v>
      </c>
      <c r="J1552" s="108">
        <f>D1552*'genel hesap'!$R$93</f>
        <v>21.755804000000001</v>
      </c>
      <c r="K1552" s="118"/>
      <c r="L1552" s="118">
        <v>1.39</v>
      </c>
      <c r="M1552" s="118"/>
      <c r="N1552" s="118"/>
      <c r="O1552" s="118"/>
      <c r="P1552" s="118"/>
      <c r="Q1552" s="118"/>
      <c r="R1552" s="109">
        <f t="shared" si="216"/>
        <v>83.873404000000008</v>
      </c>
      <c r="S1552" s="119">
        <v>0.2</v>
      </c>
      <c r="T1552" s="119">
        <v>0.3</v>
      </c>
      <c r="U1552" s="119">
        <v>0.1</v>
      </c>
      <c r="V1552" s="111">
        <f t="shared" si="218"/>
        <v>101.03</v>
      </c>
      <c r="W1552" s="111">
        <f t="shared" si="214"/>
        <v>110.12270000000001</v>
      </c>
      <c r="X1552" s="112">
        <v>1.377</v>
      </c>
      <c r="Y1552" s="111">
        <f t="shared" si="215"/>
        <v>261.76165789999999</v>
      </c>
      <c r="Z1552" s="113">
        <v>0.5</v>
      </c>
      <c r="AA1552" s="114">
        <f t="shared" si="212"/>
        <v>130.88082894999999</v>
      </c>
    </row>
    <row r="1553" spans="1:27" ht="12.75" customHeight="1" x14ac:dyDescent="0.35">
      <c r="A1553" s="103" t="s">
        <v>2683</v>
      </c>
      <c r="B1553" s="222" t="s">
        <v>2336</v>
      </c>
      <c r="C1553" s="123" t="s">
        <v>1351</v>
      </c>
      <c r="D1553" s="124"/>
      <c r="E1553" s="125">
        <v>0.8</v>
      </c>
      <c r="F1553" s="106">
        <f>VLOOKUP(CONCATENATE(A1553,"-",E1553),AĞIRLIK!$A$3:$C$171,3,FALSE)</f>
        <v>17.081600000000002</v>
      </c>
      <c r="G1553" s="117" t="s">
        <v>39</v>
      </c>
      <c r="H1553" s="108"/>
      <c r="I1553" s="108"/>
      <c r="J1553" s="118"/>
      <c r="K1553" s="118"/>
      <c r="L1553" s="118"/>
      <c r="M1553" s="118"/>
      <c r="N1553" s="118"/>
      <c r="O1553" s="118"/>
      <c r="P1553" s="118"/>
      <c r="Q1553" s="118"/>
      <c r="R1553" s="109">
        <f>R1550</f>
        <v>56.905200000000008</v>
      </c>
      <c r="S1553" s="119">
        <f>S1551</f>
        <v>0.2</v>
      </c>
      <c r="T1553" s="119">
        <f>T1551</f>
        <v>0.3</v>
      </c>
      <c r="U1553" s="119">
        <f>U1551</f>
        <v>0.1</v>
      </c>
      <c r="V1553" s="121">
        <f>V1550</f>
        <v>62.524999999999999</v>
      </c>
      <c r="W1553" s="111">
        <f t="shared" si="214"/>
        <v>68.152250000000009</v>
      </c>
      <c r="X1553" s="112">
        <v>1.377</v>
      </c>
      <c r="Y1553" s="111">
        <f t="shared" si="215"/>
        <v>161.99789825000002</v>
      </c>
      <c r="Z1553" s="113">
        <v>0.5</v>
      </c>
      <c r="AA1553" s="114">
        <f t="shared" si="212"/>
        <v>80.99894912500001</v>
      </c>
    </row>
    <row r="1554" spans="1:27" ht="12.75" customHeight="1" x14ac:dyDescent="0.35">
      <c r="A1554" s="103" t="s">
        <v>2683</v>
      </c>
      <c r="B1554" s="222" t="s">
        <v>2337</v>
      </c>
      <c r="C1554" s="78" t="s">
        <v>822</v>
      </c>
      <c r="D1554" s="116">
        <v>1</v>
      </c>
      <c r="E1554" s="125">
        <v>0.8</v>
      </c>
      <c r="F1554" s="132">
        <f>VLOOKUP(CONCATENATE(A1554,"-",E1554),AĞIRLIK!$A$3:$C$171,3,FALSE)</f>
        <v>17.081600000000002</v>
      </c>
      <c r="G1554" s="141" t="s">
        <v>39</v>
      </c>
      <c r="H1554" s="108">
        <f>Sayfa2!$C$2</f>
        <v>6.5</v>
      </c>
      <c r="I1554" s="120"/>
      <c r="J1554" s="118"/>
      <c r="K1554" s="118"/>
      <c r="L1554" s="118"/>
      <c r="M1554" s="118"/>
      <c r="N1554" s="118"/>
      <c r="O1554" s="118"/>
      <c r="P1554" s="118"/>
      <c r="Q1554" s="118"/>
      <c r="R1554" s="109">
        <f t="shared" ref="R1554:R1574" si="219">F1554*H1554*D1554+I1554+J1554+K1554+L1554+M1554+N1554+O1554+P1554+Q1554</f>
        <v>111.03040000000001</v>
      </c>
      <c r="S1554" s="119">
        <v>0.1</v>
      </c>
      <c r="T1554" s="119">
        <v>0.3</v>
      </c>
      <c r="U1554" s="119">
        <v>0.1</v>
      </c>
      <c r="V1554" s="111">
        <v>122.27</v>
      </c>
      <c r="W1554" s="111">
        <f t="shared" si="214"/>
        <v>133.27430000000001</v>
      </c>
      <c r="X1554" s="112">
        <v>1.377</v>
      </c>
      <c r="Y1554" s="111">
        <f t="shared" si="215"/>
        <v>316.7930111</v>
      </c>
      <c r="Z1554" s="113">
        <v>0.5</v>
      </c>
      <c r="AA1554" s="114">
        <f t="shared" si="212"/>
        <v>158.39650555</v>
      </c>
    </row>
    <row r="1555" spans="1:27" ht="12.75" customHeight="1" x14ac:dyDescent="0.35">
      <c r="A1555" s="103" t="s">
        <v>2683</v>
      </c>
      <c r="B1555" s="222" t="s">
        <v>2338</v>
      </c>
      <c r="C1555" s="123" t="s">
        <v>3267</v>
      </c>
      <c r="D1555" s="116">
        <v>1</v>
      </c>
      <c r="E1555" s="125">
        <v>0.8</v>
      </c>
      <c r="F1555" s="132">
        <f>VLOOKUP(CONCATENATE(A1555,"-",E1555),AĞIRLIK!$A$3:$C$171,3,FALSE)</f>
        <v>17.081600000000002</v>
      </c>
      <c r="G1555" s="141" t="s">
        <v>39</v>
      </c>
      <c r="H1555" s="108">
        <f>Sayfa2!$C$2</f>
        <v>6.5</v>
      </c>
      <c r="I1555" s="108">
        <f>D1555*İZOLASYON!$G$26</f>
        <v>8.2629099999999998</v>
      </c>
      <c r="J1555" s="118">
        <f>D1555*İZOLASYON!$O$26</f>
        <v>42.219184000000006</v>
      </c>
      <c r="K1555" s="118"/>
      <c r="L1555" s="118"/>
      <c r="M1555" s="118"/>
      <c r="N1555" s="118"/>
      <c r="O1555" s="118"/>
      <c r="P1555" s="118"/>
      <c r="Q1555" s="118"/>
      <c r="R1555" s="109">
        <f t="shared" si="219"/>
        <v>161.51249400000003</v>
      </c>
      <c r="S1555" s="119">
        <v>0.1</v>
      </c>
      <c r="T1555" s="119">
        <v>0.3</v>
      </c>
      <c r="U1555" s="119">
        <v>0.1</v>
      </c>
      <c r="V1555" s="111">
        <v>194.29</v>
      </c>
      <c r="W1555" s="111">
        <f t="shared" si="214"/>
        <v>211.77610000000001</v>
      </c>
      <c r="X1555" s="112">
        <v>1.377</v>
      </c>
      <c r="Y1555" s="111">
        <f t="shared" si="215"/>
        <v>503.3917897</v>
      </c>
      <c r="Z1555" s="113">
        <v>0.5</v>
      </c>
      <c r="AA1555" s="114">
        <f t="shared" si="212"/>
        <v>251.69589485</v>
      </c>
    </row>
    <row r="1556" spans="1:27" ht="12.75" customHeight="1" x14ac:dyDescent="0.35">
      <c r="A1556" s="103" t="s">
        <v>2683</v>
      </c>
      <c r="B1556" s="222" t="s">
        <v>2339</v>
      </c>
      <c r="C1556" s="123" t="s">
        <v>3981</v>
      </c>
      <c r="D1556" s="116">
        <v>1</v>
      </c>
      <c r="E1556" s="125">
        <v>0.8</v>
      </c>
      <c r="F1556" s="106">
        <f>VLOOKUP(CONCATENATE(A1556,"-",E1556),AĞIRLIK!$A$3:$C$171,3,FALSE)</f>
        <v>17.081600000000002</v>
      </c>
      <c r="G1556" s="117" t="s">
        <v>39</v>
      </c>
      <c r="H1556" s="108">
        <f>Sayfa2!$C$2</f>
        <v>6.5</v>
      </c>
      <c r="I1556" s="108">
        <f>D1556*'genel hesap'!$K$93</f>
        <v>10.424799999999999</v>
      </c>
      <c r="J1556" s="108">
        <f>D1556*'genel hesap'!$R$93</f>
        <v>43.511608000000003</v>
      </c>
      <c r="K1556" s="118"/>
      <c r="L1556" s="118"/>
      <c r="M1556" s="118"/>
      <c r="N1556" s="118"/>
      <c r="O1556" s="118"/>
      <c r="P1556" s="118"/>
      <c r="Q1556" s="118"/>
      <c r="R1556" s="109">
        <f t="shared" si="219"/>
        <v>164.96680800000001</v>
      </c>
      <c r="S1556" s="119">
        <v>0.1</v>
      </c>
      <c r="T1556" s="119">
        <v>0.3</v>
      </c>
      <c r="U1556" s="119">
        <v>0.1</v>
      </c>
      <c r="V1556" s="111">
        <v>199.28</v>
      </c>
      <c r="W1556" s="111">
        <f t="shared" si="214"/>
        <v>217.21520000000001</v>
      </c>
      <c r="X1556" s="112">
        <v>1.377</v>
      </c>
      <c r="Y1556" s="111">
        <f t="shared" si="215"/>
        <v>516.32053039999994</v>
      </c>
      <c r="Z1556" s="113">
        <v>0.5</v>
      </c>
      <c r="AA1556" s="114">
        <f t="shared" si="212"/>
        <v>258.16026519999997</v>
      </c>
    </row>
    <row r="1557" spans="1:27" ht="12.75" customHeight="1" x14ac:dyDescent="0.35">
      <c r="A1557" s="103" t="s">
        <v>2683</v>
      </c>
      <c r="B1557" s="222" t="s">
        <v>2340</v>
      </c>
      <c r="C1557" s="78" t="s">
        <v>824</v>
      </c>
      <c r="D1557" s="116">
        <v>1</v>
      </c>
      <c r="E1557" s="125">
        <v>0.8</v>
      </c>
      <c r="F1557" s="132">
        <f>VLOOKUP(CONCATENATE(A1557,"-",E1557),AĞIRLIK!$A$3:$C$171,3,FALSE)</f>
        <v>17.081600000000002</v>
      </c>
      <c r="G1557" s="141" t="s">
        <v>39</v>
      </c>
      <c r="H1557" s="108">
        <f>Sayfa2!$C$2</f>
        <v>6.5</v>
      </c>
      <c r="I1557" s="120"/>
      <c r="J1557" s="118"/>
      <c r="K1557" s="118"/>
      <c r="L1557" s="118"/>
      <c r="M1557" s="118"/>
      <c r="N1557" s="118"/>
      <c r="O1557" s="118"/>
      <c r="P1557" s="118"/>
      <c r="Q1557" s="118"/>
      <c r="R1557" s="109">
        <f t="shared" si="219"/>
        <v>111.03040000000001</v>
      </c>
      <c r="S1557" s="119">
        <v>0.1</v>
      </c>
      <c r="T1557" s="119">
        <v>0.3</v>
      </c>
      <c r="U1557" s="119">
        <v>0.1</v>
      </c>
      <c r="V1557" s="111">
        <v>122.27</v>
      </c>
      <c r="W1557" s="111">
        <f t="shared" si="214"/>
        <v>133.27430000000001</v>
      </c>
      <c r="X1557" s="112">
        <v>1.377</v>
      </c>
      <c r="Y1557" s="111">
        <f t="shared" si="215"/>
        <v>316.7930111</v>
      </c>
      <c r="Z1557" s="113">
        <v>0.5</v>
      </c>
      <c r="AA1557" s="114">
        <f t="shared" si="212"/>
        <v>158.39650555</v>
      </c>
    </row>
    <row r="1558" spans="1:27" ht="12.75" customHeight="1" x14ac:dyDescent="0.35">
      <c r="A1558" s="103" t="s">
        <v>2683</v>
      </c>
      <c r="B1558" s="222" t="s">
        <v>2341</v>
      </c>
      <c r="C1558" s="123" t="s">
        <v>3296</v>
      </c>
      <c r="D1558" s="116">
        <v>1</v>
      </c>
      <c r="E1558" s="125">
        <v>0.8</v>
      </c>
      <c r="F1558" s="132">
        <f>VLOOKUP(CONCATENATE(A1558,"-",E1558),AĞIRLIK!$A$3:$C$171,3,FALSE)</f>
        <v>17.081600000000002</v>
      </c>
      <c r="G1558" s="141" t="s">
        <v>39</v>
      </c>
      <c r="H1558" s="108">
        <f>Sayfa2!$C$2</f>
        <v>6.5</v>
      </c>
      <c r="I1558" s="108">
        <f>D1558*İZOLASYON!$G$26</f>
        <v>8.2629099999999998</v>
      </c>
      <c r="J1558" s="118">
        <f>D1558*İZOLASYON!$O$26</f>
        <v>42.219184000000006</v>
      </c>
      <c r="K1558" s="118"/>
      <c r="L1558" s="118"/>
      <c r="M1558" s="118"/>
      <c r="N1558" s="118"/>
      <c r="O1558" s="118"/>
      <c r="P1558" s="118"/>
      <c r="Q1558" s="118"/>
      <c r="R1558" s="109">
        <f t="shared" si="219"/>
        <v>161.51249400000003</v>
      </c>
      <c r="S1558" s="119">
        <v>0.1</v>
      </c>
      <c r="T1558" s="119">
        <v>0.3</v>
      </c>
      <c r="U1558" s="119">
        <v>0.1</v>
      </c>
      <c r="V1558" s="111">
        <v>194.29</v>
      </c>
      <c r="W1558" s="111">
        <f t="shared" si="214"/>
        <v>211.77610000000001</v>
      </c>
      <c r="X1558" s="112">
        <v>1.377</v>
      </c>
      <c r="Y1558" s="111">
        <f t="shared" si="215"/>
        <v>503.3917897</v>
      </c>
      <c r="Z1558" s="113">
        <v>0.5</v>
      </c>
      <c r="AA1558" s="114">
        <f t="shared" si="212"/>
        <v>251.69589485</v>
      </c>
    </row>
    <row r="1559" spans="1:27" ht="12.75" customHeight="1" x14ac:dyDescent="0.35">
      <c r="A1559" s="103" t="s">
        <v>2683</v>
      </c>
      <c r="B1559" s="222" t="s">
        <v>2342</v>
      </c>
      <c r="C1559" s="123" t="s">
        <v>3982</v>
      </c>
      <c r="D1559" s="116">
        <v>1</v>
      </c>
      <c r="E1559" s="125">
        <v>0.8</v>
      </c>
      <c r="F1559" s="106">
        <f>VLOOKUP(CONCATENATE(A1559,"-",E1559),AĞIRLIK!$A$3:$C$171,3,FALSE)</f>
        <v>17.081600000000002</v>
      </c>
      <c r="G1559" s="117" t="s">
        <v>39</v>
      </c>
      <c r="H1559" s="108">
        <f>Sayfa2!$C$2</f>
        <v>6.5</v>
      </c>
      <c r="I1559" s="108">
        <f>D1559*'genel hesap'!$K$93</f>
        <v>10.424799999999999</v>
      </c>
      <c r="J1559" s="108">
        <f>D1559*'genel hesap'!$R$93</f>
        <v>43.511608000000003</v>
      </c>
      <c r="K1559" s="118"/>
      <c r="L1559" s="118"/>
      <c r="M1559" s="118"/>
      <c r="N1559" s="118"/>
      <c r="O1559" s="118"/>
      <c r="P1559" s="118"/>
      <c r="Q1559" s="118"/>
      <c r="R1559" s="109">
        <f t="shared" si="219"/>
        <v>164.96680800000001</v>
      </c>
      <c r="S1559" s="119">
        <v>0.1</v>
      </c>
      <c r="T1559" s="119">
        <v>0.3</v>
      </c>
      <c r="U1559" s="119">
        <v>0.1</v>
      </c>
      <c r="V1559" s="111">
        <v>199.28</v>
      </c>
      <c r="W1559" s="111">
        <f t="shared" si="214"/>
        <v>217.21520000000001</v>
      </c>
      <c r="X1559" s="112">
        <v>1.377</v>
      </c>
      <c r="Y1559" s="111">
        <f t="shared" si="215"/>
        <v>516.32053039999994</v>
      </c>
      <c r="Z1559" s="113">
        <v>0.5</v>
      </c>
      <c r="AA1559" s="114">
        <f t="shared" si="212"/>
        <v>258.16026519999997</v>
      </c>
    </row>
    <row r="1560" spans="1:27" ht="12.75" customHeight="1" x14ac:dyDescent="0.35">
      <c r="A1560" s="103" t="s">
        <v>2683</v>
      </c>
      <c r="B1560" s="222" t="s">
        <v>2343</v>
      </c>
      <c r="C1560" s="78" t="s">
        <v>826</v>
      </c>
      <c r="D1560" s="116">
        <v>1</v>
      </c>
      <c r="E1560" s="125">
        <v>0.8</v>
      </c>
      <c r="F1560" s="132">
        <f>VLOOKUP(CONCATENATE(A1560,"-",E1560),AĞIRLIK!$A$3:$C$171,3,FALSE)</f>
        <v>17.081600000000002</v>
      </c>
      <c r="G1560" s="141" t="s">
        <v>39</v>
      </c>
      <c r="H1560" s="108">
        <f>Sayfa2!$C$2</f>
        <v>6.5</v>
      </c>
      <c r="I1560" s="120"/>
      <c r="J1560" s="118"/>
      <c r="K1560" s="118"/>
      <c r="L1560" s="118"/>
      <c r="M1560" s="118"/>
      <c r="N1560" s="118"/>
      <c r="O1560" s="118"/>
      <c r="P1560" s="118"/>
      <c r="Q1560" s="118"/>
      <c r="R1560" s="109">
        <f t="shared" si="219"/>
        <v>111.03040000000001</v>
      </c>
      <c r="S1560" s="119">
        <v>0.1</v>
      </c>
      <c r="T1560" s="119">
        <v>0.3</v>
      </c>
      <c r="U1560" s="119">
        <v>0.1</v>
      </c>
      <c r="V1560" s="111">
        <v>122.27</v>
      </c>
      <c r="W1560" s="111">
        <f t="shared" si="214"/>
        <v>133.27430000000001</v>
      </c>
      <c r="X1560" s="112">
        <v>1.377</v>
      </c>
      <c r="Y1560" s="111">
        <f t="shared" si="215"/>
        <v>316.7930111</v>
      </c>
      <c r="Z1560" s="113">
        <v>0.5</v>
      </c>
      <c r="AA1560" s="114">
        <f t="shared" si="212"/>
        <v>158.39650555</v>
      </c>
    </row>
    <row r="1561" spans="1:27" ht="12.75" customHeight="1" x14ac:dyDescent="0.35">
      <c r="A1561" s="103" t="s">
        <v>2683</v>
      </c>
      <c r="B1561" s="222" t="s">
        <v>2344</v>
      </c>
      <c r="C1561" s="123" t="s">
        <v>3325</v>
      </c>
      <c r="D1561" s="116">
        <v>1</v>
      </c>
      <c r="E1561" s="125">
        <v>0.8</v>
      </c>
      <c r="F1561" s="132">
        <f>VLOOKUP(CONCATENATE(A1561,"-",E1561),AĞIRLIK!$A$3:$C$171,3,FALSE)</f>
        <v>17.081600000000002</v>
      </c>
      <c r="G1561" s="141" t="s">
        <v>39</v>
      </c>
      <c r="H1561" s="108">
        <f>Sayfa2!$C$2</f>
        <v>6.5</v>
      </c>
      <c r="I1561" s="108">
        <f>D1561*İZOLASYON!$G$26</f>
        <v>8.2629099999999998</v>
      </c>
      <c r="J1561" s="118">
        <f>D1561*İZOLASYON!$O$26</f>
        <v>42.219184000000006</v>
      </c>
      <c r="K1561" s="118"/>
      <c r="L1561" s="118"/>
      <c r="M1561" s="118"/>
      <c r="N1561" s="118"/>
      <c r="O1561" s="118"/>
      <c r="P1561" s="118"/>
      <c r="Q1561" s="118"/>
      <c r="R1561" s="109">
        <f t="shared" si="219"/>
        <v>161.51249400000003</v>
      </c>
      <c r="S1561" s="119">
        <v>0.1</v>
      </c>
      <c r="T1561" s="119">
        <v>0.3</v>
      </c>
      <c r="U1561" s="119">
        <v>0.1</v>
      </c>
      <c r="V1561" s="111">
        <v>194.29</v>
      </c>
      <c r="W1561" s="111">
        <f t="shared" si="214"/>
        <v>211.77610000000001</v>
      </c>
      <c r="X1561" s="112">
        <v>1.377</v>
      </c>
      <c r="Y1561" s="111">
        <f t="shared" si="215"/>
        <v>503.3917897</v>
      </c>
      <c r="Z1561" s="113">
        <v>0.5</v>
      </c>
      <c r="AA1561" s="114">
        <f t="shared" si="212"/>
        <v>251.69589485</v>
      </c>
    </row>
    <row r="1562" spans="1:27" ht="12.75" customHeight="1" x14ac:dyDescent="0.35">
      <c r="A1562" s="103" t="s">
        <v>2683</v>
      </c>
      <c r="B1562" s="222" t="s">
        <v>2345</v>
      </c>
      <c r="C1562" s="123" t="s">
        <v>3983</v>
      </c>
      <c r="D1562" s="116">
        <v>1</v>
      </c>
      <c r="E1562" s="125">
        <v>0.8</v>
      </c>
      <c r="F1562" s="106">
        <f>VLOOKUP(CONCATENATE(A1562,"-",E1562),AĞIRLIK!$A$3:$C$171,3,FALSE)</f>
        <v>17.081600000000002</v>
      </c>
      <c r="G1562" s="117" t="s">
        <v>39</v>
      </c>
      <c r="H1562" s="108">
        <f>Sayfa2!$C$2</f>
        <v>6.5</v>
      </c>
      <c r="I1562" s="108">
        <f>D1562*'genel hesap'!$K$93</f>
        <v>10.424799999999999</v>
      </c>
      <c r="J1562" s="108">
        <f>D1562*'genel hesap'!$R$93</f>
        <v>43.511608000000003</v>
      </c>
      <c r="K1562" s="118"/>
      <c r="L1562" s="118"/>
      <c r="M1562" s="118"/>
      <c r="N1562" s="118"/>
      <c r="O1562" s="118"/>
      <c r="P1562" s="118"/>
      <c r="Q1562" s="118"/>
      <c r="R1562" s="109">
        <f t="shared" si="219"/>
        <v>164.96680800000001</v>
      </c>
      <c r="S1562" s="119">
        <v>0.1</v>
      </c>
      <c r="T1562" s="119">
        <v>0.3</v>
      </c>
      <c r="U1562" s="119">
        <v>0.1</v>
      </c>
      <c r="V1562" s="111">
        <v>199.28</v>
      </c>
      <c r="W1562" s="111">
        <f t="shared" si="214"/>
        <v>217.21520000000001</v>
      </c>
      <c r="X1562" s="112">
        <v>1.377</v>
      </c>
      <c r="Y1562" s="111">
        <f t="shared" si="215"/>
        <v>516.32053039999994</v>
      </c>
      <c r="Z1562" s="113">
        <v>0.5</v>
      </c>
      <c r="AA1562" s="114">
        <f t="shared" si="212"/>
        <v>258.16026519999997</v>
      </c>
    </row>
    <row r="1563" spans="1:27" ht="12.75" customHeight="1" x14ac:dyDescent="0.35">
      <c r="A1563" s="103" t="s">
        <v>2683</v>
      </c>
      <c r="B1563" s="222" t="s">
        <v>2346</v>
      </c>
      <c r="C1563" s="78" t="s">
        <v>828</v>
      </c>
      <c r="D1563" s="116">
        <v>1</v>
      </c>
      <c r="E1563" s="125">
        <v>0.8</v>
      </c>
      <c r="F1563" s="132">
        <f>VLOOKUP(CONCATENATE(A1563,"-",E1563),AĞIRLIK!$A$3:$C$171,3,FALSE)</f>
        <v>17.081600000000002</v>
      </c>
      <c r="G1563" s="141" t="s">
        <v>39</v>
      </c>
      <c r="H1563" s="108">
        <f>Sayfa2!$C$2</f>
        <v>6.5</v>
      </c>
      <c r="I1563" s="108"/>
      <c r="J1563" s="118"/>
      <c r="K1563" s="118"/>
      <c r="L1563" s="118"/>
      <c r="M1563" s="118"/>
      <c r="N1563" s="118"/>
      <c r="O1563" s="118"/>
      <c r="P1563" s="118"/>
      <c r="Q1563" s="118"/>
      <c r="R1563" s="109">
        <f t="shared" si="219"/>
        <v>111.03040000000001</v>
      </c>
      <c r="S1563" s="119">
        <v>0.1</v>
      </c>
      <c r="T1563" s="119">
        <v>0.3</v>
      </c>
      <c r="U1563" s="119">
        <v>0.1</v>
      </c>
      <c r="V1563" s="111">
        <v>122.27</v>
      </c>
      <c r="W1563" s="111">
        <f t="shared" si="214"/>
        <v>133.27430000000001</v>
      </c>
      <c r="X1563" s="112">
        <v>1.377</v>
      </c>
      <c r="Y1563" s="111">
        <f t="shared" si="215"/>
        <v>316.7930111</v>
      </c>
      <c r="Z1563" s="113">
        <v>0.5</v>
      </c>
      <c r="AA1563" s="114">
        <f t="shared" si="212"/>
        <v>158.39650555</v>
      </c>
    </row>
    <row r="1564" spans="1:27" ht="12.75" customHeight="1" x14ac:dyDescent="0.35">
      <c r="A1564" s="103" t="s">
        <v>2683</v>
      </c>
      <c r="B1564" s="222" t="s">
        <v>2347</v>
      </c>
      <c r="C1564" s="123" t="s">
        <v>3354</v>
      </c>
      <c r="D1564" s="116">
        <v>1</v>
      </c>
      <c r="E1564" s="125">
        <v>0.8</v>
      </c>
      <c r="F1564" s="132">
        <f>VLOOKUP(CONCATENATE(A1564,"-",E1564),AĞIRLIK!$A$3:$C$171,3,FALSE)</f>
        <v>17.081600000000002</v>
      </c>
      <c r="G1564" s="141" t="s">
        <v>39</v>
      </c>
      <c r="H1564" s="108">
        <f>Sayfa2!$C$2</f>
        <v>6.5</v>
      </c>
      <c r="I1564" s="108">
        <f>D1564*İZOLASYON!$G$26</f>
        <v>8.2629099999999998</v>
      </c>
      <c r="J1564" s="118">
        <f>D1564*İZOLASYON!$O$26</f>
        <v>42.219184000000006</v>
      </c>
      <c r="K1564" s="118"/>
      <c r="L1564" s="118"/>
      <c r="M1564" s="118"/>
      <c r="N1564" s="118"/>
      <c r="O1564" s="118"/>
      <c r="P1564" s="118"/>
      <c r="Q1564" s="118"/>
      <c r="R1564" s="109">
        <f t="shared" si="219"/>
        <v>161.51249400000003</v>
      </c>
      <c r="S1564" s="119">
        <v>0.1</v>
      </c>
      <c r="T1564" s="119">
        <v>0.3</v>
      </c>
      <c r="U1564" s="119">
        <v>0.1</v>
      </c>
      <c r="V1564" s="111">
        <v>194.29</v>
      </c>
      <c r="W1564" s="111">
        <f t="shared" si="214"/>
        <v>211.77610000000001</v>
      </c>
      <c r="X1564" s="112">
        <v>1.377</v>
      </c>
      <c r="Y1564" s="111">
        <f t="shared" si="215"/>
        <v>503.3917897</v>
      </c>
      <c r="Z1564" s="113">
        <v>0.5</v>
      </c>
      <c r="AA1564" s="114">
        <f t="shared" si="212"/>
        <v>251.69589485</v>
      </c>
    </row>
    <row r="1565" spans="1:27" ht="12.75" customHeight="1" x14ac:dyDescent="0.35">
      <c r="A1565" s="103" t="s">
        <v>2683</v>
      </c>
      <c r="B1565" s="222" t="s">
        <v>2348</v>
      </c>
      <c r="C1565" s="123" t="s">
        <v>3984</v>
      </c>
      <c r="D1565" s="116">
        <v>1</v>
      </c>
      <c r="E1565" s="125">
        <v>0.8</v>
      </c>
      <c r="F1565" s="106">
        <f>VLOOKUP(CONCATENATE(A1565,"-",E1565),AĞIRLIK!$A$3:$C$171,3,FALSE)</f>
        <v>17.081600000000002</v>
      </c>
      <c r="G1565" s="117" t="s">
        <v>39</v>
      </c>
      <c r="H1565" s="108">
        <f>Sayfa2!$C$2</f>
        <v>6.5</v>
      </c>
      <c r="I1565" s="108">
        <f>D1565*'genel hesap'!$K$93</f>
        <v>10.424799999999999</v>
      </c>
      <c r="J1565" s="108">
        <f>D1565*'genel hesap'!$R$93</f>
        <v>43.511608000000003</v>
      </c>
      <c r="K1565" s="118"/>
      <c r="L1565" s="118"/>
      <c r="M1565" s="118"/>
      <c r="N1565" s="118"/>
      <c r="O1565" s="118"/>
      <c r="P1565" s="118"/>
      <c r="Q1565" s="118"/>
      <c r="R1565" s="109">
        <f t="shared" si="219"/>
        <v>164.96680800000001</v>
      </c>
      <c r="S1565" s="119">
        <v>0.1</v>
      </c>
      <c r="T1565" s="119">
        <v>0.3</v>
      </c>
      <c r="U1565" s="119">
        <v>0.1</v>
      </c>
      <c r="V1565" s="111">
        <v>199.28</v>
      </c>
      <c r="W1565" s="111">
        <f t="shared" si="214"/>
        <v>217.21520000000001</v>
      </c>
      <c r="X1565" s="112">
        <v>1.377</v>
      </c>
      <c r="Y1565" s="111">
        <f t="shared" si="215"/>
        <v>516.32053039999994</v>
      </c>
      <c r="Z1565" s="113">
        <v>0.5</v>
      </c>
      <c r="AA1565" s="114">
        <f t="shared" si="212"/>
        <v>258.16026519999997</v>
      </c>
    </row>
    <row r="1566" spans="1:27" ht="12.75" customHeight="1" x14ac:dyDescent="0.35">
      <c r="A1566" s="103" t="s">
        <v>2683</v>
      </c>
      <c r="B1566" s="222" t="s">
        <v>2349</v>
      </c>
      <c r="C1566" s="78" t="s">
        <v>830</v>
      </c>
      <c r="D1566" s="116">
        <v>1</v>
      </c>
      <c r="E1566" s="125">
        <v>0.8</v>
      </c>
      <c r="F1566" s="132">
        <f>VLOOKUP(CONCATENATE(A1566,"-",E1566),AĞIRLIK!$A$3:$C$171,3,FALSE)</f>
        <v>17.081600000000002</v>
      </c>
      <c r="G1566" s="141" t="s">
        <v>39</v>
      </c>
      <c r="H1566" s="108">
        <f>Sayfa2!$C$2</f>
        <v>6.5</v>
      </c>
      <c r="I1566" s="108"/>
      <c r="J1566" s="118"/>
      <c r="K1566" s="118"/>
      <c r="L1566" s="118"/>
      <c r="M1566" s="118"/>
      <c r="N1566" s="118"/>
      <c r="O1566" s="118"/>
      <c r="P1566" s="118"/>
      <c r="Q1566" s="118"/>
      <c r="R1566" s="109">
        <f t="shared" si="219"/>
        <v>111.03040000000001</v>
      </c>
      <c r="S1566" s="119">
        <v>0.1</v>
      </c>
      <c r="T1566" s="119">
        <v>0.3</v>
      </c>
      <c r="U1566" s="119">
        <v>0.1</v>
      </c>
      <c r="V1566" s="111">
        <v>122.27</v>
      </c>
      <c r="W1566" s="111">
        <f t="shared" si="214"/>
        <v>133.27430000000001</v>
      </c>
      <c r="X1566" s="112">
        <v>1.377</v>
      </c>
      <c r="Y1566" s="111">
        <f t="shared" si="215"/>
        <v>316.7930111</v>
      </c>
      <c r="Z1566" s="113">
        <v>0.5</v>
      </c>
      <c r="AA1566" s="114">
        <f t="shared" si="212"/>
        <v>158.39650555</v>
      </c>
    </row>
    <row r="1567" spans="1:27" ht="12.75" customHeight="1" x14ac:dyDescent="0.35">
      <c r="A1567" s="103" t="s">
        <v>2683</v>
      </c>
      <c r="B1567" s="222" t="s">
        <v>2350</v>
      </c>
      <c r="C1567" s="123" t="s">
        <v>3382</v>
      </c>
      <c r="D1567" s="116">
        <v>1</v>
      </c>
      <c r="E1567" s="125">
        <v>0.8</v>
      </c>
      <c r="F1567" s="132">
        <f>VLOOKUP(CONCATENATE(A1567,"-",E1567),AĞIRLIK!$A$3:$C$171,3,FALSE)</f>
        <v>17.081600000000002</v>
      </c>
      <c r="G1567" s="141" t="s">
        <v>39</v>
      </c>
      <c r="H1567" s="108">
        <f>Sayfa2!$C$2</f>
        <v>6.5</v>
      </c>
      <c r="I1567" s="108">
        <f>D1567*İZOLASYON!$G$26</f>
        <v>8.2629099999999998</v>
      </c>
      <c r="J1567" s="118">
        <f>D1567*İZOLASYON!$O$26</f>
        <v>42.219184000000006</v>
      </c>
      <c r="K1567" s="118"/>
      <c r="L1567" s="118"/>
      <c r="M1567" s="118"/>
      <c r="N1567" s="118"/>
      <c r="O1567" s="118"/>
      <c r="P1567" s="118"/>
      <c r="Q1567" s="118"/>
      <c r="R1567" s="109">
        <f t="shared" si="219"/>
        <v>161.51249400000003</v>
      </c>
      <c r="S1567" s="119">
        <v>0.1</v>
      </c>
      <c r="T1567" s="119">
        <v>0.3</v>
      </c>
      <c r="U1567" s="119">
        <v>0.1</v>
      </c>
      <c r="V1567" s="111">
        <v>194.29</v>
      </c>
      <c r="W1567" s="111">
        <f t="shared" si="214"/>
        <v>211.77610000000001</v>
      </c>
      <c r="X1567" s="112">
        <v>1.377</v>
      </c>
      <c r="Y1567" s="111">
        <f t="shared" si="215"/>
        <v>503.3917897</v>
      </c>
      <c r="Z1567" s="113">
        <v>0.5</v>
      </c>
      <c r="AA1567" s="114">
        <f t="shared" si="212"/>
        <v>251.69589485</v>
      </c>
    </row>
    <row r="1568" spans="1:27" ht="12.75" customHeight="1" x14ac:dyDescent="0.35">
      <c r="A1568" s="103" t="s">
        <v>2683</v>
      </c>
      <c r="B1568" s="222" t="s">
        <v>2351</v>
      </c>
      <c r="C1568" s="123" t="s">
        <v>3985</v>
      </c>
      <c r="D1568" s="116">
        <v>1</v>
      </c>
      <c r="E1568" s="125">
        <v>0.8</v>
      </c>
      <c r="F1568" s="106">
        <f>VLOOKUP(CONCATENATE(A1568,"-",E1568),AĞIRLIK!$A$3:$C$171,3,FALSE)</f>
        <v>17.081600000000002</v>
      </c>
      <c r="G1568" s="117" t="s">
        <v>39</v>
      </c>
      <c r="H1568" s="108">
        <f>Sayfa2!$C$2</f>
        <v>6.5</v>
      </c>
      <c r="I1568" s="108">
        <f>D1568*'genel hesap'!$K$93</f>
        <v>10.424799999999999</v>
      </c>
      <c r="J1568" s="108">
        <f>D1568*'genel hesap'!$R$93</f>
        <v>43.511608000000003</v>
      </c>
      <c r="K1568" s="118"/>
      <c r="L1568" s="118"/>
      <c r="M1568" s="118"/>
      <c r="N1568" s="118"/>
      <c r="O1568" s="118"/>
      <c r="P1568" s="118"/>
      <c r="Q1568" s="118"/>
      <c r="R1568" s="109">
        <f t="shared" si="219"/>
        <v>164.96680800000001</v>
      </c>
      <c r="S1568" s="119">
        <v>0.1</v>
      </c>
      <c r="T1568" s="119">
        <v>0.3</v>
      </c>
      <c r="U1568" s="119">
        <v>0.1</v>
      </c>
      <c r="V1568" s="111">
        <v>199.28</v>
      </c>
      <c r="W1568" s="111">
        <f t="shared" si="214"/>
        <v>217.21520000000001</v>
      </c>
      <c r="X1568" s="112">
        <v>1.377</v>
      </c>
      <c r="Y1568" s="111">
        <f t="shared" si="215"/>
        <v>516.32053039999994</v>
      </c>
      <c r="Z1568" s="113">
        <v>0.5</v>
      </c>
      <c r="AA1568" s="114">
        <f t="shared" si="212"/>
        <v>258.16026519999997</v>
      </c>
    </row>
    <row r="1569" spans="1:27" ht="12.75" customHeight="1" x14ac:dyDescent="0.35">
      <c r="A1569" s="103" t="s">
        <v>2683</v>
      </c>
      <c r="B1569" s="222" t="s">
        <v>2352</v>
      </c>
      <c r="C1569" s="123" t="s">
        <v>3986</v>
      </c>
      <c r="D1569" s="124">
        <v>1</v>
      </c>
      <c r="E1569" s="125">
        <v>0.8</v>
      </c>
      <c r="F1569" s="106">
        <f>VLOOKUP(CONCATENATE(A1569,"-",E1569),AĞIRLIK!$A$3:$C$171,3,FALSE)</f>
        <v>17.081600000000002</v>
      </c>
      <c r="G1569" s="117" t="s">
        <v>39</v>
      </c>
      <c r="H1569" s="108">
        <f>Sayfa2!$C$2</f>
        <v>6.5</v>
      </c>
      <c r="I1569" s="108">
        <f>D1569*'genel hesap'!$K$93</f>
        <v>10.424799999999999</v>
      </c>
      <c r="J1569" s="108">
        <f>D1569*'genel hesap'!$R$93</f>
        <v>43.511608000000003</v>
      </c>
      <c r="K1569" s="118"/>
      <c r="L1569" s="118"/>
      <c r="M1569" s="118"/>
      <c r="N1569" s="118"/>
      <c r="O1569" s="118"/>
      <c r="P1569" s="118"/>
      <c r="Q1569" s="118"/>
      <c r="R1569" s="109">
        <f t="shared" si="219"/>
        <v>164.96680800000001</v>
      </c>
      <c r="S1569" s="119">
        <v>0.2</v>
      </c>
      <c r="T1569" s="119">
        <v>0.3</v>
      </c>
      <c r="U1569" s="119">
        <v>0.1</v>
      </c>
      <c r="V1569" s="111">
        <v>199.28</v>
      </c>
      <c r="W1569" s="111">
        <f t="shared" si="214"/>
        <v>217.21520000000001</v>
      </c>
      <c r="X1569" s="112">
        <v>1.377</v>
      </c>
      <c r="Y1569" s="111">
        <f t="shared" si="215"/>
        <v>516.32053039999994</v>
      </c>
      <c r="Z1569" s="113">
        <v>0.5</v>
      </c>
      <c r="AA1569" s="114">
        <f t="shared" si="212"/>
        <v>258.16026519999997</v>
      </c>
    </row>
    <row r="1570" spans="1:27" ht="12.75" customHeight="1" x14ac:dyDescent="0.35">
      <c r="A1570" s="103" t="s">
        <v>2683</v>
      </c>
      <c r="B1570" s="222" t="s">
        <v>2353</v>
      </c>
      <c r="C1570" s="123" t="s">
        <v>3406</v>
      </c>
      <c r="D1570" s="124">
        <v>1</v>
      </c>
      <c r="E1570" s="125">
        <v>0.8</v>
      </c>
      <c r="F1570" s="132">
        <f>VLOOKUP(CONCATENATE(A1570,"-",E1570),AĞIRLIK!$A$3:$C$171,3,FALSE)</f>
        <v>17.081600000000002</v>
      </c>
      <c r="G1570" s="141" t="s">
        <v>39</v>
      </c>
      <c r="H1570" s="108">
        <f>Sayfa2!$C$2</f>
        <v>6.5</v>
      </c>
      <c r="I1570" s="108">
        <f>D1570*İZOLASYON!$G$26</f>
        <v>8.2629099999999998</v>
      </c>
      <c r="J1570" s="118">
        <f>D1570*İZOLASYON!$O$26</f>
        <v>42.219184000000006</v>
      </c>
      <c r="K1570" s="118"/>
      <c r="L1570" s="118"/>
      <c r="M1570" s="118"/>
      <c r="N1570" s="118"/>
      <c r="O1570" s="118"/>
      <c r="P1570" s="118"/>
      <c r="Q1570" s="118"/>
      <c r="R1570" s="109">
        <f t="shared" si="219"/>
        <v>161.51249400000003</v>
      </c>
      <c r="S1570" s="119">
        <v>0.2</v>
      </c>
      <c r="T1570" s="119">
        <v>0.3</v>
      </c>
      <c r="U1570" s="119">
        <v>0.1</v>
      </c>
      <c r="V1570" s="111">
        <v>194.29</v>
      </c>
      <c r="W1570" s="111">
        <f t="shared" si="214"/>
        <v>211.77610000000001</v>
      </c>
      <c r="X1570" s="112">
        <v>1.377</v>
      </c>
      <c r="Y1570" s="111">
        <f t="shared" si="215"/>
        <v>503.3917897</v>
      </c>
      <c r="Z1570" s="113">
        <v>0.5</v>
      </c>
      <c r="AA1570" s="114">
        <f t="shared" si="212"/>
        <v>251.69589485</v>
      </c>
    </row>
    <row r="1571" spans="1:27" ht="12.75" customHeight="1" x14ac:dyDescent="0.35">
      <c r="A1571" s="103" t="s">
        <v>2683</v>
      </c>
      <c r="B1571" s="222" t="s">
        <v>2354</v>
      </c>
      <c r="C1571" s="123" t="s">
        <v>833</v>
      </c>
      <c r="D1571" s="124">
        <v>1</v>
      </c>
      <c r="E1571" s="125">
        <v>0.8</v>
      </c>
      <c r="F1571" s="132">
        <f>VLOOKUP(CONCATENATE(A1571,"-",E1571),AĞIRLIK!$A$3:$C$171,3,FALSE)</f>
        <v>17.081600000000002</v>
      </c>
      <c r="G1571" s="141" t="s">
        <v>39</v>
      </c>
      <c r="H1571" s="108">
        <f>Sayfa2!$C$2</f>
        <v>6.5</v>
      </c>
      <c r="I1571" s="108"/>
      <c r="J1571" s="118"/>
      <c r="K1571" s="118"/>
      <c r="L1571" s="118"/>
      <c r="M1571" s="118"/>
      <c r="N1571" s="118"/>
      <c r="O1571" s="118"/>
      <c r="P1571" s="118"/>
      <c r="Q1571" s="118"/>
      <c r="R1571" s="109">
        <f t="shared" si="219"/>
        <v>111.03040000000001</v>
      </c>
      <c r="S1571" s="119">
        <v>0.2</v>
      </c>
      <c r="T1571" s="119">
        <v>0.3</v>
      </c>
      <c r="U1571" s="119">
        <v>0.1</v>
      </c>
      <c r="V1571" s="111">
        <v>122.27</v>
      </c>
      <c r="W1571" s="111">
        <f t="shared" si="214"/>
        <v>133.27430000000001</v>
      </c>
      <c r="X1571" s="112">
        <v>1.377</v>
      </c>
      <c r="Y1571" s="111">
        <f t="shared" si="215"/>
        <v>316.7930111</v>
      </c>
      <c r="Z1571" s="113">
        <v>0.5</v>
      </c>
      <c r="AA1571" s="114">
        <f t="shared" si="212"/>
        <v>158.39650555</v>
      </c>
    </row>
    <row r="1572" spans="1:27" ht="12.75" customHeight="1" x14ac:dyDescent="0.35">
      <c r="A1572" s="103" t="s">
        <v>2683</v>
      </c>
      <c r="B1572" s="222" t="s">
        <v>2355</v>
      </c>
      <c r="C1572" s="123" t="s">
        <v>3987</v>
      </c>
      <c r="D1572" s="124">
        <v>1</v>
      </c>
      <c r="E1572" s="125">
        <v>0.8</v>
      </c>
      <c r="F1572" s="106">
        <f>VLOOKUP(CONCATENATE(A1572,"-",E1572),AĞIRLIK!$A$3:$C$171,3,FALSE)</f>
        <v>17.081600000000002</v>
      </c>
      <c r="G1572" s="117" t="s">
        <v>39</v>
      </c>
      <c r="H1572" s="108">
        <f>Sayfa2!$C$2</f>
        <v>6.5</v>
      </c>
      <c r="I1572" s="108">
        <f>D1572*'genel hesap'!$K$93</f>
        <v>10.424799999999999</v>
      </c>
      <c r="J1572" s="108">
        <f>D1572*'genel hesap'!$R$93</f>
        <v>43.511608000000003</v>
      </c>
      <c r="K1572" s="118"/>
      <c r="L1572" s="118"/>
      <c r="M1572" s="118"/>
      <c r="N1572" s="118"/>
      <c r="O1572" s="118"/>
      <c r="P1572" s="118"/>
      <c r="Q1572" s="118"/>
      <c r="R1572" s="109">
        <f t="shared" si="219"/>
        <v>164.96680800000001</v>
      </c>
      <c r="S1572" s="119">
        <v>0.2</v>
      </c>
      <c r="T1572" s="119">
        <v>0.3</v>
      </c>
      <c r="U1572" s="119">
        <v>0.1</v>
      </c>
      <c r="V1572" s="111">
        <v>199.28</v>
      </c>
      <c r="W1572" s="111">
        <f t="shared" si="214"/>
        <v>217.21520000000001</v>
      </c>
      <c r="X1572" s="112">
        <v>1.377</v>
      </c>
      <c r="Y1572" s="111">
        <f t="shared" si="215"/>
        <v>516.32053039999994</v>
      </c>
      <c r="Z1572" s="113">
        <v>0.5</v>
      </c>
      <c r="AA1572" s="114">
        <f t="shared" si="212"/>
        <v>258.16026519999997</v>
      </c>
    </row>
    <row r="1573" spans="1:27" ht="12.75" customHeight="1" x14ac:dyDescent="0.35">
      <c r="A1573" s="103" t="s">
        <v>2683</v>
      </c>
      <c r="B1573" s="222" t="s">
        <v>2356</v>
      </c>
      <c r="C1573" s="123" t="s">
        <v>3435</v>
      </c>
      <c r="D1573" s="124">
        <v>1</v>
      </c>
      <c r="E1573" s="125">
        <v>0.8</v>
      </c>
      <c r="F1573" s="132">
        <f>VLOOKUP(CONCATENATE(A1573,"-",E1573),AĞIRLIK!$A$3:$C$171,3,FALSE)</f>
        <v>17.081600000000002</v>
      </c>
      <c r="G1573" s="141" t="s">
        <v>39</v>
      </c>
      <c r="H1573" s="108">
        <f>Sayfa2!$C$2</f>
        <v>6.5</v>
      </c>
      <c r="I1573" s="108">
        <f>D1573*İZOLASYON!$G$26</f>
        <v>8.2629099999999998</v>
      </c>
      <c r="J1573" s="118">
        <f>D1573*İZOLASYON!$O$26</f>
        <v>42.219184000000006</v>
      </c>
      <c r="K1573" s="118"/>
      <c r="L1573" s="118"/>
      <c r="M1573" s="118"/>
      <c r="N1573" s="118"/>
      <c r="O1573" s="118"/>
      <c r="P1573" s="118"/>
      <c r="Q1573" s="118"/>
      <c r="R1573" s="109">
        <f t="shared" si="219"/>
        <v>161.51249400000003</v>
      </c>
      <c r="S1573" s="119">
        <v>0.2</v>
      </c>
      <c r="T1573" s="119">
        <v>0.3</v>
      </c>
      <c r="U1573" s="119">
        <v>0.1</v>
      </c>
      <c r="V1573" s="111">
        <v>194.29</v>
      </c>
      <c r="W1573" s="111">
        <f t="shared" si="214"/>
        <v>211.77610000000001</v>
      </c>
      <c r="X1573" s="112">
        <v>1.377</v>
      </c>
      <c r="Y1573" s="111">
        <f t="shared" si="215"/>
        <v>503.3917897</v>
      </c>
      <c r="Z1573" s="113">
        <v>0.5</v>
      </c>
      <c r="AA1573" s="114">
        <f t="shared" si="212"/>
        <v>251.69589485</v>
      </c>
    </row>
    <row r="1574" spans="1:27" ht="12.75" customHeight="1" x14ac:dyDescent="0.35">
      <c r="A1574" s="103" t="s">
        <v>2683</v>
      </c>
      <c r="B1574" s="222" t="s">
        <v>2357</v>
      </c>
      <c r="C1574" s="123" t="s">
        <v>835</v>
      </c>
      <c r="D1574" s="124">
        <v>1</v>
      </c>
      <c r="E1574" s="125">
        <v>0.8</v>
      </c>
      <c r="F1574" s="132">
        <f>VLOOKUP(CONCATENATE(A1574,"-",E1574),AĞIRLIK!$A$3:$C$171,3,FALSE)</f>
        <v>17.081600000000002</v>
      </c>
      <c r="G1574" s="141" t="s">
        <v>39</v>
      </c>
      <c r="H1574" s="108">
        <f>Sayfa2!$C$2</f>
        <v>6.5</v>
      </c>
      <c r="I1574" s="120"/>
      <c r="J1574" s="118"/>
      <c r="K1574" s="118"/>
      <c r="L1574" s="118"/>
      <c r="M1574" s="118"/>
      <c r="N1574" s="118"/>
      <c r="O1574" s="118"/>
      <c r="P1574" s="118"/>
      <c r="Q1574" s="118"/>
      <c r="R1574" s="109">
        <f t="shared" si="219"/>
        <v>111.03040000000001</v>
      </c>
      <c r="S1574" s="119">
        <v>0.2</v>
      </c>
      <c r="T1574" s="119">
        <v>0.3</v>
      </c>
      <c r="U1574" s="119">
        <v>0.1</v>
      </c>
      <c r="V1574" s="111">
        <v>122.27</v>
      </c>
      <c r="W1574" s="111">
        <f t="shared" si="214"/>
        <v>133.27430000000001</v>
      </c>
      <c r="X1574" s="112">
        <v>1.377</v>
      </c>
      <c r="Y1574" s="111">
        <f t="shared" si="215"/>
        <v>316.7930111</v>
      </c>
      <c r="Z1574" s="113">
        <v>0.5</v>
      </c>
      <c r="AA1574" s="114">
        <f t="shared" si="212"/>
        <v>158.39650555</v>
      </c>
    </row>
    <row r="1575" spans="1:27" ht="12.75" customHeight="1" x14ac:dyDescent="0.35">
      <c r="A1575" s="103" t="s">
        <v>2683</v>
      </c>
      <c r="B1575" s="222" t="s">
        <v>2358</v>
      </c>
      <c r="C1575" s="78" t="s">
        <v>836</v>
      </c>
      <c r="D1575" s="124">
        <v>0.25</v>
      </c>
      <c r="E1575" s="125">
        <v>0.8</v>
      </c>
      <c r="F1575" s="132">
        <f>VLOOKUP(CONCATENATE(A1575,"-",E1575),AĞIRLIK!$A$3:$C$171,3,FALSE)</f>
        <v>17.081600000000002</v>
      </c>
      <c r="G1575" s="141" t="s">
        <v>39</v>
      </c>
      <c r="H1575" s="120">
        <f>Sayfa2!$C$2*Sayfa2!I27</f>
        <v>4.5922499999999999</v>
      </c>
      <c r="I1575" s="120"/>
      <c r="J1575" s="118"/>
      <c r="K1575" s="118"/>
      <c r="L1575" s="118">
        <f>'genel hesap'!$C$2</f>
        <v>1.39</v>
      </c>
      <c r="M1575" s="118"/>
      <c r="N1575" s="118"/>
      <c r="O1575" s="118">
        <f>SIVAMA!D26</f>
        <v>5.2799999999999994</v>
      </c>
      <c r="P1575" s="118"/>
      <c r="Q1575" s="118"/>
      <c r="R1575" s="109">
        <f>R1544</f>
        <v>55.515200000000007</v>
      </c>
      <c r="S1575" s="119">
        <v>0.2</v>
      </c>
      <c r="T1575" s="119">
        <v>0.3</v>
      </c>
      <c r="U1575" s="119">
        <v>0.1</v>
      </c>
      <c r="V1575" s="111">
        <v>62.524999999999999</v>
      </c>
      <c r="W1575" s="111">
        <f t="shared" si="214"/>
        <v>68.152250000000009</v>
      </c>
      <c r="X1575" s="112">
        <v>1.377</v>
      </c>
      <c r="Y1575" s="111">
        <f t="shared" si="215"/>
        <v>161.99789825000002</v>
      </c>
      <c r="Z1575" s="113">
        <v>0.5</v>
      </c>
      <c r="AA1575" s="114">
        <f t="shared" si="212"/>
        <v>80.99894912500001</v>
      </c>
    </row>
    <row r="1576" spans="1:27" ht="12.75" customHeight="1" x14ac:dyDescent="0.35">
      <c r="A1576" s="103" t="s">
        <v>2683</v>
      </c>
      <c r="B1576" s="222" t="s">
        <v>2359</v>
      </c>
      <c r="C1576" s="123" t="s">
        <v>3463</v>
      </c>
      <c r="D1576" s="124">
        <v>0.25</v>
      </c>
      <c r="E1576" s="125">
        <v>0.8</v>
      </c>
      <c r="F1576" s="132">
        <f>VLOOKUP(CONCATENATE(A1576,"-",E1576),AĞIRLIK!$A$3:$C$171,3,FALSE)</f>
        <v>17.081600000000002</v>
      </c>
      <c r="G1576" s="141" t="s">
        <v>39</v>
      </c>
      <c r="H1576" s="120">
        <f>Sayfa2!$C$2*Sayfa2!I27</f>
        <v>4.5922499999999999</v>
      </c>
      <c r="I1576" s="108">
        <f>D1576*İZOLASYON!$G$26</f>
        <v>2.0657274999999999</v>
      </c>
      <c r="J1576" s="118">
        <f>D1576*İZOLASYON!$O$26</f>
        <v>10.554796000000001</v>
      </c>
      <c r="K1576" s="118"/>
      <c r="L1576" s="118">
        <f>'genel hesap'!$C$2</f>
        <v>1.39</v>
      </c>
      <c r="M1576" s="118"/>
      <c r="N1576" s="118"/>
      <c r="O1576" s="118">
        <f>SIVAMA!D26</f>
        <v>5.2799999999999994</v>
      </c>
      <c r="P1576" s="118"/>
      <c r="Q1576" s="118"/>
      <c r="R1576" s="109">
        <f>R1545</f>
        <v>80.756247000000016</v>
      </c>
      <c r="S1576" s="119">
        <v>0.2</v>
      </c>
      <c r="T1576" s="119">
        <v>0.3</v>
      </c>
      <c r="U1576" s="119">
        <v>0.1</v>
      </c>
      <c r="V1576" s="111">
        <v>98.534999999999997</v>
      </c>
      <c r="W1576" s="111">
        <f t="shared" si="214"/>
        <v>107.40315000000001</v>
      </c>
      <c r="X1576" s="112">
        <v>1.377</v>
      </c>
      <c r="Y1576" s="111">
        <f t="shared" si="215"/>
        <v>255.29728754999999</v>
      </c>
      <c r="Z1576" s="113">
        <v>0.5</v>
      </c>
      <c r="AA1576" s="114">
        <f t="shared" si="212"/>
        <v>127.648643775</v>
      </c>
    </row>
    <row r="1577" spans="1:27" ht="12.75" customHeight="1" x14ac:dyDescent="0.35">
      <c r="A1577" s="103" t="s">
        <v>2683</v>
      </c>
      <c r="B1577" s="222" t="s">
        <v>2360</v>
      </c>
      <c r="C1577" s="123" t="s">
        <v>3988</v>
      </c>
      <c r="D1577" s="124">
        <v>0.25</v>
      </c>
      <c r="E1577" s="125">
        <v>0.8</v>
      </c>
      <c r="F1577" s="106">
        <f>VLOOKUP(CONCATENATE(A1577,"-",E1577),AĞIRLIK!$A$3:$C$171,3,FALSE)</f>
        <v>17.081600000000002</v>
      </c>
      <c r="G1577" s="117" t="s">
        <v>39</v>
      </c>
      <c r="H1577" s="108">
        <v>3.5325000000000002</v>
      </c>
      <c r="I1577" s="108">
        <f>D1577*'genel hesap'!$K$93</f>
        <v>2.6061999999999999</v>
      </c>
      <c r="J1577" s="108">
        <f>D1577*'genel hesap'!$R$93</f>
        <v>10.877902000000001</v>
      </c>
      <c r="K1577" s="118"/>
      <c r="L1577" s="118">
        <f>'genel hesap'!$C$2</f>
        <v>1.39</v>
      </c>
      <c r="M1577" s="118"/>
      <c r="N1577" s="118"/>
      <c r="O1577" s="118">
        <f>SIVAMA!D26</f>
        <v>5.2799999999999994</v>
      </c>
      <c r="P1577" s="118"/>
      <c r="Q1577" s="118"/>
      <c r="R1577" s="109">
        <f>R1546</f>
        <v>82.483404000000007</v>
      </c>
      <c r="S1577" s="119">
        <v>0.2</v>
      </c>
      <c r="T1577" s="119">
        <v>0.3</v>
      </c>
      <c r="U1577" s="119">
        <v>0.1</v>
      </c>
      <c r="V1577" s="111">
        <v>101.03</v>
      </c>
      <c r="W1577" s="111">
        <f t="shared" si="214"/>
        <v>110.12270000000001</v>
      </c>
      <c r="X1577" s="112">
        <v>1.377</v>
      </c>
      <c r="Y1577" s="111">
        <f t="shared" si="215"/>
        <v>261.76165789999999</v>
      </c>
      <c r="Z1577" s="113">
        <v>0.5</v>
      </c>
      <c r="AA1577" s="114">
        <f t="shared" si="212"/>
        <v>130.88082894999999</v>
      </c>
    </row>
    <row r="1578" spans="1:27" ht="12.75" customHeight="1" x14ac:dyDescent="0.35">
      <c r="A1578" s="103" t="s">
        <v>2683</v>
      </c>
      <c r="B1578" s="222" t="s">
        <v>2361</v>
      </c>
      <c r="C1578" s="78" t="s">
        <v>838</v>
      </c>
      <c r="D1578" s="124">
        <v>1</v>
      </c>
      <c r="E1578" s="125">
        <v>0.8</v>
      </c>
      <c r="F1578" s="132">
        <f>VLOOKUP(CONCATENATE(A1578,"-",E1578),AĞIRLIK!$A$3:$C$171,3,FALSE)</f>
        <v>17.081600000000002</v>
      </c>
      <c r="G1578" s="141" t="s">
        <v>39</v>
      </c>
      <c r="H1578" s="108">
        <f>Sayfa2!$C$2</f>
        <v>6.5</v>
      </c>
      <c r="I1578" s="108"/>
      <c r="J1578" s="118"/>
      <c r="K1578" s="118"/>
      <c r="L1578" s="118"/>
      <c r="M1578" s="118"/>
      <c r="N1578" s="118"/>
      <c r="O1578" s="118"/>
      <c r="P1578" s="118"/>
      <c r="Q1578" s="118"/>
      <c r="R1578" s="109">
        <f>F1578*H1578*D1578+I1578+J1578+K1578+L1578+M1578+N1578+O1578+P1578+Q1578</f>
        <v>111.03040000000001</v>
      </c>
      <c r="S1578" s="119">
        <v>0.1</v>
      </c>
      <c r="T1578" s="119">
        <v>0.3</v>
      </c>
      <c r="U1578" s="119">
        <v>0.1</v>
      </c>
      <c r="V1578" s="111">
        <f>V1571*1.5</f>
        <v>183.405</v>
      </c>
      <c r="W1578" s="111">
        <f t="shared" si="214"/>
        <v>199.91145</v>
      </c>
      <c r="X1578" s="112">
        <v>1.377</v>
      </c>
      <c r="Y1578" s="111">
        <f t="shared" si="215"/>
        <v>475.18951664999997</v>
      </c>
      <c r="Z1578" s="113">
        <v>0.5</v>
      </c>
      <c r="AA1578" s="114">
        <f t="shared" si="212"/>
        <v>237.59475832499999</v>
      </c>
    </row>
    <row r="1579" spans="1:27" ht="12.75" customHeight="1" x14ac:dyDescent="0.35">
      <c r="A1579" s="103" t="s">
        <v>2683</v>
      </c>
      <c r="B1579" s="222" t="s">
        <v>2362</v>
      </c>
      <c r="C1579" s="123" t="s">
        <v>3631</v>
      </c>
      <c r="D1579" s="124">
        <v>1</v>
      </c>
      <c r="E1579" s="125">
        <v>0.8</v>
      </c>
      <c r="F1579" s="132">
        <f>VLOOKUP(CONCATENATE(A1579,"-",E1579),AĞIRLIK!$A$3:$C$171,3,FALSE)</f>
        <v>17.081600000000002</v>
      </c>
      <c r="G1579" s="141" t="s">
        <v>39</v>
      </c>
      <c r="H1579" s="108">
        <f>Sayfa2!$C$2</f>
        <v>6.5</v>
      </c>
      <c r="I1579" s="108">
        <f>D1579*İZOLASYON!$G$26</f>
        <v>8.2629099999999998</v>
      </c>
      <c r="J1579" s="118">
        <f>D1579*İZOLASYON!$O$26</f>
        <v>42.219184000000006</v>
      </c>
      <c r="K1579" s="118"/>
      <c r="L1579" s="118"/>
      <c r="M1579" s="118"/>
      <c r="N1579" s="118"/>
      <c r="O1579" s="118"/>
      <c r="P1579" s="118"/>
      <c r="Q1579" s="118"/>
      <c r="R1579" s="109">
        <f>F1579*H1579*D1579+I1579+J1579+K1579+L1579+M1579+N1579+O1579+P1579+Q1579</f>
        <v>161.51249400000003</v>
      </c>
      <c r="S1579" s="119">
        <v>0.1</v>
      </c>
      <c r="T1579" s="119">
        <v>0.3</v>
      </c>
      <c r="U1579" s="119">
        <v>0.1</v>
      </c>
      <c r="V1579" s="111">
        <f>V1573*1.5</f>
        <v>291.435</v>
      </c>
      <c r="W1579" s="111">
        <f t="shared" si="214"/>
        <v>317.66415000000001</v>
      </c>
      <c r="X1579" s="112">
        <v>1.377</v>
      </c>
      <c r="Y1579" s="111">
        <f t="shared" si="215"/>
        <v>755.08768454999995</v>
      </c>
      <c r="Z1579" s="113">
        <v>0.5</v>
      </c>
      <c r="AA1579" s="114">
        <f t="shared" si="212"/>
        <v>377.54384227499997</v>
      </c>
    </row>
    <row r="1580" spans="1:27" ht="12.75" customHeight="1" x14ac:dyDescent="0.35">
      <c r="A1580" s="103" t="s">
        <v>2683</v>
      </c>
      <c r="B1580" s="222" t="s">
        <v>2363</v>
      </c>
      <c r="C1580" s="123" t="s">
        <v>3989</v>
      </c>
      <c r="D1580" s="124">
        <v>1</v>
      </c>
      <c r="E1580" s="125">
        <v>0.8</v>
      </c>
      <c r="F1580" s="106">
        <f>VLOOKUP(CONCATENATE(A1580,"-",E1580),AĞIRLIK!$A$3:$C$171,3,FALSE)</f>
        <v>17.081600000000002</v>
      </c>
      <c r="G1580" s="117" t="s">
        <v>39</v>
      </c>
      <c r="H1580" s="108">
        <f>Sayfa2!$C$2</f>
        <v>6.5</v>
      </c>
      <c r="I1580" s="108">
        <f>D1580*'genel hesap'!$K$93</f>
        <v>10.424799999999999</v>
      </c>
      <c r="J1580" s="108">
        <f>D1580*'genel hesap'!$R$93</f>
        <v>43.511608000000003</v>
      </c>
      <c r="K1580" s="118"/>
      <c r="L1580" s="118"/>
      <c r="M1580" s="118"/>
      <c r="N1580" s="118"/>
      <c r="O1580" s="118"/>
      <c r="P1580" s="118"/>
      <c r="Q1580" s="118"/>
      <c r="R1580" s="109">
        <f>F1580*H1580*D1580+I1580+J1580+K1580+L1580+M1580+N1580+O1580+P1580+Q1580</f>
        <v>164.96680800000001</v>
      </c>
      <c r="S1580" s="119">
        <v>0.1</v>
      </c>
      <c r="T1580" s="119">
        <v>0.3</v>
      </c>
      <c r="U1580" s="119">
        <v>0.1</v>
      </c>
      <c r="V1580" s="111">
        <f>V1572*1.5</f>
        <v>298.92</v>
      </c>
      <c r="W1580" s="111">
        <f t="shared" si="214"/>
        <v>325.82280000000003</v>
      </c>
      <c r="X1580" s="112">
        <v>1.377</v>
      </c>
      <c r="Y1580" s="111">
        <f t="shared" si="215"/>
        <v>774.48079559999996</v>
      </c>
      <c r="Z1580" s="113">
        <v>0.5</v>
      </c>
      <c r="AA1580" s="114">
        <f t="shared" si="212"/>
        <v>387.24039779999998</v>
      </c>
    </row>
    <row r="1581" spans="1:27" ht="12.75" customHeight="1" x14ac:dyDescent="0.35">
      <c r="A1581" s="103" t="s">
        <v>2683</v>
      </c>
      <c r="B1581" s="222" t="s">
        <v>2364</v>
      </c>
      <c r="C1581" s="78" t="s">
        <v>1352</v>
      </c>
      <c r="D1581" s="124">
        <v>1</v>
      </c>
      <c r="E1581" s="125">
        <v>0.8</v>
      </c>
      <c r="F1581" s="132">
        <f>VLOOKUP(CONCATENATE(A1581,"-",E1581),AĞIRLIK!$A$3:$C$171,3,FALSE)</f>
        <v>17.081600000000002</v>
      </c>
      <c r="G1581" s="141" t="s">
        <v>39</v>
      </c>
      <c r="H1581" s="108">
        <f>Sayfa2!$C$2</f>
        <v>6.5</v>
      </c>
      <c r="I1581" s="108"/>
      <c r="J1581" s="118"/>
      <c r="K1581" s="118"/>
      <c r="L1581" s="118"/>
      <c r="M1581" s="118"/>
      <c r="N1581" s="118"/>
      <c r="O1581" s="118"/>
      <c r="P1581" s="118"/>
      <c r="Q1581" s="118"/>
      <c r="R1581" s="109">
        <f>F1581*H1581*D1581+I1581+J1581+K1581+L1581+M1581+N1581+O1581+P1581+Q1581</f>
        <v>111.03040000000001</v>
      </c>
      <c r="S1581" s="119">
        <v>0.2</v>
      </c>
      <c r="T1581" s="119">
        <v>0.3</v>
      </c>
      <c r="U1581" s="119">
        <v>0.1</v>
      </c>
      <c r="V1581" s="111">
        <v>122.27</v>
      </c>
      <c r="W1581" s="111">
        <f t="shared" si="214"/>
        <v>133.27430000000001</v>
      </c>
      <c r="X1581" s="112">
        <v>1.377</v>
      </c>
      <c r="Y1581" s="111">
        <f t="shared" si="215"/>
        <v>316.7930111</v>
      </c>
      <c r="Z1581" s="113">
        <v>0.5</v>
      </c>
      <c r="AA1581" s="114">
        <f t="shared" si="212"/>
        <v>158.39650555</v>
      </c>
    </row>
    <row r="1582" spans="1:27" ht="12.75" customHeight="1" x14ac:dyDescent="0.35">
      <c r="A1582" s="103" t="s">
        <v>2683</v>
      </c>
      <c r="B1582" s="222" t="s">
        <v>4412</v>
      </c>
      <c r="C1582" s="78" t="s">
        <v>840</v>
      </c>
      <c r="D1582" s="124">
        <v>1</v>
      </c>
      <c r="E1582" s="125">
        <v>0.8</v>
      </c>
      <c r="F1582" s="132">
        <f>VLOOKUP(CONCATENATE(A1582,"-",E1582),AĞIRLIK!$A$3:$C$171,3,FALSE)</f>
        <v>17.081600000000002</v>
      </c>
      <c r="G1582" s="141" t="s">
        <v>39</v>
      </c>
      <c r="H1582" s="108">
        <f>Sayfa2!$C$2</f>
        <v>6.5</v>
      </c>
      <c r="I1582" s="108"/>
      <c r="J1582" s="118"/>
      <c r="K1582" s="118"/>
      <c r="L1582" s="118"/>
      <c r="M1582" s="118"/>
      <c r="N1582" s="118"/>
      <c r="O1582" s="118"/>
      <c r="P1582" s="118"/>
      <c r="Q1582" s="118"/>
      <c r="R1582" s="109">
        <f>F1582*H1582*D1582+I1582+J1582+K1582+L1582+M1582+N1582+O1582+P1582+Q1582</f>
        <v>111.03040000000001</v>
      </c>
      <c r="S1582" s="119">
        <v>0.2</v>
      </c>
      <c r="T1582" s="119">
        <v>0.3</v>
      </c>
      <c r="U1582" s="119">
        <v>0.1</v>
      </c>
      <c r="V1582" s="111">
        <v>122.27</v>
      </c>
      <c r="W1582" s="111">
        <f t="shared" si="214"/>
        <v>133.27430000000001</v>
      </c>
      <c r="X1582" s="112">
        <v>1.377</v>
      </c>
      <c r="Y1582" s="111">
        <f t="shared" si="215"/>
        <v>316.7930111</v>
      </c>
      <c r="Z1582" s="113">
        <v>0.5</v>
      </c>
      <c r="AA1582" s="114">
        <f t="shared" ref="AA1582:AA1645" si="220">Y1582*(1-Z1582)</f>
        <v>158.39650555</v>
      </c>
    </row>
    <row r="1583" spans="1:27" ht="12.75" customHeight="1" x14ac:dyDescent="0.35">
      <c r="A1583" s="103" t="s">
        <v>2683</v>
      </c>
      <c r="B1583" s="222" t="s">
        <v>4413</v>
      </c>
      <c r="C1583" s="78" t="s">
        <v>1353</v>
      </c>
      <c r="D1583" s="126">
        <v>1</v>
      </c>
      <c r="E1583" s="131"/>
      <c r="F1583" s="132">
        <v>8.8000000000000007</v>
      </c>
      <c r="G1583" s="142" t="s">
        <v>39</v>
      </c>
      <c r="H1583" s="108">
        <v>1.62</v>
      </c>
      <c r="I1583" s="108"/>
      <c r="J1583" s="118"/>
      <c r="K1583" s="118"/>
      <c r="L1583" s="118"/>
      <c r="M1583" s="118"/>
      <c r="N1583" s="118"/>
      <c r="O1583" s="118"/>
      <c r="P1583" s="128"/>
      <c r="Q1583" s="128"/>
      <c r="R1583" s="109">
        <f>R1585</f>
        <v>14.256000000000002</v>
      </c>
      <c r="S1583" s="129">
        <v>1.5</v>
      </c>
      <c r="T1583" s="129">
        <v>0</v>
      </c>
      <c r="U1583" s="129">
        <v>0</v>
      </c>
      <c r="V1583" s="111">
        <v>122.27</v>
      </c>
      <c r="W1583" s="111">
        <f t="shared" si="214"/>
        <v>133.27430000000001</v>
      </c>
      <c r="X1583" s="112">
        <v>1.377</v>
      </c>
      <c r="Y1583" s="111">
        <f t="shared" si="215"/>
        <v>316.7930111</v>
      </c>
      <c r="Z1583" s="113">
        <v>0.5</v>
      </c>
      <c r="AA1583" s="114">
        <f t="shared" si="220"/>
        <v>158.39650555</v>
      </c>
    </row>
    <row r="1584" spans="1:27" ht="12.75" customHeight="1" x14ac:dyDescent="0.35">
      <c r="A1584" s="103" t="s">
        <v>2683</v>
      </c>
      <c r="B1584" s="222" t="s">
        <v>4414</v>
      </c>
      <c r="C1584" s="78" t="s">
        <v>1354</v>
      </c>
      <c r="D1584" s="126"/>
      <c r="E1584" s="131"/>
      <c r="F1584" s="132">
        <f>Sayfa2!CU26</f>
        <v>8.8000000000000007</v>
      </c>
      <c r="G1584" s="142" t="s">
        <v>39</v>
      </c>
      <c r="H1584" s="108"/>
      <c r="I1584" s="108"/>
      <c r="J1584" s="118"/>
      <c r="K1584" s="118"/>
      <c r="L1584" s="118"/>
      <c r="M1584" s="118"/>
      <c r="N1584" s="118"/>
      <c r="O1584" s="118"/>
      <c r="P1584" s="128"/>
      <c r="Q1584" s="128"/>
      <c r="R1584" s="109">
        <f>R1585</f>
        <v>14.256000000000002</v>
      </c>
      <c r="S1584" s="129">
        <v>1</v>
      </c>
      <c r="T1584" s="129">
        <v>0</v>
      </c>
      <c r="U1584" s="129">
        <v>0</v>
      </c>
      <c r="V1584" s="111">
        <v>122.27</v>
      </c>
      <c r="W1584" s="111">
        <f t="shared" si="214"/>
        <v>133.27430000000001</v>
      </c>
      <c r="X1584" s="112">
        <v>1.377</v>
      </c>
      <c r="Y1584" s="111">
        <f t="shared" si="215"/>
        <v>316.7930111</v>
      </c>
      <c r="Z1584" s="113">
        <v>0.5</v>
      </c>
      <c r="AA1584" s="114">
        <f t="shared" si="220"/>
        <v>158.39650555</v>
      </c>
    </row>
    <row r="1585" spans="1:27" ht="12.75" customHeight="1" x14ac:dyDescent="0.35">
      <c r="A1585" s="103" t="s">
        <v>2683</v>
      </c>
      <c r="B1585" s="222" t="s">
        <v>4415</v>
      </c>
      <c r="C1585" s="78" t="s">
        <v>841</v>
      </c>
      <c r="D1585" s="126">
        <v>1</v>
      </c>
      <c r="E1585" s="131"/>
      <c r="F1585" s="132">
        <f>Sayfa2!CU26</f>
        <v>8.8000000000000007</v>
      </c>
      <c r="G1585" s="142" t="s">
        <v>39</v>
      </c>
      <c r="H1585" s="108">
        <v>1.62</v>
      </c>
      <c r="I1585" s="108"/>
      <c r="J1585" s="118"/>
      <c r="K1585" s="118"/>
      <c r="L1585" s="118"/>
      <c r="M1585" s="118"/>
      <c r="N1585" s="118"/>
      <c r="O1585" s="118"/>
      <c r="P1585" s="128"/>
      <c r="Q1585" s="128"/>
      <c r="R1585" s="109">
        <f>F1585*H1585*D1585+I1585+J1585+K1585+L1585+M1585+N1585+O1585+P1585+Q1585</f>
        <v>14.256000000000002</v>
      </c>
      <c r="S1585" s="129">
        <v>1</v>
      </c>
      <c r="T1585" s="129">
        <v>0</v>
      </c>
      <c r="U1585" s="129">
        <v>0</v>
      </c>
      <c r="V1585" s="111">
        <v>122.27</v>
      </c>
      <c r="W1585" s="111">
        <f t="shared" si="214"/>
        <v>133.27430000000001</v>
      </c>
      <c r="X1585" s="112">
        <v>1.377</v>
      </c>
      <c r="Y1585" s="111">
        <f t="shared" si="215"/>
        <v>316.7930111</v>
      </c>
      <c r="Z1585" s="113">
        <v>0.5</v>
      </c>
      <c r="AA1585" s="114">
        <f t="shared" si="220"/>
        <v>158.39650555</v>
      </c>
    </row>
    <row r="1586" spans="1:27" ht="12.75" customHeight="1" x14ac:dyDescent="0.35">
      <c r="A1586" s="103" t="s">
        <v>2683</v>
      </c>
      <c r="B1586" s="222" t="s">
        <v>4416</v>
      </c>
      <c r="C1586" s="78" t="s">
        <v>842</v>
      </c>
      <c r="D1586" s="124">
        <v>1</v>
      </c>
      <c r="E1586" s="125"/>
      <c r="F1586" s="132">
        <v>1</v>
      </c>
      <c r="G1586" s="141" t="s">
        <v>39</v>
      </c>
      <c r="H1586" s="133"/>
      <c r="I1586" s="138"/>
      <c r="J1586" s="134"/>
      <c r="K1586" s="134"/>
      <c r="L1586" s="134"/>
      <c r="M1586" s="134">
        <f>'BAĞLANTI KELEPÇESİ'!H27</f>
        <v>2.1898353246753248</v>
      </c>
      <c r="N1586" s="134"/>
      <c r="O1586" s="134"/>
      <c r="P1586" s="134"/>
      <c r="Q1586" s="134"/>
      <c r="R1586" s="109">
        <f>F1586*H1586*D1586+I1586+J1586+K1586+L1586+M1586+N1586+O1586+P1586+Q1586</f>
        <v>2.1898353246753248</v>
      </c>
      <c r="S1586" s="135">
        <v>1</v>
      </c>
      <c r="T1586" s="135">
        <v>0</v>
      </c>
      <c r="U1586" s="135">
        <v>0</v>
      </c>
      <c r="V1586" s="111">
        <v>4.5999999999999996</v>
      </c>
      <c r="W1586" s="111">
        <f t="shared" si="214"/>
        <v>5.0140000000000002</v>
      </c>
      <c r="X1586" s="112">
        <v>1.377</v>
      </c>
      <c r="Y1586" s="111">
        <f t="shared" si="215"/>
        <v>11.918277999999999</v>
      </c>
      <c r="Z1586" s="113">
        <v>0.5</v>
      </c>
      <c r="AA1586" s="114">
        <f t="shared" si="220"/>
        <v>5.9591389999999995</v>
      </c>
    </row>
    <row r="1587" spans="1:27" ht="12.75" customHeight="1" x14ac:dyDescent="0.35">
      <c r="A1587" s="103" t="s">
        <v>2683</v>
      </c>
      <c r="B1587" s="222" t="s">
        <v>4417</v>
      </c>
      <c r="C1587" s="78" t="s">
        <v>1355</v>
      </c>
      <c r="D1587" s="124"/>
      <c r="E1587" s="125"/>
      <c r="F1587" s="132">
        <v>1</v>
      </c>
      <c r="G1587" s="117" t="s">
        <v>39</v>
      </c>
      <c r="H1587" s="133"/>
      <c r="I1587" s="138"/>
      <c r="J1587" s="118"/>
      <c r="K1587" s="134"/>
      <c r="L1587" s="134"/>
      <c r="M1587" s="134"/>
      <c r="N1587" s="134"/>
      <c r="O1587" s="134"/>
      <c r="P1587" s="134"/>
      <c r="Q1587" s="134"/>
      <c r="R1587" s="109">
        <f>R1590</f>
        <v>4.4538000000000002</v>
      </c>
      <c r="S1587" s="135">
        <v>1</v>
      </c>
      <c r="T1587" s="135">
        <v>0</v>
      </c>
      <c r="U1587" s="135">
        <v>0</v>
      </c>
      <c r="V1587" s="111">
        <v>4.5999999999999996</v>
      </c>
      <c r="W1587" s="111">
        <f t="shared" si="214"/>
        <v>5.0140000000000002</v>
      </c>
      <c r="X1587" s="112">
        <v>1.377</v>
      </c>
      <c r="Y1587" s="111">
        <f t="shared" si="215"/>
        <v>11.918277999999999</v>
      </c>
      <c r="Z1587" s="113">
        <v>0.5</v>
      </c>
      <c r="AA1587" s="114">
        <f t="shared" si="220"/>
        <v>5.9591389999999995</v>
      </c>
    </row>
    <row r="1588" spans="1:27" ht="12.75" customHeight="1" x14ac:dyDescent="0.35">
      <c r="A1588" s="103" t="s">
        <v>2683</v>
      </c>
      <c r="B1588" s="222" t="s">
        <v>4418</v>
      </c>
      <c r="C1588" s="123" t="s">
        <v>3990</v>
      </c>
      <c r="D1588" s="124"/>
      <c r="E1588" s="125"/>
      <c r="F1588" s="132">
        <v>1</v>
      </c>
      <c r="G1588" s="117" t="s">
        <v>39</v>
      </c>
      <c r="H1588" s="133"/>
      <c r="I1588" s="138"/>
      <c r="J1588" s="118"/>
      <c r="K1588" s="134"/>
      <c r="L1588" s="134"/>
      <c r="M1588" s="134"/>
      <c r="N1588" s="134"/>
      <c r="O1588" s="134"/>
      <c r="P1588" s="134">
        <f>'DUVAR KELEPÇE'!J26</f>
        <v>4.8620000000000001</v>
      </c>
      <c r="Q1588" s="134"/>
      <c r="R1588" s="109">
        <f>F1588*H1588*D1588+I1588+J1588+K1588+L1588+M1588+N1588+O1588+P1588+Q1588</f>
        <v>4.8620000000000001</v>
      </c>
      <c r="S1588" s="135">
        <v>1</v>
      </c>
      <c r="T1588" s="135">
        <v>0</v>
      </c>
      <c r="U1588" s="135">
        <v>0</v>
      </c>
      <c r="V1588" s="111">
        <f t="shared" ref="V1588:V1712" si="221">R1588*(1+S1588)*(T1588+1)*(U1588+1)</f>
        <v>9.7240000000000002</v>
      </c>
      <c r="W1588" s="111">
        <f t="shared" ref="W1588:W1651" si="222">V1588*$W$1</f>
        <v>10.599160000000001</v>
      </c>
      <c r="X1588" s="112">
        <v>1.377</v>
      </c>
      <c r="Y1588" s="111">
        <f t="shared" ref="Y1588:Y1651" si="223">W1588*(1+X1588)</f>
        <v>25.19420332</v>
      </c>
      <c r="Z1588" s="113">
        <v>0.5</v>
      </c>
      <c r="AA1588" s="114">
        <f t="shared" si="220"/>
        <v>12.59710166</v>
      </c>
    </row>
    <row r="1589" spans="1:27" ht="12.75" customHeight="1" x14ac:dyDescent="0.35">
      <c r="A1589" s="103" t="s">
        <v>2683</v>
      </c>
      <c r="B1589" s="222" t="s">
        <v>4419</v>
      </c>
      <c r="C1589" s="123" t="s">
        <v>3492</v>
      </c>
      <c r="D1589" s="124"/>
      <c r="E1589" s="125"/>
      <c r="F1589" s="132">
        <v>1</v>
      </c>
      <c r="G1589" s="117" t="s">
        <v>39</v>
      </c>
      <c r="H1589" s="133"/>
      <c r="I1589" s="133"/>
      <c r="J1589" s="118"/>
      <c r="K1589" s="134"/>
      <c r="L1589" s="134"/>
      <c r="M1589" s="134"/>
      <c r="N1589" s="134"/>
      <c r="O1589" s="134"/>
      <c r="P1589" s="134">
        <f>'DUVAR KELEPÇE'!J25</f>
        <v>4.6578999999999997</v>
      </c>
      <c r="Q1589" s="134"/>
      <c r="R1589" s="109">
        <f>F1589*H1589*D1589+I1589+J1589+K1589+L1589+M1589+N1589+O1589+P1589+Q1589</f>
        <v>4.6578999999999997</v>
      </c>
      <c r="S1589" s="135">
        <v>1</v>
      </c>
      <c r="T1589" s="135">
        <v>0</v>
      </c>
      <c r="U1589" s="135">
        <v>0</v>
      </c>
      <c r="V1589" s="111">
        <f t="shared" si="221"/>
        <v>9.3157999999999994</v>
      </c>
      <c r="W1589" s="111">
        <f t="shared" si="222"/>
        <v>10.154222000000001</v>
      </c>
      <c r="X1589" s="112">
        <v>1.377</v>
      </c>
      <c r="Y1589" s="111">
        <f t="shared" si="223"/>
        <v>24.136585694000001</v>
      </c>
      <c r="Z1589" s="113">
        <v>0.5</v>
      </c>
      <c r="AA1589" s="114">
        <f t="shared" si="220"/>
        <v>12.068292847</v>
      </c>
    </row>
    <row r="1590" spans="1:27" ht="12.75" customHeight="1" x14ac:dyDescent="0.35">
      <c r="A1590" s="103" t="s">
        <v>2683</v>
      </c>
      <c r="B1590" s="222" t="s">
        <v>4420</v>
      </c>
      <c r="C1590" s="123" t="s">
        <v>844</v>
      </c>
      <c r="D1590" s="124"/>
      <c r="E1590" s="125"/>
      <c r="F1590" s="132">
        <v>1</v>
      </c>
      <c r="G1590" s="117" t="s">
        <v>39</v>
      </c>
      <c r="H1590" s="133"/>
      <c r="I1590" s="133"/>
      <c r="J1590" s="134"/>
      <c r="K1590" s="134"/>
      <c r="L1590" s="134"/>
      <c r="M1590" s="134"/>
      <c r="N1590" s="134"/>
      <c r="O1590" s="134"/>
      <c r="P1590" s="134"/>
      <c r="Q1590" s="134">
        <f>'DUVAR KELEPÇE'!G25</f>
        <v>4.4538000000000002</v>
      </c>
      <c r="R1590" s="109">
        <f>F1590*H1590*D1590+I1590+J1590+K1590+L1590+M1590+N1590+O1590+P1590+Q1590</f>
        <v>4.4538000000000002</v>
      </c>
      <c r="S1590" s="135">
        <v>1</v>
      </c>
      <c r="T1590" s="135">
        <v>0</v>
      </c>
      <c r="U1590" s="135">
        <v>0</v>
      </c>
      <c r="V1590" s="111">
        <f t="shared" si="221"/>
        <v>8.9076000000000004</v>
      </c>
      <c r="W1590" s="111">
        <f t="shared" si="222"/>
        <v>9.709284000000002</v>
      </c>
      <c r="X1590" s="112">
        <v>1.377</v>
      </c>
      <c r="Y1590" s="111">
        <f t="shared" si="223"/>
        <v>23.078968068000002</v>
      </c>
      <c r="Z1590" s="113">
        <v>0.5</v>
      </c>
      <c r="AA1590" s="114">
        <f t="shared" si="220"/>
        <v>11.539484034000001</v>
      </c>
    </row>
    <row r="1591" spans="1:27" ht="12.75" customHeight="1" x14ac:dyDescent="0.35">
      <c r="A1591" s="103" t="s">
        <v>2683</v>
      </c>
      <c r="B1591" s="222" t="s">
        <v>4421</v>
      </c>
      <c r="C1591" s="78" t="s">
        <v>845</v>
      </c>
      <c r="D1591" s="124"/>
      <c r="E1591" s="125"/>
      <c r="F1591" s="132">
        <v>1</v>
      </c>
      <c r="G1591" s="141" t="s">
        <v>39</v>
      </c>
      <c r="H1591" s="108"/>
      <c r="I1591" s="108"/>
      <c r="J1591" s="134"/>
      <c r="K1591" s="134"/>
      <c r="L1591" s="134"/>
      <c r="M1591" s="134"/>
      <c r="N1591" s="134">
        <f>'genel hesap'!Y62</f>
        <v>2.3227397260273972</v>
      </c>
      <c r="O1591" s="134"/>
      <c r="P1591" s="134"/>
      <c r="Q1591" s="134"/>
      <c r="R1591" s="109">
        <f>F1591*H1591*D1591+I1591+J1591+K1591+L1591+M1591+N1591+O1591+P1591+Q1591</f>
        <v>2.3227397260273972</v>
      </c>
      <c r="S1591" s="135">
        <v>1</v>
      </c>
      <c r="T1591" s="135">
        <v>0</v>
      </c>
      <c r="U1591" s="135">
        <v>0</v>
      </c>
      <c r="V1591" s="111">
        <f t="shared" si="221"/>
        <v>4.6454794520547944</v>
      </c>
      <c r="W1591" s="111">
        <f t="shared" si="222"/>
        <v>5.0635726027397263</v>
      </c>
      <c r="X1591" s="112">
        <v>1.377</v>
      </c>
      <c r="Y1591" s="111">
        <f t="shared" si="223"/>
        <v>12.036112076712328</v>
      </c>
      <c r="Z1591" s="113">
        <v>0.5</v>
      </c>
      <c r="AA1591" s="114">
        <f t="shared" si="220"/>
        <v>6.0180560383561641</v>
      </c>
    </row>
    <row r="1592" spans="1:27" ht="12.75" customHeight="1" x14ac:dyDescent="0.35">
      <c r="A1592" s="103" t="s">
        <v>2683</v>
      </c>
      <c r="B1592" s="222" t="s">
        <v>4422</v>
      </c>
      <c r="C1592" s="78" t="s">
        <v>3571</v>
      </c>
      <c r="D1592" s="136">
        <v>0.2</v>
      </c>
      <c r="E1592" s="125">
        <v>0.8</v>
      </c>
      <c r="F1592" s="132">
        <f>VLOOKUP(CONCATENATE(A1592,"-",E1592),AĞIRLIK!$A$3:$C$171,3,FALSE)</f>
        <v>17.081600000000002</v>
      </c>
      <c r="G1592" s="143" t="s">
        <v>39</v>
      </c>
      <c r="H1592" s="108">
        <f>Sayfa2!$C$2</f>
        <v>6.5</v>
      </c>
      <c r="I1592" s="108"/>
      <c r="J1592" s="109"/>
      <c r="K1592" s="109">
        <f>'genel hesap'!$D$2</f>
        <v>0.5</v>
      </c>
      <c r="L1592" s="109"/>
      <c r="M1592" s="109"/>
      <c r="N1592" s="109"/>
      <c r="O1592" s="118">
        <f>SIVAMA!D26</f>
        <v>5.2799999999999994</v>
      </c>
      <c r="P1592" s="109"/>
      <c r="Q1592" s="109"/>
      <c r="R1592" s="109">
        <f>R1578+O1592+K1592</f>
        <v>116.81040000000002</v>
      </c>
      <c r="S1592" s="110">
        <v>0.2</v>
      </c>
      <c r="T1592" s="110">
        <v>0.3</v>
      </c>
      <c r="U1592" s="110">
        <v>0.1</v>
      </c>
      <c r="V1592" s="111">
        <f t="shared" si="221"/>
        <v>200.44664640000005</v>
      </c>
      <c r="W1592" s="111">
        <f t="shared" si="222"/>
        <v>218.48684457600007</v>
      </c>
      <c r="X1592" s="112">
        <v>1.377</v>
      </c>
      <c r="Y1592" s="111">
        <f t="shared" si="223"/>
        <v>519.34322955715209</v>
      </c>
      <c r="Z1592" s="113">
        <v>0.5</v>
      </c>
      <c r="AA1592" s="114">
        <f t="shared" si="220"/>
        <v>259.67161477857604</v>
      </c>
    </row>
    <row r="1593" spans="1:27" ht="12.75" customHeight="1" x14ac:dyDescent="0.35">
      <c r="A1593" s="103" t="s">
        <v>2683</v>
      </c>
      <c r="B1593" s="222" t="s">
        <v>4423</v>
      </c>
      <c r="C1593" s="123" t="s">
        <v>3525</v>
      </c>
      <c r="D1593" s="136">
        <v>0.2</v>
      </c>
      <c r="E1593" s="125">
        <v>0.8</v>
      </c>
      <c r="F1593" s="132">
        <f>VLOOKUP(CONCATENATE(A1593,"-",E1593),AĞIRLIK!$A$3:$C$171,3,FALSE)</f>
        <v>17.081600000000002</v>
      </c>
      <c r="G1593" s="141" t="s">
        <v>39</v>
      </c>
      <c r="H1593" s="108">
        <f>Sayfa2!$C$2</f>
        <v>6.5</v>
      </c>
      <c r="I1593" s="108">
        <f>'genel hesap'!K61*D1593</f>
        <v>1.5221150000000001</v>
      </c>
      <c r="J1593" s="118">
        <f>'genel hesap'!R61*D1593</f>
        <v>8.0130288000000025</v>
      </c>
      <c r="K1593" s="118">
        <f>'genel hesap'!$D$2</f>
        <v>0.5</v>
      </c>
      <c r="L1593" s="118"/>
      <c r="M1593" s="118"/>
      <c r="N1593" s="118"/>
      <c r="O1593" s="118">
        <f>SIVAMA!D26</f>
        <v>5.2799999999999994</v>
      </c>
      <c r="P1593" s="118"/>
      <c r="Q1593" s="118"/>
      <c r="R1593" s="109">
        <f>F1593*H1593*D1593+I1593+J1593+K1593+L1593+M1593+N1593+O1593+P1593+Q1593+R1579</f>
        <v>199.03371780000003</v>
      </c>
      <c r="S1593" s="119">
        <v>0.2</v>
      </c>
      <c r="T1593" s="119">
        <v>0.3</v>
      </c>
      <c r="U1593" s="119">
        <v>0.1</v>
      </c>
      <c r="V1593" s="111">
        <f t="shared" si="221"/>
        <v>341.54185974480009</v>
      </c>
      <c r="W1593" s="111">
        <f t="shared" si="222"/>
        <v>372.28062712183214</v>
      </c>
      <c r="X1593" s="112">
        <v>1.377</v>
      </c>
      <c r="Y1593" s="111">
        <f t="shared" si="223"/>
        <v>884.91105066859495</v>
      </c>
      <c r="Z1593" s="113">
        <v>0.5</v>
      </c>
      <c r="AA1593" s="114">
        <f t="shared" si="220"/>
        <v>442.45552533429748</v>
      </c>
    </row>
    <row r="1594" spans="1:27" ht="12.75" customHeight="1" x14ac:dyDescent="0.35">
      <c r="A1594" s="103" t="s">
        <v>2683</v>
      </c>
      <c r="B1594" s="222" t="s">
        <v>4424</v>
      </c>
      <c r="C1594" s="123" t="s">
        <v>3991</v>
      </c>
      <c r="D1594" s="136">
        <v>0.2</v>
      </c>
      <c r="E1594" s="125">
        <v>0.8</v>
      </c>
      <c r="F1594" s="132">
        <f>VLOOKUP(CONCATENATE(A1594,"-",E1594),AĞIRLIK!$A$3:$C$171,3,FALSE)</f>
        <v>17.081600000000002</v>
      </c>
      <c r="G1594" s="141" t="s">
        <v>39</v>
      </c>
      <c r="H1594" s="108">
        <f>Sayfa2!$C$2</f>
        <v>6.5</v>
      </c>
      <c r="I1594" s="108">
        <f>D1594*'genel hesap'!$K$93</f>
        <v>2.0849600000000001</v>
      </c>
      <c r="J1594" s="118">
        <f>D1594*'genel hesap'!$R$93</f>
        <v>8.7023216000000012</v>
      </c>
      <c r="K1594" s="118">
        <f>'genel hesap'!$D$2</f>
        <v>0.5</v>
      </c>
      <c r="L1594" s="118"/>
      <c r="M1594" s="118"/>
      <c r="N1594" s="118"/>
      <c r="O1594" s="118">
        <f>SIVAMA!D26</f>
        <v>5.2799999999999994</v>
      </c>
      <c r="P1594" s="118"/>
      <c r="Q1594" s="118"/>
      <c r="R1594" s="109">
        <f>F1594*H1594*D1594+I1594+J1594+K1594+L1594+M1594+N1594+O1594+P1594+Q1594+R1580</f>
        <v>203.7401696</v>
      </c>
      <c r="S1594" s="119">
        <v>0.2</v>
      </c>
      <c r="T1594" s="119">
        <v>0.3</v>
      </c>
      <c r="U1594" s="119">
        <v>0.1</v>
      </c>
      <c r="V1594" s="111">
        <f>R1594*(1+S1594)*(T1594+1)*(U1594+1)</f>
        <v>349.61813103359998</v>
      </c>
      <c r="W1594" s="111">
        <f t="shared" si="222"/>
        <v>381.08376282662402</v>
      </c>
      <c r="X1594" s="112">
        <v>1.377</v>
      </c>
      <c r="Y1594" s="111">
        <f t="shared" si="223"/>
        <v>905.83610423888524</v>
      </c>
      <c r="Z1594" s="113">
        <v>0.5</v>
      </c>
      <c r="AA1594" s="114">
        <f t="shared" si="220"/>
        <v>452.91805211944262</v>
      </c>
    </row>
    <row r="1595" spans="1:27" ht="12.75" customHeight="1" x14ac:dyDescent="0.35">
      <c r="A1595" s="103" t="s">
        <v>2683</v>
      </c>
      <c r="B1595" s="222" t="s">
        <v>4425</v>
      </c>
      <c r="C1595" s="78" t="s">
        <v>2658</v>
      </c>
      <c r="D1595" s="124">
        <v>1</v>
      </c>
      <c r="E1595" s="125">
        <v>0.8</v>
      </c>
      <c r="F1595" s="132">
        <f>VLOOKUP(CONCATENATE(A1595,"-",E1595),AĞIRLIK!$A$3:$C$171,3,FALSE)</f>
        <v>17.081600000000002</v>
      </c>
      <c r="G1595" s="141" t="s">
        <v>39</v>
      </c>
      <c r="H1595" s="108">
        <f>Sayfa2!$C$2</f>
        <v>6.5</v>
      </c>
      <c r="I1595" s="108"/>
      <c r="J1595" s="118"/>
      <c r="K1595" s="118"/>
      <c r="L1595" s="118"/>
      <c r="M1595" s="118"/>
      <c r="N1595" s="118"/>
      <c r="O1595" s="118"/>
      <c r="P1595" s="118"/>
      <c r="Q1595" s="118"/>
      <c r="R1595" s="109">
        <f>R1578*1.5</f>
        <v>166.54560000000004</v>
      </c>
      <c r="S1595" s="119">
        <v>0.1</v>
      </c>
      <c r="T1595" s="119">
        <v>0.3</v>
      </c>
      <c r="U1595" s="119">
        <v>0.1</v>
      </c>
      <c r="V1595" s="111">
        <v>183.405</v>
      </c>
      <c r="W1595" s="111">
        <f t="shared" si="222"/>
        <v>199.91145</v>
      </c>
      <c r="X1595" s="112">
        <v>1.377</v>
      </c>
      <c r="Y1595" s="111">
        <f t="shared" si="223"/>
        <v>475.18951664999997</v>
      </c>
      <c r="Z1595" s="113">
        <v>0.5</v>
      </c>
      <c r="AA1595" s="114">
        <f t="shared" si="220"/>
        <v>237.59475832499999</v>
      </c>
    </row>
    <row r="1596" spans="1:27" ht="12.75" customHeight="1" x14ac:dyDescent="0.35">
      <c r="A1596" s="103" t="s">
        <v>2683</v>
      </c>
      <c r="B1596" s="222" t="s">
        <v>4426</v>
      </c>
      <c r="C1596" s="123" t="s">
        <v>3549</v>
      </c>
      <c r="D1596" s="124">
        <v>1</v>
      </c>
      <c r="E1596" s="125">
        <v>0.8</v>
      </c>
      <c r="F1596" s="132">
        <f>VLOOKUP(CONCATENATE(A1596,"-",E1596),AĞIRLIK!$A$3:$C$171,3,FALSE)</f>
        <v>17.081600000000002</v>
      </c>
      <c r="G1596" s="141" t="s">
        <v>39</v>
      </c>
      <c r="H1596" s="108">
        <f>Sayfa2!$C$2</f>
        <v>6.5</v>
      </c>
      <c r="I1596" s="108">
        <f>D1596*İZOLASYON!$G$26</f>
        <v>8.2629099999999998</v>
      </c>
      <c r="J1596" s="118">
        <f>D1596*İZOLASYON!$O$26</f>
        <v>42.219184000000006</v>
      </c>
      <c r="K1596" s="118"/>
      <c r="L1596" s="118"/>
      <c r="M1596" s="118"/>
      <c r="N1596" s="118">
        <f>CONTA!E890</f>
        <v>0</v>
      </c>
      <c r="O1596" s="118"/>
      <c r="P1596" s="118"/>
      <c r="Q1596" s="118"/>
      <c r="R1596" s="109">
        <f>R1579*1.5</f>
        <v>242.26874100000003</v>
      </c>
      <c r="S1596" s="119">
        <v>0.2</v>
      </c>
      <c r="T1596" s="119">
        <v>0.3</v>
      </c>
      <c r="U1596" s="119">
        <v>0.1</v>
      </c>
      <c r="V1596" s="111">
        <v>291.435</v>
      </c>
      <c r="W1596" s="111">
        <f t="shared" si="222"/>
        <v>317.66415000000001</v>
      </c>
      <c r="X1596" s="112">
        <v>1.377</v>
      </c>
      <c r="Y1596" s="111">
        <f t="shared" si="223"/>
        <v>755.08768454999995</v>
      </c>
      <c r="Z1596" s="113">
        <v>0.5</v>
      </c>
      <c r="AA1596" s="114">
        <f t="shared" si="220"/>
        <v>377.54384227499997</v>
      </c>
    </row>
    <row r="1597" spans="1:27" ht="12.75" customHeight="1" x14ac:dyDescent="0.35">
      <c r="A1597" s="103" t="s">
        <v>2683</v>
      </c>
      <c r="B1597" s="222" t="s">
        <v>4427</v>
      </c>
      <c r="C1597" s="123" t="s">
        <v>3992</v>
      </c>
      <c r="D1597" s="124">
        <v>1</v>
      </c>
      <c r="E1597" s="125">
        <v>0.8</v>
      </c>
      <c r="F1597" s="132">
        <f>VLOOKUP(CONCATENATE(A1597,"-",E1597),AĞIRLIK!$A$3:$C$171,3,FALSE)</f>
        <v>17.081600000000002</v>
      </c>
      <c r="G1597" s="141" t="s">
        <v>39</v>
      </c>
      <c r="H1597" s="108">
        <f>Sayfa2!$C$2</f>
        <v>6.5</v>
      </c>
      <c r="I1597" s="108">
        <f>D1597*'genel hesap'!$K$93</f>
        <v>10.424799999999999</v>
      </c>
      <c r="J1597" s="118">
        <f>D1597*'genel hesap'!$R$93</f>
        <v>43.511608000000003</v>
      </c>
      <c r="K1597" s="118"/>
      <c r="L1597" s="118"/>
      <c r="M1597" s="118"/>
      <c r="N1597" s="118">
        <f>CONTA!E25</f>
        <v>2.0646575342465754</v>
      </c>
      <c r="O1597" s="118"/>
      <c r="P1597" s="118"/>
      <c r="Q1597" s="118"/>
      <c r="R1597" s="109">
        <f>R1580*1.5</f>
        <v>247.45021200000002</v>
      </c>
      <c r="S1597" s="119">
        <v>0.2</v>
      </c>
      <c r="T1597" s="119">
        <v>0.3</v>
      </c>
      <c r="U1597" s="119">
        <v>0.1</v>
      </c>
      <c r="V1597" s="111">
        <v>298.92</v>
      </c>
      <c r="W1597" s="111">
        <f t="shared" si="222"/>
        <v>325.82280000000003</v>
      </c>
      <c r="X1597" s="112">
        <v>1.377</v>
      </c>
      <c r="Y1597" s="111">
        <f t="shared" si="223"/>
        <v>774.48079559999996</v>
      </c>
      <c r="Z1597" s="113">
        <v>0.5</v>
      </c>
      <c r="AA1597" s="114">
        <f t="shared" si="220"/>
        <v>387.24039779999998</v>
      </c>
    </row>
    <row r="1598" spans="1:27" ht="12.75" customHeight="1" x14ac:dyDescent="0.35">
      <c r="A1598" s="103" t="s">
        <v>2683</v>
      </c>
      <c r="B1598" s="222" t="s">
        <v>2324</v>
      </c>
      <c r="C1598" s="123" t="s">
        <v>814</v>
      </c>
      <c r="D1598" s="124">
        <v>1</v>
      </c>
      <c r="E1598" s="125">
        <v>1</v>
      </c>
      <c r="F1598" s="132">
        <v>21.352000000000004</v>
      </c>
      <c r="G1598" s="141" t="s">
        <v>39</v>
      </c>
      <c r="H1598" s="108">
        <v>5</v>
      </c>
      <c r="I1598" s="108"/>
      <c r="J1598" s="118"/>
      <c r="K1598" s="118"/>
      <c r="L1598" s="118"/>
      <c r="M1598" s="118"/>
      <c r="N1598" s="118"/>
      <c r="O1598" s="118"/>
      <c r="P1598" s="118"/>
      <c r="Q1598" s="118"/>
      <c r="R1598" s="109">
        <v>106.76000000000002</v>
      </c>
      <c r="S1598" s="119">
        <v>0.1</v>
      </c>
      <c r="T1598" s="119">
        <v>0.3</v>
      </c>
      <c r="U1598" s="119">
        <v>0.1</v>
      </c>
      <c r="V1598" s="111">
        <v>152.83000000000001</v>
      </c>
      <c r="W1598" s="111">
        <f t="shared" si="222"/>
        <v>166.58470000000003</v>
      </c>
      <c r="X1598" s="112">
        <v>1.377</v>
      </c>
      <c r="Y1598" s="111">
        <f t="shared" si="223"/>
        <v>395.97183190000004</v>
      </c>
      <c r="Z1598" s="113">
        <v>0.5</v>
      </c>
      <c r="AA1598" s="114">
        <f t="shared" si="220"/>
        <v>197.98591595000002</v>
      </c>
    </row>
    <row r="1599" spans="1:27" ht="12.75" customHeight="1" x14ac:dyDescent="0.35">
      <c r="A1599" s="103" t="s">
        <v>2683</v>
      </c>
      <c r="B1599" s="222" t="s">
        <v>2325</v>
      </c>
      <c r="C1599" s="123" t="s">
        <v>3199</v>
      </c>
      <c r="D1599" s="124">
        <v>1</v>
      </c>
      <c r="E1599" s="125">
        <v>1</v>
      </c>
      <c r="F1599" s="132">
        <v>21.352000000000004</v>
      </c>
      <c r="G1599" s="141" t="s">
        <v>39</v>
      </c>
      <c r="H1599" s="108">
        <v>5</v>
      </c>
      <c r="I1599" s="108">
        <v>7.1160250000000005</v>
      </c>
      <c r="J1599" s="118">
        <v>23.864000000000001</v>
      </c>
      <c r="K1599" s="118"/>
      <c r="L1599" s="118"/>
      <c r="M1599" s="118"/>
      <c r="N1599" s="118"/>
      <c r="O1599" s="118"/>
      <c r="P1599" s="118"/>
      <c r="Q1599" s="118"/>
      <c r="R1599" s="109">
        <v>137.74002500000003</v>
      </c>
      <c r="S1599" s="119">
        <v>0.1</v>
      </c>
      <c r="T1599" s="119">
        <v>0.3</v>
      </c>
      <c r="U1599" s="119">
        <v>0.1</v>
      </c>
      <c r="V1599" s="111">
        <v>224.72</v>
      </c>
      <c r="W1599" s="111">
        <f t="shared" si="222"/>
        <v>244.94480000000001</v>
      </c>
      <c r="X1599" s="112">
        <v>1.377</v>
      </c>
      <c r="Y1599" s="111">
        <f t="shared" si="223"/>
        <v>582.23378960000002</v>
      </c>
      <c r="Z1599" s="113">
        <v>0.5</v>
      </c>
      <c r="AA1599" s="114">
        <f t="shared" si="220"/>
        <v>291.11689480000001</v>
      </c>
    </row>
    <row r="1600" spans="1:27" ht="12.75" customHeight="1" x14ac:dyDescent="0.35">
      <c r="A1600" s="103" t="s">
        <v>2683</v>
      </c>
      <c r="B1600" s="222" t="s">
        <v>2326</v>
      </c>
      <c r="C1600" s="123" t="s">
        <v>3977</v>
      </c>
      <c r="D1600" s="124">
        <v>1</v>
      </c>
      <c r="E1600" s="125">
        <v>1</v>
      </c>
      <c r="F1600" s="132">
        <v>21.352000000000004</v>
      </c>
      <c r="G1600" s="141" t="s">
        <v>39</v>
      </c>
      <c r="H1600" s="108">
        <v>5</v>
      </c>
      <c r="I1600" s="108">
        <v>9.5456000000000003</v>
      </c>
      <c r="J1600" s="118">
        <v>25.873600000000007</v>
      </c>
      <c r="K1600" s="118"/>
      <c r="L1600" s="118"/>
      <c r="M1600" s="118"/>
      <c r="N1600" s="118"/>
      <c r="O1600" s="118"/>
      <c r="P1600" s="118"/>
      <c r="Q1600" s="118"/>
      <c r="R1600" s="109">
        <v>142.17920000000004</v>
      </c>
      <c r="S1600" s="119">
        <v>0.1</v>
      </c>
      <c r="T1600" s="119">
        <v>0.3</v>
      </c>
      <c r="U1600" s="119">
        <v>0.1</v>
      </c>
      <c r="V1600" s="111">
        <v>229.84</v>
      </c>
      <c r="W1600" s="111">
        <f t="shared" si="222"/>
        <v>250.52560000000003</v>
      </c>
      <c r="X1600" s="112">
        <v>1.377</v>
      </c>
      <c r="Y1600" s="111">
        <f t="shared" si="223"/>
        <v>595.49935119999998</v>
      </c>
      <c r="Z1600" s="113">
        <v>0.5</v>
      </c>
      <c r="AA1600" s="114">
        <f t="shared" si="220"/>
        <v>297.74967559999999</v>
      </c>
    </row>
    <row r="1601" spans="1:27" ht="12.75" customHeight="1" x14ac:dyDescent="0.35">
      <c r="A1601" s="103" t="s">
        <v>2683</v>
      </c>
      <c r="B1601" s="222" t="s">
        <v>2327</v>
      </c>
      <c r="C1601" s="123" t="s">
        <v>816</v>
      </c>
      <c r="D1601" s="124">
        <v>0.5</v>
      </c>
      <c r="E1601" s="125">
        <v>1</v>
      </c>
      <c r="F1601" s="132">
        <v>21.352000000000004</v>
      </c>
      <c r="G1601" s="141" t="s">
        <v>39</v>
      </c>
      <c r="H1601" s="108">
        <v>5</v>
      </c>
      <c r="I1601" s="108"/>
      <c r="J1601" s="118"/>
      <c r="K1601" s="118"/>
      <c r="L1601" s="118"/>
      <c r="M1601" s="118"/>
      <c r="N1601" s="118"/>
      <c r="O1601" s="118"/>
      <c r="P1601" s="118"/>
      <c r="Q1601" s="118"/>
      <c r="R1601" s="109">
        <v>53.38000000000001</v>
      </c>
      <c r="S1601" s="119">
        <v>0.2</v>
      </c>
      <c r="T1601" s="119">
        <v>0.3</v>
      </c>
      <c r="U1601" s="119">
        <v>0.1</v>
      </c>
      <c r="V1601" s="111">
        <f>V1598*0.5</f>
        <v>76.415000000000006</v>
      </c>
      <c r="W1601" s="111">
        <f t="shared" si="222"/>
        <v>83.292350000000013</v>
      </c>
      <c r="X1601" s="112">
        <v>1.377</v>
      </c>
      <c r="Y1601" s="111">
        <f t="shared" si="223"/>
        <v>197.98591595000002</v>
      </c>
      <c r="Z1601" s="113">
        <v>0.5</v>
      </c>
      <c r="AA1601" s="114">
        <f t="shared" si="220"/>
        <v>98.99295797500001</v>
      </c>
    </row>
    <row r="1602" spans="1:27" ht="12.75" customHeight="1" x14ac:dyDescent="0.35">
      <c r="A1602" s="103" t="s">
        <v>2683</v>
      </c>
      <c r="B1602" s="222" t="s">
        <v>2328</v>
      </c>
      <c r="C1602" s="123" t="s">
        <v>3141</v>
      </c>
      <c r="D1602" s="124">
        <v>0.5</v>
      </c>
      <c r="E1602" s="125">
        <v>1</v>
      </c>
      <c r="F1602" s="132">
        <v>21.352000000000004</v>
      </c>
      <c r="G1602" s="141" t="s">
        <v>39</v>
      </c>
      <c r="H1602" s="108">
        <v>5</v>
      </c>
      <c r="I1602" s="108">
        <v>3.5580125000000002</v>
      </c>
      <c r="J1602" s="118">
        <v>11.932</v>
      </c>
      <c r="K1602" s="118"/>
      <c r="L1602" s="118"/>
      <c r="M1602" s="118"/>
      <c r="N1602" s="118"/>
      <c r="O1602" s="118"/>
      <c r="P1602" s="118"/>
      <c r="Q1602" s="118"/>
      <c r="R1602" s="109">
        <v>68.870012500000016</v>
      </c>
      <c r="S1602" s="119">
        <v>0.2</v>
      </c>
      <c r="T1602" s="119">
        <v>0.3</v>
      </c>
      <c r="U1602" s="119">
        <v>0.1</v>
      </c>
      <c r="V1602" s="111">
        <f t="shared" ref="V1602:V1606" si="224">V1599*0.5</f>
        <v>112.36</v>
      </c>
      <c r="W1602" s="111">
        <f t="shared" si="222"/>
        <v>122.47240000000001</v>
      </c>
      <c r="X1602" s="112">
        <v>1.377</v>
      </c>
      <c r="Y1602" s="111">
        <f t="shared" si="223"/>
        <v>291.11689480000001</v>
      </c>
      <c r="Z1602" s="113">
        <v>0.5</v>
      </c>
      <c r="AA1602" s="114">
        <f t="shared" si="220"/>
        <v>145.55844740000001</v>
      </c>
    </row>
    <row r="1603" spans="1:27" ht="12.75" customHeight="1" x14ac:dyDescent="0.35">
      <c r="A1603" s="103" t="s">
        <v>2683</v>
      </c>
      <c r="B1603" s="222" t="s">
        <v>2329</v>
      </c>
      <c r="C1603" s="123" t="s">
        <v>3978</v>
      </c>
      <c r="D1603" s="124">
        <v>0.5</v>
      </c>
      <c r="E1603" s="125">
        <v>1</v>
      </c>
      <c r="F1603" s="132">
        <v>21.352000000000004</v>
      </c>
      <c r="G1603" s="141" t="s">
        <v>39</v>
      </c>
      <c r="H1603" s="108">
        <v>5</v>
      </c>
      <c r="I1603" s="108">
        <v>4.7728000000000002</v>
      </c>
      <c r="J1603" s="118">
        <v>12.936800000000003</v>
      </c>
      <c r="K1603" s="118"/>
      <c r="L1603" s="118"/>
      <c r="M1603" s="118"/>
      <c r="N1603" s="118"/>
      <c r="O1603" s="118"/>
      <c r="P1603" s="118"/>
      <c r="Q1603" s="118"/>
      <c r="R1603" s="109">
        <v>71.089600000000019</v>
      </c>
      <c r="S1603" s="119">
        <v>0.2</v>
      </c>
      <c r="T1603" s="119">
        <v>0.3</v>
      </c>
      <c r="U1603" s="119">
        <v>0.1</v>
      </c>
      <c r="V1603" s="111">
        <f t="shared" si="224"/>
        <v>114.92</v>
      </c>
      <c r="W1603" s="111">
        <f t="shared" si="222"/>
        <v>125.26280000000001</v>
      </c>
      <c r="X1603" s="112">
        <v>1.377</v>
      </c>
      <c r="Y1603" s="111">
        <f t="shared" si="223"/>
        <v>297.74967559999999</v>
      </c>
      <c r="Z1603" s="113">
        <v>0.5</v>
      </c>
      <c r="AA1603" s="114">
        <f t="shared" si="220"/>
        <v>148.87483779999999</v>
      </c>
    </row>
    <row r="1604" spans="1:27" ht="12.75" customHeight="1" x14ac:dyDescent="0.35">
      <c r="A1604" s="103" t="s">
        <v>2683</v>
      </c>
      <c r="B1604" s="222" t="s">
        <v>2330</v>
      </c>
      <c r="C1604" s="123" t="s">
        <v>818</v>
      </c>
      <c r="D1604" s="124">
        <v>0.25</v>
      </c>
      <c r="E1604" s="125">
        <v>1</v>
      </c>
      <c r="F1604" s="132">
        <v>21.352000000000004</v>
      </c>
      <c r="G1604" s="141" t="s">
        <v>39</v>
      </c>
      <c r="H1604" s="108">
        <v>5</v>
      </c>
      <c r="I1604" s="108"/>
      <c r="J1604" s="118"/>
      <c r="K1604" s="118"/>
      <c r="L1604" s="118"/>
      <c r="M1604" s="118"/>
      <c r="N1604" s="118"/>
      <c r="O1604" s="118"/>
      <c r="P1604" s="118"/>
      <c r="Q1604" s="118"/>
      <c r="R1604" s="109">
        <v>26.690000000000005</v>
      </c>
      <c r="S1604" s="119">
        <v>0.2</v>
      </c>
      <c r="T1604" s="119">
        <v>0.3</v>
      </c>
      <c r="U1604" s="119">
        <v>0.1</v>
      </c>
      <c r="V1604" s="111">
        <f t="shared" si="224"/>
        <v>38.207500000000003</v>
      </c>
      <c r="W1604" s="111">
        <f t="shared" si="222"/>
        <v>41.646175000000007</v>
      </c>
      <c r="X1604" s="112">
        <v>1.377</v>
      </c>
      <c r="Y1604" s="111">
        <f t="shared" si="223"/>
        <v>98.99295797500001</v>
      </c>
      <c r="Z1604" s="113">
        <v>0.5</v>
      </c>
      <c r="AA1604" s="114">
        <f t="shared" si="220"/>
        <v>49.496478987500005</v>
      </c>
    </row>
    <row r="1605" spans="1:27" ht="12.75" customHeight="1" x14ac:dyDescent="0.35">
      <c r="A1605" s="103" t="s">
        <v>2683</v>
      </c>
      <c r="B1605" s="222" t="s">
        <v>2331</v>
      </c>
      <c r="C1605" s="123" t="s">
        <v>3170</v>
      </c>
      <c r="D1605" s="124">
        <v>0.25</v>
      </c>
      <c r="E1605" s="125">
        <v>1</v>
      </c>
      <c r="F1605" s="132">
        <v>21.352000000000004</v>
      </c>
      <c r="G1605" s="141" t="s">
        <v>39</v>
      </c>
      <c r="H1605" s="108">
        <v>5</v>
      </c>
      <c r="I1605" s="108">
        <v>1.7790062500000001</v>
      </c>
      <c r="J1605" s="118">
        <v>5.9660000000000002</v>
      </c>
      <c r="K1605" s="118"/>
      <c r="L1605" s="118"/>
      <c r="M1605" s="118"/>
      <c r="N1605" s="118"/>
      <c r="O1605" s="118"/>
      <c r="P1605" s="118"/>
      <c r="Q1605" s="118"/>
      <c r="R1605" s="109">
        <v>34.435006250000008</v>
      </c>
      <c r="S1605" s="119">
        <v>0.2</v>
      </c>
      <c r="T1605" s="119">
        <v>0.3</v>
      </c>
      <c r="U1605" s="119">
        <v>0.1</v>
      </c>
      <c r="V1605" s="111">
        <f t="shared" si="224"/>
        <v>56.18</v>
      </c>
      <c r="W1605" s="111">
        <f t="shared" si="222"/>
        <v>61.236200000000004</v>
      </c>
      <c r="X1605" s="112">
        <v>1.377</v>
      </c>
      <c r="Y1605" s="111">
        <f t="shared" si="223"/>
        <v>145.55844740000001</v>
      </c>
      <c r="Z1605" s="113">
        <v>0.5</v>
      </c>
      <c r="AA1605" s="114">
        <f t="shared" si="220"/>
        <v>72.779223700000003</v>
      </c>
    </row>
    <row r="1606" spans="1:27" ht="12.75" customHeight="1" x14ac:dyDescent="0.35">
      <c r="A1606" s="103" t="s">
        <v>2683</v>
      </c>
      <c r="B1606" s="222" t="s">
        <v>2332</v>
      </c>
      <c r="C1606" s="123" t="s">
        <v>3979</v>
      </c>
      <c r="D1606" s="124">
        <v>0.25</v>
      </c>
      <c r="E1606" s="125">
        <v>1</v>
      </c>
      <c r="F1606" s="132">
        <v>21.352000000000004</v>
      </c>
      <c r="G1606" s="141" t="s">
        <v>39</v>
      </c>
      <c r="H1606" s="108">
        <v>5</v>
      </c>
      <c r="I1606" s="108">
        <v>2.3864000000000001</v>
      </c>
      <c r="J1606" s="118">
        <v>6.4684000000000017</v>
      </c>
      <c r="K1606" s="118"/>
      <c r="L1606" s="118"/>
      <c r="M1606" s="118"/>
      <c r="N1606" s="118"/>
      <c r="O1606" s="118"/>
      <c r="P1606" s="118"/>
      <c r="Q1606" s="118"/>
      <c r="R1606" s="109">
        <v>35.544800000000009</v>
      </c>
      <c r="S1606" s="119">
        <v>0.2</v>
      </c>
      <c r="T1606" s="119">
        <v>0.3</v>
      </c>
      <c r="U1606" s="119">
        <v>0.1</v>
      </c>
      <c r="V1606" s="111">
        <f t="shared" si="224"/>
        <v>57.46</v>
      </c>
      <c r="W1606" s="111">
        <f t="shared" si="222"/>
        <v>62.631400000000006</v>
      </c>
      <c r="X1606" s="112">
        <v>1.377</v>
      </c>
      <c r="Y1606" s="111">
        <f t="shared" si="223"/>
        <v>148.87483779999999</v>
      </c>
      <c r="Z1606" s="113">
        <v>0.5</v>
      </c>
      <c r="AA1606" s="114">
        <f t="shared" si="220"/>
        <v>74.437418899999997</v>
      </c>
    </row>
    <row r="1607" spans="1:27" ht="12.75" customHeight="1" x14ac:dyDescent="0.35">
      <c r="A1607" s="103" t="s">
        <v>2683</v>
      </c>
      <c r="B1607" s="222" t="s">
        <v>2333</v>
      </c>
      <c r="C1607" s="123" t="s">
        <v>4606</v>
      </c>
      <c r="D1607" s="124">
        <v>0.5</v>
      </c>
      <c r="E1607" s="125">
        <v>1</v>
      </c>
      <c r="F1607" s="132">
        <v>21.352000000000004</v>
      </c>
      <c r="G1607" s="141" t="s">
        <v>39</v>
      </c>
      <c r="H1607" s="108">
        <v>5</v>
      </c>
      <c r="I1607" s="108"/>
      <c r="J1607" s="118"/>
      <c r="K1607" s="118"/>
      <c r="L1607" s="118">
        <v>1.39</v>
      </c>
      <c r="M1607" s="118"/>
      <c r="N1607" s="118"/>
      <c r="O1607" s="118"/>
      <c r="P1607" s="118"/>
      <c r="Q1607" s="118"/>
      <c r="R1607" s="109">
        <v>54.77000000000001</v>
      </c>
      <c r="S1607" s="119">
        <v>0.2</v>
      </c>
      <c r="T1607" s="119">
        <v>0.3</v>
      </c>
      <c r="U1607" s="119">
        <v>0.1</v>
      </c>
      <c r="V1607" s="111">
        <f>L1607+V1601</f>
        <v>77.805000000000007</v>
      </c>
      <c r="W1607" s="111">
        <f t="shared" si="222"/>
        <v>84.807450000000017</v>
      </c>
      <c r="X1607" s="112">
        <v>1.377</v>
      </c>
      <c r="Y1607" s="111">
        <f t="shared" si="223"/>
        <v>201.58730865000001</v>
      </c>
      <c r="Z1607" s="113">
        <v>0.5</v>
      </c>
      <c r="AA1607" s="114">
        <f t="shared" si="220"/>
        <v>100.79365432500001</v>
      </c>
    </row>
    <row r="1608" spans="1:27" ht="12.75" customHeight="1" x14ac:dyDescent="0.35">
      <c r="A1608" s="103" t="s">
        <v>2683</v>
      </c>
      <c r="B1608" s="222" t="s">
        <v>2334</v>
      </c>
      <c r="C1608" s="123" t="s">
        <v>4635</v>
      </c>
      <c r="D1608" s="124">
        <v>0.5</v>
      </c>
      <c r="E1608" s="125">
        <v>1</v>
      </c>
      <c r="F1608" s="132">
        <v>21.352000000000004</v>
      </c>
      <c r="G1608" s="141" t="s">
        <v>39</v>
      </c>
      <c r="H1608" s="108">
        <v>5</v>
      </c>
      <c r="I1608" s="108">
        <v>3.5580125000000002</v>
      </c>
      <c r="J1608" s="118">
        <v>11.932</v>
      </c>
      <c r="K1608" s="118"/>
      <c r="L1608" s="118">
        <v>1.39</v>
      </c>
      <c r="M1608" s="118"/>
      <c r="N1608" s="118"/>
      <c r="O1608" s="118"/>
      <c r="P1608" s="118"/>
      <c r="Q1608" s="118"/>
      <c r="R1608" s="109">
        <v>70.260012500000016</v>
      </c>
      <c r="S1608" s="119">
        <v>0.2</v>
      </c>
      <c r="T1608" s="119">
        <v>0.3</v>
      </c>
      <c r="U1608" s="119">
        <v>0.1</v>
      </c>
      <c r="V1608" s="111">
        <f t="shared" ref="V1608:V1609" si="225">L1608+V1602</f>
        <v>113.75</v>
      </c>
      <c r="W1608" s="111">
        <f t="shared" si="222"/>
        <v>123.98750000000001</v>
      </c>
      <c r="X1608" s="112">
        <v>1.377</v>
      </c>
      <c r="Y1608" s="111">
        <f t="shared" si="223"/>
        <v>294.71828749999997</v>
      </c>
      <c r="Z1608" s="113">
        <v>0.5</v>
      </c>
      <c r="AA1608" s="114">
        <f t="shared" si="220"/>
        <v>147.35914374999999</v>
      </c>
    </row>
    <row r="1609" spans="1:27" ht="12.75" customHeight="1" x14ac:dyDescent="0.35">
      <c r="A1609" s="103" t="s">
        <v>2683</v>
      </c>
      <c r="B1609" s="222" t="s">
        <v>2335</v>
      </c>
      <c r="C1609" s="123" t="s">
        <v>4664</v>
      </c>
      <c r="D1609" s="124">
        <v>0.5</v>
      </c>
      <c r="E1609" s="125">
        <v>1</v>
      </c>
      <c r="F1609" s="132">
        <v>21.352000000000004</v>
      </c>
      <c r="G1609" s="141" t="s">
        <v>39</v>
      </c>
      <c r="H1609" s="108">
        <v>5</v>
      </c>
      <c r="I1609" s="108">
        <v>4.7728000000000002</v>
      </c>
      <c r="J1609" s="118">
        <v>12.936800000000003</v>
      </c>
      <c r="K1609" s="118"/>
      <c r="L1609" s="118">
        <v>1.39</v>
      </c>
      <c r="M1609" s="118"/>
      <c r="N1609" s="118"/>
      <c r="O1609" s="118"/>
      <c r="P1609" s="118"/>
      <c r="Q1609" s="118"/>
      <c r="R1609" s="109">
        <v>72.479600000000019</v>
      </c>
      <c r="S1609" s="119">
        <v>0.2</v>
      </c>
      <c r="T1609" s="119">
        <v>0.3</v>
      </c>
      <c r="U1609" s="119">
        <v>0.1</v>
      </c>
      <c r="V1609" s="111">
        <f t="shared" si="225"/>
        <v>116.31</v>
      </c>
      <c r="W1609" s="111">
        <f t="shared" si="222"/>
        <v>126.77790000000002</v>
      </c>
      <c r="X1609" s="112">
        <v>1.377</v>
      </c>
      <c r="Y1609" s="111">
        <f t="shared" si="223"/>
        <v>301.35106830000001</v>
      </c>
      <c r="Z1609" s="113">
        <v>0.5</v>
      </c>
      <c r="AA1609" s="114">
        <f t="shared" si="220"/>
        <v>150.67553415</v>
      </c>
    </row>
    <row r="1610" spans="1:27" ht="12.75" customHeight="1" x14ac:dyDescent="0.35">
      <c r="A1610" s="103" t="s">
        <v>2683</v>
      </c>
      <c r="B1610" s="222" t="s">
        <v>2336</v>
      </c>
      <c r="C1610" s="123" t="s">
        <v>1351</v>
      </c>
      <c r="D1610" s="124"/>
      <c r="E1610" s="125">
        <v>1</v>
      </c>
      <c r="F1610" s="132">
        <v>21.352000000000004</v>
      </c>
      <c r="G1610" s="141" t="s">
        <v>39</v>
      </c>
      <c r="H1610" s="108"/>
      <c r="I1610" s="108"/>
      <c r="J1610" s="118"/>
      <c r="K1610" s="118"/>
      <c r="L1610" s="118"/>
      <c r="M1610" s="118"/>
      <c r="N1610" s="118"/>
      <c r="O1610" s="118"/>
      <c r="P1610" s="118"/>
      <c r="Q1610" s="118"/>
      <c r="R1610" s="109">
        <v>54.77000000000001</v>
      </c>
      <c r="S1610" s="119">
        <v>0.2</v>
      </c>
      <c r="T1610" s="119">
        <v>0.3</v>
      </c>
      <c r="U1610" s="119">
        <v>0.1</v>
      </c>
      <c r="V1610" s="111">
        <v>77.805000000000007</v>
      </c>
      <c r="W1610" s="111">
        <f t="shared" si="222"/>
        <v>84.807450000000017</v>
      </c>
      <c r="X1610" s="112">
        <v>1.377</v>
      </c>
      <c r="Y1610" s="111">
        <f t="shared" si="223"/>
        <v>201.58730865000001</v>
      </c>
      <c r="Z1610" s="113">
        <v>0.5</v>
      </c>
      <c r="AA1610" s="114">
        <f t="shared" si="220"/>
        <v>100.79365432500001</v>
      </c>
    </row>
    <row r="1611" spans="1:27" ht="12.75" customHeight="1" x14ac:dyDescent="0.35">
      <c r="A1611" s="103" t="s">
        <v>2683</v>
      </c>
      <c r="B1611" s="222" t="s">
        <v>2337</v>
      </c>
      <c r="C1611" s="123" t="s">
        <v>822</v>
      </c>
      <c r="D1611" s="124">
        <v>1</v>
      </c>
      <c r="E1611" s="125">
        <v>1</v>
      </c>
      <c r="F1611" s="132">
        <v>21.352000000000004</v>
      </c>
      <c r="G1611" s="141" t="s">
        <v>39</v>
      </c>
      <c r="H1611" s="108">
        <v>5</v>
      </c>
      <c r="I1611" s="108"/>
      <c r="J1611" s="118"/>
      <c r="K1611" s="118"/>
      <c r="L1611" s="118"/>
      <c r="M1611" s="118"/>
      <c r="N1611" s="118"/>
      <c r="O1611" s="118"/>
      <c r="P1611" s="118"/>
      <c r="Q1611" s="118"/>
      <c r="R1611" s="109">
        <v>106.76000000000002</v>
      </c>
      <c r="S1611" s="119">
        <v>0.1</v>
      </c>
      <c r="T1611" s="119">
        <v>0.3</v>
      </c>
      <c r="U1611" s="119">
        <v>0.1</v>
      </c>
      <c r="V1611" s="111">
        <v>152.83000000000001</v>
      </c>
      <c r="W1611" s="111">
        <f t="shared" si="222"/>
        <v>166.58470000000003</v>
      </c>
      <c r="X1611" s="112">
        <v>1.377</v>
      </c>
      <c r="Y1611" s="111">
        <f t="shared" si="223"/>
        <v>395.97183190000004</v>
      </c>
      <c r="Z1611" s="113">
        <v>0.5</v>
      </c>
      <c r="AA1611" s="114">
        <f t="shared" si="220"/>
        <v>197.98591595000002</v>
      </c>
    </row>
    <row r="1612" spans="1:27" ht="12.75" customHeight="1" x14ac:dyDescent="0.35">
      <c r="A1612" s="103" t="s">
        <v>2683</v>
      </c>
      <c r="B1612" s="222" t="s">
        <v>2338</v>
      </c>
      <c r="C1612" s="123" t="s">
        <v>3267</v>
      </c>
      <c r="D1612" s="124">
        <v>1</v>
      </c>
      <c r="E1612" s="125">
        <v>1</v>
      </c>
      <c r="F1612" s="132">
        <v>21.352000000000004</v>
      </c>
      <c r="G1612" s="141" t="s">
        <v>39</v>
      </c>
      <c r="H1612" s="108">
        <v>5</v>
      </c>
      <c r="I1612" s="108">
        <v>7.1160250000000005</v>
      </c>
      <c r="J1612" s="118">
        <v>23.864000000000001</v>
      </c>
      <c r="K1612" s="118"/>
      <c r="L1612" s="118"/>
      <c r="M1612" s="118"/>
      <c r="N1612" s="118"/>
      <c r="O1612" s="118"/>
      <c r="P1612" s="118"/>
      <c r="Q1612" s="118"/>
      <c r="R1612" s="109">
        <v>137.74002500000003</v>
      </c>
      <c r="S1612" s="119">
        <v>0.1</v>
      </c>
      <c r="T1612" s="119">
        <v>0.3</v>
      </c>
      <c r="U1612" s="119">
        <v>0.1</v>
      </c>
      <c r="V1612" s="111">
        <v>224.72</v>
      </c>
      <c r="W1612" s="111">
        <f t="shared" si="222"/>
        <v>244.94480000000001</v>
      </c>
      <c r="X1612" s="112">
        <v>1.377</v>
      </c>
      <c r="Y1612" s="111">
        <f t="shared" si="223"/>
        <v>582.23378960000002</v>
      </c>
      <c r="Z1612" s="113">
        <v>0.5</v>
      </c>
      <c r="AA1612" s="114">
        <f t="shared" si="220"/>
        <v>291.11689480000001</v>
      </c>
    </row>
    <row r="1613" spans="1:27" ht="12.75" customHeight="1" x14ac:dyDescent="0.35">
      <c r="A1613" s="103" t="s">
        <v>2683</v>
      </c>
      <c r="B1613" s="222" t="s">
        <v>2339</v>
      </c>
      <c r="C1613" s="123" t="s">
        <v>3981</v>
      </c>
      <c r="D1613" s="124">
        <v>1</v>
      </c>
      <c r="E1613" s="125">
        <v>1</v>
      </c>
      <c r="F1613" s="132">
        <v>21.352000000000004</v>
      </c>
      <c r="G1613" s="141" t="s">
        <v>39</v>
      </c>
      <c r="H1613" s="108">
        <v>5</v>
      </c>
      <c r="I1613" s="108">
        <v>9.5456000000000003</v>
      </c>
      <c r="J1613" s="118">
        <v>25.873600000000007</v>
      </c>
      <c r="K1613" s="118"/>
      <c r="L1613" s="118"/>
      <c r="M1613" s="118"/>
      <c r="N1613" s="118"/>
      <c r="O1613" s="118"/>
      <c r="P1613" s="118"/>
      <c r="Q1613" s="118"/>
      <c r="R1613" s="109">
        <v>142.17920000000004</v>
      </c>
      <c r="S1613" s="119">
        <v>0.1</v>
      </c>
      <c r="T1613" s="119">
        <v>0.3</v>
      </c>
      <c r="U1613" s="119">
        <v>0.1</v>
      </c>
      <c r="V1613" s="111">
        <v>229.84</v>
      </c>
      <c r="W1613" s="111">
        <f t="shared" si="222"/>
        <v>250.52560000000003</v>
      </c>
      <c r="X1613" s="112">
        <v>1.377</v>
      </c>
      <c r="Y1613" s="111">
        <f t="shared" si="223"/>
        <v>595.49935119999998</v>
      </c>
      <c r="Z1613" s="113">
        <v>0.5</v>
      </c>
      <c r="AA1613" s="114">
        <f t="shared" si="220"/>
        <v>297.74967559999999</v>
      </c>
    </row>
    <row r="1614" spans="1:27" ht="12.75" customHeight="1" x14ac:dyDescent="0.35">
      <c r="A1614" s="103" t="s">
        <v>2683</v>
      </c>
      <c r="B1614" s="222" t="s">
        <v>2340</v>
      </c>
      <c r="C1614" s="123" t="s">
        <v>824</v>
      </c>
      <c r="D1614" s="124">
        <v>1</v>
      </c>
      <c r="E1614" s="125">
        <v>1</v>
      </c>
      <c r="F1614" s="132">
        <v>21.352000000000004</v>
      </c>
      <c r="G1614" s="141" t="s">
        <v>39</v>
      </c>
      <c r="H1614" s="108">
        <v>5</v>
      </c>
      <c r="I1614" s="108"/>
      <c r="J1614" s="118"/>
      <c r="K1614" s="118"/>
      <c r="L1614" s="118"/>
      <c r="M1614" s="118"/>
      <c r="N1614" s="118"/>
      <c r="O1614" s="118"/>
      <c r="P1614" s="118"/>
      <c r="Q1614" s="118"/>
      <c r="R1614" s="109">
        <v>106.76000000000002</v>
      </c>
      <c r="S1614" s="119">
        <v>0.1</v>
      </c>
      <c r="T1614" s="119">
        <v>0.3</v>
      </c>
      <c r="U1614" s="119">
        <v>0.1</v>
      </c>
      <c r="V1614" s="111">
        <v>152.83000000000001</v>
      </c>
      <c r="W1614" s="111">
        <f t="shared" si="222"/>
        <v>166.58470000000003</v>
      </c>
      <c r="X1614" s="112">
        <v>1.377</v>
      </c>
      <c r="Y1614" s="111">
        <f t="shared" si="223"/>
        <v>395.97183190000004</v>
      </c>
      <c r="Z1614" s="113">
        <v>0.5</v>
      </c>
      <c r="AA1614" s="114">
        <f t="shared" si="220"/>
        <v>197.98591595000002</v>
      </c>
    </row>
    <row r="1615" spans="1:27" ht="12.75" customHeight="1" x14ac:dyDescent="0.35">
      <c r="A1615" s="103" t="s">
        <v>2683</v>
      </c>
      <c r="B1615" s="222" t="s">
        <v>2341</v>
      </c>
      <c r="C1615" s="123" t="s">
        <v>3296</v>
      </c>
      <c r="D1615" s="124">
        <v>1</v>
      </c>
      <c r="E1615" s="125">
        <v>1</v>
      </c>
      <c r="F1615" s="132">
        <v>21.352000000000004</v>
      </c>
      <c r="G1615" s="141" t="s">
        <v>39</v>
      </c>
      <c r="H1615" s="108">
        <v>5</v>
      </c>
      <c r="I1615" s="108">
        <v>7.1160250000000005</v>
      </c>
      <c r="J1615" s="118">
        <v>23.864000000000001</v>
      </c>
      <c r="K1615" s="118"/>
      <c r="L1615" s="118"/>
      <c r="M1615" s="118"/>
      <c r="N1615" s="118"/>
      <c r="O1615" s="118"/>
      <c r="P1615" s="118"/>
      <c r="Q1615" s="118"/>
      <c r="R1615" s="109">
        <v>137.74002500000003</v>
      </c>
      <c r="S1615" s="119">
        <v>0.1</v>
      </c>
      <c r="T1615" s="119">
        <v>0.3</v>
      </c>
      <c r="U1615" s="119">
        <v>0.1</v>
      </c>
      <c r="V1615" s="111">
        <v>224.72</v>
      </c>
      <c r="W1615" s="111">
        <f t="shared" si="222"/>
        <v>244.94480000000001</v>
      </c>
      <c r="X1615" s="112">
        <v>1.377</v>
      </c>
      <c r="Y1615" s="111">
        <f t="shared" si="223"/>
        <v>582.23378960000002</v>
      </c>
      <c r="Z1615" s="113">
        <v>0.5</v>
      </c>
      <c r="AA1615" s="114">
        <f t="shared" si="220"/>
        <v>291.11689480000001</v>
      </c>
    </row>
    <row r="1616" spans="1:27" ht="12.75" customHeight="1" x14ac:dyDescent="0.35">
      <c r="A1616" s="103" t="s">
        <v>2683</v>
      </c>
      <c r="B1616" s="222" t="s">
        <v>2342</v>
      </c>
      <c r="C1616" s="123" t="s">
        <v>3982</v>
      </c>
      <c r="D1616" s="124">
        <v>1</v>
      </c>
      <c r="E1616" s="125">
        <v>1</v>
      </c>
      <c r="F1616" s="132">
        <v>21.352000000000004</v>
      </c>
      <c r="G1616" s="141" t="s">
        <v>39</v>
      </c>
      <c r="H1616" s="108">
        <v>5</v>
      </c>
      <c r="I1616" s="108">
        <v>9.5456000000000003</v>
      </c>
      <c r="J1616" s="118">
        <v>25.873600000000007</v>
      </c>
      <c r="K1616" s="118"/>
      <c r="L1616" s="118"/>
      <c r="M1616" s="118"/>
      <c r="N1616" s="118"/>
      <c r="O1616" s="118"/>
      <c r="P1616" s="118"/>
      <c r="Q1616" s="118"/>
      <c r="R1616" s="109">
        <v>142.17920000000004</v>
      </c>
      <c r="S1616" s="119">
        <v>0.1</v>
      </c>
      <c r="T1616" s="119">
        <v>0.3</v>
      </c>
      <c r="U1616" s="119">
        <v>0.1</v>
      </c>
      <c r="V1616" s="111">
        <v>229.84</v>
      </c>
      <c r="W1616" s="111">
        <f t="shared" si="222"/>
        <v>250.52560000000003</v>
      </c>
      <c r="X1616" s="112">
        <v>1.377</v>
      </c>
      <c r="Y1616" s="111">
        <f t="shared" si="223"/>
        <v>595.49935119999998</v>
      </c>
      <c r="Z1616" s="113">
        <v>0.5</v>
      </c>
      <c r="AA1616" s="114">
        <f t="shared" si="220"/>
        <v>297.74967559999999</v>
      </c>
    </row>
    <row r="1617" spans="1:27" ht="12.75" customHeight="1" x14ac:dyDescent="0.35">
      <c r="A1617" s="103" t="s">
        <v>2683</v>
      </c>
      <c r="B1617" s="222" t="s">
        <v>2343</v>
      </c>
      <c r="C1617" s="123" t="s">
        <v>826</v>
      </c>
      <c r="D1617" s="124">
        <v>1</v>
      </c>
      <c r="E1617" s="125">
        <v>1</v>
      </c>
      <c r="F1617" s="132">
        <v>21.352000000000004</v>
      </c>
      <c r="G1617" s="141" t="s">
        <v>39</v>
      </c>
      <c r="H1617" s="108">
        <v>5</v>
      </c>
      <c r="I1617" s="108"/>
      <c r="J1617" s="118"/>
      <c r="K1617" s="118"/>
      <c r="L1617" s="118"/>
      <c r="M1617" s="118"/>
      <c r="N1617" s="118"/>
      <c r="O1617" s="118"/>
      <c r="P1617" s="118"/>
      <c r="Q1617" s="118"/>
      <c r="R1617" s="109">
        <v>106.76000000000002</v>
      </c>
      <c r="S1617" s="119">
        <v>0.1</v>
      </c>
      <c r="T1617" s="119">
        <v>0.3</v>
      </c>
      <c r="U1617" s="119">
        <v>0.1</v>
      </c>
      <c r="V1617" s="111">
        <v>152.83000000000001</v>
      </c>
      <c r="W1617" s="111">
        <f t="shared" si="222"/>
        <v>166.58470000000003</v>
      </c>
      <c r="X1617" s="112">
        <v>1.377</v>
      </c>
      <c r="Y1617" s="111">
        <f t="shared" si="223"/>
        <v>395.97183190000004</v>
      </c>
      <c r="Z1617" s="113">
        <v>0.5</v>
      </c>
      <c r="AA1617" s="114">
        <f t="shared" si="220"/>
        <v>197.98591595000002</v>
      </c>
    </row>
    <row r="1618" spans="1:27" ht="12.75" customHeight="1" x14ac:dyDescent="0.35">
      <c r="A1618" s="103" t="s">
        <v>2683</v>
      </c>
      <c r="B1618" s="222" t="s">
        <v>2344</v>
      </c>
      <c r="C1618" s="123" t="s">
        <v>3325</v>
      </c>
      <c r="D1618" s="124">
        <v>1</v>
      </c>
      <c r="E1618" s="125">
        <v>1</v>
      </c>
      <c r="F1618" s="132">
        <v>21.352000000000004</v>
      </c>
      <c r="G1618" s="141" t="s">
        <v>39</v>
      </c>
      <c r="H1618" s="108">
        <v>5</v>
      </c>
      <c r="I1618" s="108">
        <v>7.1160250000000005</v>
      </c>
      <c r="J1618" s="118">
        <v>23.864000000000001</v>
      </c>
      <c r="K1618" s="118"/>
      <c r="L1618" s="118"/>
      <c r="M1618" s="118"/>
      <c r="N1618" s="118"/>
      <c r="O1618" s="118"/>
      <c r="P1618" s="118"/>
      <c r="Q1618" s="118"/>
      <c r="R1618" s="109">
        <v>137.74002500000003</v>
      </c>
      <c r="S1618" s="119">
        <v>0.1</v>
      </c>
      <c r="T1618" s="119">
        <v>0.3</v>
      </c>
      <c r="U1618" s="119">
        <v>0.1</v>
      </c>
      <c r="V1618" s="111">
        <v>224.72</v>
      </c>
      <c r="W1618" s="111">
        <f t="shared" si="222"/>
        <v>244.94480000000001</v>
      </c>
      <c r="X1618" s="112">
        <v>1.377</v>
      </c>
      <c r="Y1618" s="111">
        <f t="shared" si="223"/>
        <v>582.23378960000002</v>
      </c>
      <c r="Z1618" s="113">
        <v>0.5</v>
      </c>
      <c r="AA1618" s="114">
        <f t="shared" si="220"/>
        <v>291.11689480000001</v>
      </c>
    </row>
    <row r="1619" spans="1:27" ht="12.75" customHeight="1" x14ac:dyDescent="0.35">
      <c r="A1619" s="103" t="s">
        <v>2683</v>
      </c>
      <c r="B1619" s="222" t="s">
        <v>2345</v>
      </c>
      <c r="C1619" s="123" t="s">
        <v>3983</v>
      </c>
      <c r="D1619" s="124">
        <v>1</v>
      </c>
      <c r="E1619" s="125">
        <v>1</v>
      </c>
      <c r="F1619" s="132">
        <v>21.352000000000004</v>
      </c>
      <c r="G1619" s="141" t="s">
        <v>39</v>
      </c>
      <c r="H1619" s="108">
        <v>5</v>
      </c>
      <c r="I1619" s="108">
        <v>9.5456000000000003</v>
      </c>
      <c r="J1619" s="118">
        <v>25.873600000000007</v>
      </c>
      <c r="K1619" s="118"/>
      <c r="L1619" s="118"/>
      <c r="M1619" s="118"/>
      <c r="N1619" s="118"/>
      <c r="O1619" s="118"/>
      <c r="P1619" s="118"/>
      <c r="Q1619" s="118"/>
      <c r="R1619" s="109">
        <v>142.17920000000004</v>
      </c>
      <c r="S1619" s="119">
        <v>0.1</v>
      </c>
      <c r="T1619" s="119">
        <v>0.3</v>
      </c>
      <c r="U1619" s="119">
        <v>0.1</v>
      </c>
      <c r="V1619" s="111">
        <v>229.84</v>
      </c>
      <c r="W1619" s="111">
        <f t="shared" si="222"/>
        <v>250.52560000000003</v>
      </c>
      <c r="X1619" s="112">
        <v>1.377</v>
      </c>
      <c r="Y1619" s="111">
        <f t="shared" si="223"/>
        <v>595.49935119999998</v>
      </c>
      <c r="Z1619" s="113">
        <v>0.5</v>
      </c>
      <c r="AA1619" s="114">
        <f t="shared" si="220"/>
        <v>297.74967559999999</v>
      </c>
    </row>
    <row r="1620" spans="1:27" ht="12.75" customHeight="1" x14ac:dyDescent="0.35">
      <c r="A1620" s="103" t="s">
        <v>2683</v>
      </c>
      <c r="B1620" s="222" t="s">
        <v>2346</v>
      </c>
      <c r="C1620" s="123" t="s">
        <v>828</v>
      </c>
      <c r="D1620" s="124">
        <v>1</v>
      </c>
      <c r="E1620" s="125">
        <v>1</v>
      </c>
      <c r="F1620" s="132">
        <v>21.352000000000004</v>
      </c>
      <c r="G1620" s="141" t="s">
        <v>39</v>
      </c>
      <c r="H1620" s="108">
        <v>5</v>
      </c>
      <c r="I1620" s="108"/>
      <c r="J1620" s="118"/>
      <c r="K1620" s="118"/>
      <c r="L1620" s="118"/>
      <c r="M1620" s="118"/>
      <c r="N1620" s="118"/>
      <c r="O1620" s="118"/>
      <c r="P1620" s="118"/>
      <c r="Q1620" s="118"/>
      <c r="R1620" s="109">
        <v>106.76000000000002</v>
      </c>
      <c r="S1620" s="119">
        <v>0.1</v>
      </c>
      <c r="T1620" s="119">
        <v>0.3</v>
      </c>
      <c r="U1620" s="119">
        <v>0.1</v>
      </c>
      <c r="V1620" s="111">
        <v>152.83000000000001</v>
      </c>
      <c r="W1620" s="111">
        <f t="shared" si="222"/>
        <v>166.58470000000003</v>
      </c>
      <c r="X1620" s="112">
        <v>1.377</v>
      </c>
      <c r="Y1620" s="111">
        <f t="shared" si="223"/>
        <v>395.97183190000004</v>
      </c>
      <c r="Z1620" s="113">
        <v>0.5</v>
      </c>
      <c r="AA1620" s="114">
        <f t="shared" si="220"/>
        <v>197.98591595000002</v>
      </c>
    </row>
    <row r="1621" spans="1:27" ht="12.75" customHeight="1" x14ac:dyDescent="0.35">
      <c r="A1621" s="103" t="s">
        <v>2683</v>
      </c>
      <c r="B1621" s="222" t="s">
        <v>2347</v>
      </c>
      <c r="C1621" s="123" t="s">
        <v>3354</v>
      </c>
      <c r="D1621" s="124">
        <v>1</v>
      </c>
      <c r="E1621" s="125">
        <v>1</v>
      </c>
      <c r="F1621" s="132">
        <v>21.352000000000004</v>
      </c>
      <c r="G1621" s="141" t="s">
        <v>39</v>
      </c>
      <c r="H1621" s="108">
        <v>5</v>
      </c>
      <c r="I1621" s="108">
        <v>7.1160250000000005</v>
      </c>
      <c r="J1621" s="118">
        <v>23.864000000000001</v>
      </c>
      <c r="K1621" s="118"/>
      <c r="L1621" s="118"/>
      <c r="M1621" s="118"/>
      <c r="N1621" s="118"/>
      <c r="O1621" s="118"/>
      <c r="P1621" s="118"/>
      <c r="Q1621" s="118"/>
      <c r="R1621" s="109">
        <v>137.74002500000003</v>
      </c>
      <c r="S1621" s="119">
        <v>0.1</v>
      </c>
      <c r="T1621" s="119">
        <v>0.3</v>
      </c>
      <c r="U1621" s="119">
        <v>0.1</v>
      </c>
      <c r="V1621" s="111">
        <v>224.72</v>
      </c>
      <c r="W1621" s="111">
        <f t="shared" si="222"/>
        <v>244.94480000000001</v>
      </c>
      <c r="X1621" s="112">
        <v>1.377</v>
      </c>
      <c r="Y1621" s="111">
        <f t="shared" si="223"/>
        <v>582.23378960000002</v>
      </c>
      <c r="Z1621" s="113">
        <v>0.5</v>
      </c>
      <c r="AA1621" s="114">
        <f t="shared" si="220"/>
        <v>291.11689480000001</v>
      </c>
    </row>
    <row r="1622" spans="1:27" ht="12.75" customHeight="1" x14ac:dyDescent="0.35">
      <c r="A1622" s="103" t="s">
        <v>2683</v>
      </c>
      <c r="B1622" s="222" t="s">
        <v>2348</v>
      </c>
      <c r="C1622" s="123" t="s">
        <v>3984</v>
      </c>
      <c r="D1622" s="124">
        <v>1</v>
      </c>
      <c r="E1622" s="125">
        <v>1</v>
      </c>
      <c r="F1622" s="132">
        <v>21.352000000000004</v>
      </c>
      <c r="G1622" s="141" t="s">
        <v>39</v>
      </c>
      <c r="H1622" s="108">
        <v>5</v>
      </c>
      <c r="I1622" s="108">
        <v>9.5456000000000003</v>
      </c>
      <c r="J1622" s="118">
        <v>25.873600000000007</v>
      </c>
      <c r="K1622" s="118"/>
      <c r="L1622" s="118"/>
      <c r="M1622" s="118"/>
      <c r="N1622" s="118"/>
      <c r="O1622" s="118"/>
      <c r="P1622" s="118"/>
      <c r="Q1622" s="118"/>
      <c r="R1622" s="109">
        <v>142.17920000000004</v>
      </c>
      <c r="S1622" s="119">
        <v>0.1</v>
      </c>
      <c r="T1622" s="119">
        <v>0.3</v>
      </c>
      <c r="U1622" s="119">
        <v>0.1</v>
      </c>
      <c r="V1622" s="111">
        <v>229.84</v>
      </c>
      <c r="W1622" s="111">
        <f t="shared" si="222"/>
        <v>250.52560000000003</v>
      </c>
      <c r="X1622" s="112">
        <v>1.377</v>
      </c>
      <c r="Y1622" s="111">
        <f t="shared" si="223"/>
        <v>595.49935119999998</v>
      </c>
      <c r="Z1622" s="113">
        <v>0.5</v>
      </c>
      <c r="AA1622" s="114">
        <f t="shared" si="220"/>
        <v>297.74967559999999</v>
      </c>
    </row>
    <row r="1623" spans="1:27" ht="12.75" customHeight="1" x14ac:dyDescent="0.35">
      <c r="A1623" s="103" t="s">
        <v>2683</v>
      </c>
      <c r="B1623" s="222" t="s">
        <v>2349</v>
      </c>
      <c r="C1623" s="123" t="s">
        <v>830</v>
      </c>
      <c r="D1623" s="124">
        <v>1</v>
      </c>
      <c r="E1623" s="125">
        <v>1</v>
      </c>
      <c r="F1623" s="132">
        <v>21.352000000000004</v>
      </c>
      <c r="G1623" s="141" t="s">
        <v>39</v>
      </c>
      <c r="H1623" s="108">
        <v>5</v>
      </c>
      <c r="I1623" s="108"/>
      <c r="J1623" s="118"/>
      <c r="K1623" s="118"/>
      <c r="L1623" s="118"/>
      <c r="M1623" s="118"/>
      <c r="N1623" s="118"/>
      <c r="O1623" s="118"/>
      <c r="P1623" s="118"/>
      <c r="Q1623" s="118"/>
      <c r="R1623" s="109">
        <v>106.76000000000002</v>
      </c>
      <c r="S1623" s="119">
        <v>0.1</v>
      </c>
      <c r="T1623" s="119">
        <v>0.3</v>
      </c>
      <c r="U1623" s="119">
        <v>0.1</v>
      </c>
      <c r="V1623" s="111">
        <v>152.83000000000001</v>
      </c>
      <c r="W1623" s="111">
        <f t="shared" si="222"/>
        <v>166.58470000000003</v>
      </c>
      <c r="X1623" s="112">
        <v>1.377</v>
      </c>
      <c r="Y1623" s="111">
        <f t="shared" si="223"/>
        <v>395.97183190000004</v>
      </c>
      <c r="Z1623" s="113">
        <v>0.5</v>
      </c>
      <c r="AA1623" s="114">
        <f t="shared" si="220"/>
        <v>197.98591595000002</v>
      </c>
    </row>
    <row r="1624" spans="1:27" ht="12.75" customHeight="1" x14ac:dyDescent="0.35">
      <c r="A1624" s="103" t="s">
        <v>2683</v>
      </c>
      <c r="B1624" s="222" t="s">
        <v>2350</v>
      </c>
      <c r="C1624" s="123" t="s">
        <v>3382</v>
      </c>
      <c r="D1624" s="124">
        <v>1</v>
      </c>
      <c r="E1624" s="125">
        <v>1</v>
      </c>
      <c r="F1624" s="132">
        <v>21.352000000000004</v>
      </c>
      <c r="G1624" s="141" t="s">
        <v>39</v>
      </c>
      <c r="H1624" s="108">
        <v>5</v>
      </c>
      <c r="I1624" s="108">
        <v>7.1160250000000005</v>
      </c>
      <c r="J1624" s="118">
        <v>23.864000000000001</v>
      </c>
      <c r="K1624" s="118"/>
      <c r="L1624" s="118"/>
      <c r="M1624" s="118"/>
      <c r="N1624" s="118"/>
      <c r="O1624" s="118"/>
      <c r="P1624" s="118"/>
      <c r="Q1624" s="118"/>
      <c r="R1624" s="109">
        <v>137.74002500000003</v>
      </c>
      <c r="S1624" s="119">
        <v>0.1</v>
      </c>
      <c r="T1624" s="119">
        <v>0.3</v>
      </c>
      <c r="U1624" s="119">
        <v>0.1</v>
      </c>
      <c r="V1624" s="111">
        <v>224.72</v>
      </c>
      <c r="W1624" s="111">
        <f t="shared" si="222"/>
        <v>244.94480000000001</v>
      </c>
      <c r="X1624" s="112">
        <v>1.377</v>
      </c>
      <c r="Y1624" s="111">
        <f t="shared" si="223"/>
        <v>582.23378960000002</v>
      </c>
      <c r="Z1624" s="113">
        <v>0.5</v>
      </c>
      <c r="AA1624" s="114">
        <f t="shared" si="220"/>
        <v>291.11689480000001</v>
      </c>
    </row>
    <row r="1625" spans="1:27" ht="12.75" customHeight="1" x14ac:dyDescent="0.35">
      <c r="A1625" s="103" t="s">
        <v>2683</v>
      </c>
      <c r="B1625" s="222" t="s">
        <v>2351</v>
      </c>
      <c r="C1625" s="123" t="s">
        <v>3985</v>
      </c>
      <c r="D1625" s="124">
        <v>1</v>
      </c>
      <c r="E1625" s="125">
        <v>1</v>
      </c>
      <c r="F1625" s="132">
        <v>21.352000000000004</v>
      </c>
      <c r="G1625" s="141" t="s">
        <v>39</v>
      </c>
      <c r="H1625" s="108">
        <v>5</v>
      </c>
      <c r="I1625" s="108">
        <v>9.5456000000000003</v>
      </c>
      <c r="J1625" s="118">
        <v>25.873600000000007</v>
      </c>
      <c r="K1625" s="118"/>
      <c r="L1625" s="118"/>
      <c r="M1625" s="118"/>
      <c r="N1625" s="118"/>
      <c r="O1625" s="118"/>
      <c r="P1625" s="118"/>
      <c r="Q1625" s="118"/>
      <c r="R1625" s="109">
        <v>142.17920000000004</v>
      </c>
      <c r="S1625" s="119">
        <v>0.1</v>
      </c>
      <c r="T1625" s="119">
        <v>0.3</v>
      </c>
      <c r="U1625" s="119">
        <v>0.1</v>
      </c>
      <c r="V1625" s="111">
        <v>229.84</v>
      </c>
      <c r="W1625" s="111">
        <f t="shared" si="222"/>
        <v>250.52560000000003</v>
      </c>
      <c r="X1625" s="112">
        <v>1.377</v>
      </c>
      <c r="Y1625" s="111">
        <f t="shared" si="223"/>
        <v>595.49935119999998</v>
      </c>
      <c r="Z1625" s="113">
        <v>0.5</v>
      </c>
      <c r="AA1625" s="114">
        <f t="shared" si="220"/>
        <v>297.74967559999999</v>
      </c>
    </row>
    <row r="1626" spans="1:27" ht="12.75" customHeight="1" x14ac:dyDescent="0.35">
      <c r="A1626" s="103" t="s">
        <v>2683</v>
      </c>
      <c r="B1626" s="222" t="s">
        <v>2352</v>
      </c>
      <c r="C1626" s="123" t="s">
        <v>3986</v>
      </c>
      <c r="D1626" s="124">
        <v>1</v>
      </c>
      <c r="E1626" s="125">
        <v>1</v>
      </c>
      <c r="F1626" s="132">
        <v>21.352000000000004</v>
      </c>
      <c r="G1626" s="141" t="s">
        <v>39</v>
      </c>
      <c r="H1626" s="108">
        <v>5</v>
      </c>
      <c r="I1626" s="108">
        <v>9.5456000000000003</v>
      </c>
      <c r="J1626" s="118">
        <v>25.873600000000007</v>
      </c>
      <c r="K1626" s="118"/>
      <c r="L1626" s="118"/>
      <c r="M1626" s="118"/>
      <c r="N1626" s="118"/>
      <c r="O1626" s="118"/>
      <c r="P1626" s="118"/>
      <c r="Q1626" s="118"/>
      <c r="R1626" s="109">
        <v>142.17920000000004</v>
      </c>
      <c r="S1626" s="119">
        <v>0.2</v>
      </c>
      <c r="T1626" s="119">
        <v>0.3</v>
      </c>
      <c r="U1626" s="119">
        <v>0.1</v>
      </c>
      <c r="V1626" s="111">
        <f>V1625</f>
        <v>229.84</v>
      </c>
      <c r="W1626" s="111">
        <f t="shared" si="222"/>
        <v>250.52560000000003</v>
      </c>
      <c r="X1626" s="112">
        <v>1.377</v>
      </c>
      <c r="Y1626" s="111">
        <f t="shared" si="223"/>
        <v>595.49935119999998</v>
      </c>
      <c r="Z1626" s="113">
        <v>0.5</v>
      </c>
      <c r="AA1626" s="114">
        <f t="shared" si="220"/>
        <v>297.74967559999999</v>
      </c>
    </row>
    <row r="1627" spans="1:27" ht="12.75" customHeight="1" x14ac:dyDescent="0.35">
      <c r="A1627" s="103" t="s">
        <v>2683</v>
      </c>
      <c r="B1627" s="222" t="s">
        <v>2353</v>
      </c>
      <c r="C1627" s="123" t="s">
        <v>3406</v>
      </c>
      <c r="D1627" s="124">
        <v>1</v>
      </c>
      <c r="E1627" s="125">
        <v>1</v>
      </c>
      <c r="F1627" s="132">
        <v>21.352000000000004</v>
      </c>
      <c r="G1627" s="141" t="s">
        <v>39</v>
      </c>
      <c r="H1627" s="108">
        <v>5</v>
      </c>
      <c r="I1627" s="108">
        <v>7.1160250000000005</v>
      </c>
      <c r="J1627" s="118">
        <v>23.864000000000001</v>
      </c>
      <c r="K1627" s="118"/>
      <c r="L1627" s="118"/>
      <c r="M1627" s="118"/>
      <c r="N1627" s="118"/>
      <c r="O1627" s="118"/>
      <c r="P1627" s="118"/>
      <c r="Q1627" s="118"/>
      <c r="R1627" s="109">
        <v>137.74002500000003</v>
      </c>
      <c r="S1627" s="119">
        <v>0.2</v>
      </c>
      <c r="T1627" s="119">
        <v>0.3</v>
      </c>
      <c r="U1627" s="119">
        <v>0.1</v>
      </c>
      <c r="V1627" s="111">
        <f>V1624</f>
        <v>224.72</v>
      </c>
      <c r="W1627" s="111">
        <f t="shared" si="222"/>
        <v>244.94480000000001</v>
      </c>
      <c r="X1627" s="112">
        <v>1.377</v>
      </c>
      <c r="Y1627" s="111">
        <f t="shared" si="223"/>
        <v>582.23378960000002</v>
      </c>
      <c r="Z1627" s="113">
        <v>0.5</v>
      </c>
      <c r="AA1627" s="114">
        <f t="shared" si="220"/>
        <v>291.11689480000001</v>
      </c>
    </row>
    <row r="1628" spans="1:27" ht="12.75" customHeight="1" x14ac:dyDescent="0.35">
      <c r="A1628" s="103" t="s">
        <v>2683</v>
      </c>
      <c r="B1628" s="222" t="s">
        <v>2354</v>
      </c>
      <c r="C1628" s="123" t="s">
        <v>833</v>
      </c>
      <c r="D1628" s="124">
        <v>1</v>
      </c>
      <c r="E1628" s="125">
        <v>1</v>
      </c>
      <c r="F1628" s="132">
        <v>21.352000000000004</v>
      </c>
      <c r="G1628" s="141" t="s">
        <v>39</v>
      </c>
      <c r="H1628" s="108">
        <v>5</v>
      </c>
      <c r="I1628" s="108"/>
      <c r="J1628" s="118"/>
      <c r="K1628" s="118"/>
      <c r="L1628" s="118"/>
      <c r="M1628" s="118"/>
      <c r="N1628" s="118"/>
      <c r="O1628" s="118"/>
      <c r="P1628" s="118"/>
      <c r="Q1628" s="118"/>
      <c r="R1628" s="109">
        <v>106.76000000000002</v>
      </c>
      <c r="S1628" s="119">
        <v>0.2</v>
      </c>
      <c r="T1628" s="119">
        <v>0.3</v>
      </c>
      <c r="U1628" s="119">
        <v>0.1</v>
      </c>
      <c r="V1628" s="111">
        <f>V1623</f>
        <v>152.83000000000001</v>
      </c>
      <c r="W1628" s="111">
        <f t="shared" si="222"/>
        <v>166.58470000000003</v>
      </c>
      <c r="X1628" s="112">
        <v>1.377</v>
      </c>
      <c r="Y1628" s="111">
        <f t="shared" si="223"/>
        <v>395.97183190000004</v>
      </c>
      <c r="Z1628" s="113">
        <v>0.5</v>
      </c>
      <c r="AA1628" s="114">
        <f t="shared" si="220"/>
        <v>197.98591595000002</v>
      </c>
    </row>
    <row r="1629" spans="1:27" ht="12.75" customHeight="1" x14ac:dyDescent="0.35">
      <c r="A1629" s="103" t="s">
        <v>2683</v>
      </c>
      <c r="B1629" s="222" t="s">
        <v>2355</v>
      </c>
      <c r="C1629" s="123" t="s">
        <v>3987</v>
      </c>
      <c r="D1629" s="124">
        <v>1</v>
      </c>
      <c r="E1629" s="125">
        <v>1</v>
      </c>
      <c r="F1629" s="132">
        <v>21.352000000000004</v>
      </c>
      <c r="G1629" s="141" t="s">
        <v>39</v>
      </c>
      <c r="H1629" s="108">
        <v>5</v>
      </c>
      <c r="I1629" s="108">
        <v>9.5456000000000003</v>
      </c>
      <c r="J1629" s="118">
        <v>25.873600000000007</v>
      </c>
      <c r="K1629" s="118"/>
      <c r="L1629" s="118"/>
      <c r="M1629" s="118"/>
      <c r="N1629" s="118"/>
      <c r="O1629" s="118"/>
      <c r="P1629" s="118"/>
      <c r="Q1629" s="118"/>
      <c r="R1629" s="109">
        <v>142.17920000000004</v>
      </c>
      <c r="S1629" s="119">
        <v>0.2</v>
      </c>
      <c r="T1629" s="119">
        <v>0.3</v>
      </c>
      <c r="U1629" s="119">
        <v>0.1</v>
      </c>
      <c r="V1629" s="111">
        <v>229.84</v>
      </c>
      <c r="W1629" s="111">
        <f t="shared" si="222"/>
        <v>250.52560000000003</v>
      </c>
      <c r="X1629" s="112">
        <v>1.377</v>
      </c>
      <c r="Y1629" s="111">
        <f t="shared" si="223"/>
        <v>595.49935119999998</v>
      </c>
      <c r="Z1629" s="113">
        <v>0.5</v>
      </c>
      <c r="AA1629" s="114">
        <f t="shared" si="220"/>
        <v>297.74967559999999</v>
      </c>
    </row>
    <row r="1630" spans="1:27" ht="12.75" customHeight="1" x14ac:dyDescent="0.35">
      <c r="A1630" s="103" t="s">
        <v>2683</v>
      </c>
      <c r="B1630" s="222" t="s">
        <v>2356</v>
      </c>
      <c r="C1630" s="123" t="s">
        <v>3435</v>
      </c>
      <c r="D1630" s="124">
        <v>1</v>
      </c>
      <c r="E1630" s="125">
        <v>1</v>
      </c>
      <c r="F1630" s="132">
        <v>21.352000000000004</v>
      </c>
      <c r="G1630" s="141" t="s">
        <v>39</v>
      </c>
      <c r="H1630" s="108">
        <v>5</v>
      </c>
      <c r="I1630" s="108">
        <v>7.1160250000000005</v>
      </c>
      <c r="J1630" s="118">
        <v>23.864000000000001</v>
      </c>
      <c r="K1630" s="118"/>
      <c r="L1630" s="118"/>
      <c r="M1630" s="118"/>
      <c r="N1630" s="118"/>
      <c r="O1630" s="118"/>
      <c r="P1630" s="118"/>
      <c r="Q1630" s="118"/>
      <c r="R1630" s="109">
        <v>137.74002500000003</v>
      </c>
      <c r="S1630" s="119">
        <v>0.2</v>
      </c>
      <c r="T1630" s="119">
        <v>0.3</v>
      </c>
      <c r="U1630" s="119">
        <v>0.1</v>
      </c>
      <c r="V1630" s="111">
        <v>224.72</v>
      </c>
      <c r="W1630" s="111">
        <f t="shared" si="222"/>
        <v>244.94480000000001</v>
      </c>
      <c r="X1630" s="112">
        <v>1.377</v>
      </c>
      <c r="Y1630" s="111">
        <f t="shared" si="223"/>
        <v>582.23378960000002</v>
      </c>
      <c r="Z1630" s="113">
        <v>0.5</v>
      </c>
      <c r="AA1630" s="114">
        <f t="shared" si="220"/>
        <v>291.11689480000001</v>
      </c>
    </row>
    <row r="1631" spans="1:27" ht="12.75" customHeight="1" x14ac:dyDescent="0.35">
      <c r="A1631" s="103" t="s">
        <v>2683</v>
      </c>
      <c r="B1631" s="222" t="s">
        <v>2357</v>
      </c>
      <c r="C1631" s="123" t="s">
        <v>835</v>
      </c>
      <c r="D1631" s="124">
        <v>1</v>
      </c>
      <c r="E1631" s="125">
        <v>1</v>
      </c>
      <c r="F1631" s="132">
        <v>21.352000000000004</v>
      </c>
      <c r="G1631" s="141" t="s">
        <v>39</v>
      </c>
      <c r="H1631" s="108">
        <v>5</v>
      </c>
      <c r="I1631" s="108"/>
      <c r="J1631" s="118"/>
      <c r="K1631" s="118"/>
      <c r="L1631" s="118"/>
      <c r="M1631" s="118"/>
      <c r="N1631" s="118"/>
      <c r="O1631" s="118"/>
      <c r="P1631" s="118"/>
      <c r="Q1631" s="118"/>
      <c r="R1631" s="109">
        <v>106.76000000000002</v>
      </c>
      <c r="S1631" s="119">
        <v>0.2</v>
      </c>
      <c r="T1631" s="119">
        <v>0.3</v>
      </c>
      <c r="U1631" s="119">
        <v>0.1</v>
      </c>
      <c r="V1631" s="111">
        <v>152.83000000000001</v>
      </c>
      <c r="W1631" s="111">
        <f t="shared" si="222"/>
        <v>166.58470000000003</v>
      </c>
      <c r="X1631" s="112">
        <v>1.377</v>
      </c>
      <c r="Y1631" s="111">
        <f t="shared" si="223"/>
        <v>395.97183190000004</v>
      </c>
      <c r="Z1631" s="113">
        <v>0.5</v>
      </c>
      <c r="AA1631" s="114">
        <f t="shared" si="220"/>
        <v>197.98591595000002</v>
      </c>
    </row>
    <row r="1632" spans="1:27" ht="12.75" customHeight="1" x14ac:dyDescent="0.35">
      <c r="A1632" s="103" t="s">
        <v>2683</v>
      </c>
      <c r="B1632" s="222" t="s">
        <v>2358</v>
      </c>
      <c r="C1632" s="123" t="s">
        <v>836</v>
      </c>
      <c r="D1632" s="124">
        <v>0.25</v>
      </c>
      <c r="E1632" s="125">
        <v>1</v>
      </c>
      <c r="F1632" s="132">
        <v>21.352000000000004</v>
      </c>
      <c r="G1632" s="141" t="s">
        <v>39</v>
      </c>
      <c r="H1632" s="108">
        <v>3.5325000000000002</v>
      </c>
      <c r="I1632" s="108"/>
      <c r="J1632" s="118"/>
      <c r="K1632" s="118"/>
      <c r="L1632" s="118">
        <v>1.39</v>
      </c>
      <c r="M1632" s="118"/>
      <c r="N1632" s="118"/>
      <c r="O1632" s="118">
        <v>5.2799999999999994</v>
      </c>
      <c r="P1632" s="118"/>
      <c r="Q1632" s="118"/>
      <c r="R1632" s="109">
        <v>53.38000000000001</v>
      </c>
      <c r="S1632" s="119">
        <v>0.2</v>
      </c>
      <c r="T1632" s="119">
        <v>0.3</v>
      </c>
      <c r="U1632" s="119">
        <v>0.1</v>
      </c>
      <c r="V1632" s="111">
        <v>91.600080000000034</v>
      </c>
      <c r="W1632" s="111">
        <f t="shared" si="222"/>
        <v>99.844087200000047</v>
      </c>
      <c r="X1632" s="112">
        <v>1.377</v>
      </c>
      <c r="Y1632" s="111">
        <f t="shared" si="223"/>
        <v>237.3293952744001</v>
      </c>
      <c r="Z1632" s="113">
        <v>0.5</v>
      </c>
      <c r="AA1632" s="114">
        <f t="shared" si="220"/>
        <v>118.66469763720005</v>
      </c>
    </row>
    <row r="1633" spans="1:27" ht="12.75" customHeight="1" x14ac:dyDescent="0.35">
      <c r="A1633" s="103" t="s">
        <v>2683</v>
      </c>
      <c r="B1633" s="222" t="s">
        <v>2359</v>
      </c>
      <c r="C1633" s="123" t="s">
        <v>3463</v>
      </c>
      <c r="D1633" s="124">
        <v>0.25</v>
      </c>
      <c r="E1633" s="125">
        <v>1</v>
      </c>
      <c r="F1633" s="132">
        <v>21.352000000000004</v>
      </c>
      <c r="G1633" s="141" t="s">
        <v>39</v>
      </c>
      <c r="H1633" s="108">
        <v>3.5325000000000002</v>
      </c>
      <c r="I1633" s="108">
        <v>1.7790062500000001</v>
      </c>
      <c r="J1633" s="118">
        <v>5.9660000000000002</v>
      </c>
      <c r="K1633" s="118"/>
      <c r="L1633" s="118">
        <v>1.39</v>
      </c>
      <c r="M1633" s="118"/>
      <c r="N1633" s="118"/>
      <c r="O1633" s="118">
        <v>5.2799999999999994</v>
      </c>
      <c r="P1633" s="118"/>
      <c r="Q1633" s="118"/>
      <c r="R1633" s="109">
        <v>68.870012500000016</v>
      </c>
      <c r="S1633" s="119">
        <v>0.2</v>
      </c>
      <c r="T1633" s="119">
        <v>0.3</v>
      </c>
      <c r="U1633" s="119">
        <v>0.1</v>
      </c>
      <c r="V1633" s="111">
        <v>118.18094145000002</v>
      </c>
      <c r="W1633" s="111">
        <f t="shared" si="222"/>
        <v>128.81722618050003</v>
      </c>
      <c r="X1633" s="112">
        <v>1.377</v>
      </c>
      <c r="Y1633" s="111">
        <f t="shared" si="223"/>
        <v>306.19854663104854</v>
      </c>
      <c r="Z1633" s="113">
        <v>0.5</v>
      </c>
      <c r="AA1633" s="114">
        <f t="shared" si="220"/>
        <v>153.09927331552427</v>
      </c>
    </row>
    <row r="1634" spans="1:27" ht="12.75" customHeight="1" x14ac:dyDescent="0.35">
      <c r="A1634" s="103" t="s">
        <v>2683</v>
      </c>
      <c r="B1634" s="222" t="s">
        <v>2360</v>
      </c>
      <c r="C1634" s="123" t="s">
        <v>3988</v>
      </c>
      <c r="D1634" s="124">
        <v>0.25</v>
      </c>
      <c r="E1634" s="125">
        <v>1</v>
      </c>
      <c r="F1634" s="132">
        <v>21.352000000000004</v>
      </c>
      <c r="G1634" s="141" t="s">
        <v>39</v>
      </c>
      <c r="H1634" s="108">
        <v>3.5325000000000002</v>
      </c>
      <c r="I1634" s="108">
        <v>2.3864000000000001</v>
      </c>
      <c r="J1634" s="118">
        <v>6.4684000000000017</v>
      </c>
      <c r="K1634" s="118"/>
      <c r="L1634" s="118">
        <v>1.39</v>
      </c>
      <c r="M1634" s="118"/>
      <c r="N1634" s="118"/>
      <c r="O1634" s="118">
        <v>5.2799999999999994</v>
      </c>
      <c r="P1634" s="118"/>
      <c r="Q1634" s="118"/>
      <c r="R1634" s="109">
        <v>71.089600000000019</v>
      </c>
      <c r="S1634" s="119">
        <v>0.2</v>
      </c>
      <c r="T1634" s="119">
        <v>0.3</v>
      </c>
      <c r="U1634" s="119">
        <v>0.1</v>
      </c>
      <c r="V1634" s="111">
        <v>121.98975360000004</v>
      </c>
      <c r="W1634" s="111">
        <f t="shared" si="222"/>
        <v>132.96883142400006</v>
      </c>
      <c r="X1634" s="112">
        <v>1.377</v>
      </c>
      <c r="Y1634" s="111">
        <f t="shared" si="223"/>
        <v>316.06691229484812</v>
      </c>
      <c r="Z1634" s="113">
        <v>0.5</v>
      </c>
      <c r="AA1634" s="114">
        <f t="shared" si="220"/>
        <v>158.03345614742406</v>
      </c>
    </row>
    <row r="1635" spans="1:27" ht="12.75" customHeight="1" x14ac:dyDescent="0.35">
      <c r="A1635" s="103" t="s">
        <v>2683</v>
      </c>
      <c r="B1635" s="222" t="s">
        <v>2361</v>
      </c>
      <c r="C1635" s="123" t="s">
        <v>838</v>
      </c>
      <c r="D1635" s="124">
        <v>1</v>
      </c>
      <c r="E1635" s="125">
        <v>1</v>
      </c>
      <c r="F1635" s="132">
        <v>21.352000000000004</v>
      </c>
      <c r="G1635" s="141" t="s">
        <v>39</v>
      </c>
      <c r="H1635" s="108">
        <v>5</v>
      </c>
      <c r="I1635" s="108"/>
      <c r="J1635" s="118"/>
      <c r="K1635" s="118"/>
      <c r="L1635" s="118"/>
      <c r="M1635" s="118"/>
      <c r="N1635" s="118"/>
      <c r="O1635" s="118"/>
      <c r="P1635" s="118"/>
      <c r="Q1635" s="118"/>
      <c r="R1635" s="109">
        <v>106.76000000000002</v>
      </c>
      <c r="S1635" s="119">
        <v>0.1</v>
      </c>
      <c r="T1635" s="119">
        <v>0.3</v>
      </c>
      <c r="U1635" s="119">
        <v>0.1</v>
      </c>
      <c r="V1635" s="111">
        <f>V1623*1.5</f>
        <v>229.245</v>
      </c>
      <c r="W1635" s="111">
        <f t="shared" si="222"/>
        <v>249.87705000000003</v>
      </c>
      <c r="X1635" s="112">
        <v>1.377</v>
      </c>
      <c r="Y1635" s="111">
        <f t="shared" si="223"/>
        <v>593.95774785000003</v>
      </c>
      <c r="Z1635" s="113">
        <v>0.5</v>
      </c>
      <c r="AA1635" s="114">
        <f t="shared" si="220"/>
        <v>296.97887392500002</v>
      </c>
    </row>
    <row r="1636" spans="1:27" ht="12.75" customHeight="1" x14ac:dyDescent="0.35">
      <c r="A1636" s="103" t="s">
        <v>2683</v>
      </c>
      <c r="B1636" s="222" t="s">
        <v>2362</v>
      </c>
      <c r="C1636" s="123" t="s">
        <v>3631</v>
      </c>
      <c r="D1636" s="124">
        <v>1</v>
      </c>
      <c r="E1636" s="125">
        <v>1</v>
      </c>
      <c r="F1636" s="132">
        <v>21.352000000000004</v>
      </c>
      <c r="G1636" s="141" t="s">
        <v>39</v>
      </c>
      <c r="H1636" s="108">
        <v>5</v>
      </c>
      <c r="I1636" s="108">
        <v>7.1160250000000005</v>
      </c>
      <c r="J1636" s="118">
        <v>23.864000000000001</v>
      </c>
      <c r="K1636" s="118"/>
      <c r="L1636" s="118"/>
      <c r="M1636" s="118"/>
      <c r="N1636" s="118"/>
      <c r="O1636" s="118"/>
      <c r="P1636" s="118"/>
      <c r="Q1636" s="118"/>
      <c r="R1636" s="109">
        <v>137.74002500000003</v>
      </c>
      <c r="S1636" s="119">
        <v>0.1</v>
      </c>
      <c r="T1636" s="119">
        <v>0.3</v>
      </c>
      <c r="U1636" s="119">
        <v>0.1</v>
      </c>
      <c r="V1636" s="111">
        <f t="shared" ref="V1636:V1637" si="226">V1624*1.5</f>
        <v>337.08</v>
      </c>
      <c r="W1636" s="111">
        <f t="shared" si="222"/>
        <v>367.41720000000004</v>
      </c>
      <c r="X1636" s="112">
        <v>1.377</v>
      </c>
      <c r="Y1636" s="111">
        <f t="shared" si="223"/>
        <v>873.35068439999998</v>
      </c>
      <c r="Z1636" s="113">
        <v>0.5</v>
      </c>
      <c r="AA1636" s="114">
        <f t="shared" si="220"/>
        <v>436.67534219999999</v>
      </c>
    </row>
    <row r="1637" spans="1:27" ht="12.75" customHeight="1" x14ac:dyDescent="0.35">
      <c r="A1637" s="103" t="s">
        <v>2683</v>
      </c>
      <c r="B1637" s="222" t="s">
        <v>2363</v>
      </c>
      <c r="C1637" s="123" t="s">
        <v>3989</v>
      </c>
      <c r="D1637" s="124">
        <v>1</v>
      </c>
      <c r="E1637" s="125">
        <v>1</v>
      </c>
      <c r="F1637" s="132">
        <v>21.352000000000004</v>
      </c>
      <c r="G1637" s="141" t="s">
        <v>39</v>
      </c>
      <c r="H1637" s="108">
        <v>5</v>
      </c>
      <c r="I1637" s="108">
        <v>9.5456000000000003</v>
      </c>
      <c r="J1637" s="118">
        <v>25.873600000000007</v>
      </c>
      <c r="K1637" s="118"/>
      <c r="L1637" s="118"/>
      <c r="M1637" s="118"/>
      <c r="N1637" s="118"/>
      <c r="O1637" s="118"/>
      <c r="P1637" s="118"/>
      <c r="Q1637" s="118"/>
      <c r="R1637" s="109">
        <v>142.17920000000004</v>
      </c>
      <c r="S1637" s="119">
        <v>0.1</v>
      </c>
      <c r="T1637" s="119">
        <v>0.3</v>
      </c>
      <c r="U1637" s="119">
        <v>0.1</v>
      </c>
      <c r="V1637" s="111">
        <f t="shared" si="226"/>
        <v>344.76</v>
      </c>
      <c r="W1637" s="111">
        <f t="shared" si="222"/>
        <v>375.78840000000002</v>
      </c>
      <c r="X1637" s="112">
        <v>1.377</v>
      </c>
      <c r="Y1637" s="111">
        <f t="shared" si="223"/>
        <v>893.24902680000002</v>
      </c>
      <c r="Z1637" s="113">
        <v>0.5</v>
      </c>
      <c r="AA1637" s="114">
        <f t="shared" si="220"/>
        <v>446.62451340000001</v>
      </c>
    </row>
    <row r="1638" spans="1:27" ht="12.75" customHeight="1" x14ac:dyDescent="0.35">
      <c r="A1638" s="103" t="s">
        <v>2683</v>
      </c>
      <c r="B1638" s="222" t="s">
        <v>2364</v>
      </c>
      <c r="C1638" s="123" t="s">
        <v>1352</v>
      </c>
      <c r="D1638" s="124">
        <v>1</v>
      </c>
      <c r="E1638" s="125">
        <v>1</v>
      </c>
      <c r="F1638" s="132">
        <v>21.352000000000004</v>
      </c>
      <c r="G1638" s="141" t="s">
        <v>39</v>
      </c>
      <c r="H1638" s="108">
        <v>5</v>
      </c>
      <c r="I1638" s="108"/>
      <c r="J1638" s="118"/>
      <c r="K1638" s="118"/>
      <c r="L1638" s="118"/>
      <c r="M1638" s="118"/>
      <c r="N1638" s="118"/>
      <c r="O1638" s="118"/>
      <c r="P1638" s="118"/>
      <c r="Q1638" s="118"/>
      <c r="R1638" s="109">
        <v>106.76000000000002</v>
      </c>
      <c r="S1638" s="119">
        <v>0.2</v>
      </c>
      <c r="T1638" s="119">
        <v>0.3</v>
      </c>
      <c r="U1638" s="119">
        <v>0.1</v>
      </c>
      <c r="V1638" s="111">
        <f>V1631</f>
        <v>152.83000000000001</v>
      </c>
      <c r="W1638" s="111">
        <f t="shared" si="222"/>
        <v>166.58470000000003</v>
      </c>
      <c r="X1638" s="112">
        <v>1.377</v>
      </c>
      <c r="Y1638" s="111">
        <f t="shared" si="223"/>
        <v>395.97183190000004</v>
      </c>
      <c r="Z1638" s="113">
        <v>0.5</v>
      </c>
      <c r="AA1638" s="114">
        <f t="shared" si="220"/>
        <v>197.98591595000002</v>
      </c>
    </row>
    <row r="1639" spans="1:27" ht="12.75" customHeight="1" x14ac:dyDescent="0.35">
      <c r="A1639" s="103" t="s">
        <v>2683</v>
      </c>
      <c r="B1639" s="222" t="s">
        <v>4412</v>
      </c>
      <c r="C1639" s="123" t="s">
        <v>840</v>
      </c>
      <c r="D1639" s="124">
        <v>1</v>
      </c>
      <c r="E1639" s="125">
        <v>1</v>
      </c>
      <c r="F1639" s="132">
        <v>21.352000000000004</v>
      </c>
      <c r="G1639" s="141" t="s">
        <v>39</v>
      </c>
      <c r="H1639" s="108">
        <v>5</v>
      </c>
      <c r="I1639" s="108"/>
      <c r="J1639" s="118"/>
      <c r="K1639" s="118"/>
      <c r="L1639" s="118"/>
      <c r="M1639" s="118"/>
      <c r="N1639" s="118"/>
      <c r="O1639" s="118"/>
      <c r="P1639" s="118"/>
      <c r="Q1639" s="118"/>
      <c r="R1639" s="109">
        <v>106.76000000000002</v>
      </c>
      <c r="S1639" s="119">
        <v>0.2</v>
      </c>
      <c r="T1639" s="119">
        <v>0.3</v>
      </c>
      <c r="U1639" s="119">
        <v>0.1</v>
      </c>
      <c r="V1639" s="111">
        <v>152.83000000000001</v>
      </c>
      <c r="W1639" s="111">
        <f t="shared" si="222"/>
        <v>166.58470000000003</v>
      </c>
      <c r="X1639" s="112">
        <v>1.377</v>
      </c>
      <c r="Y1639" s="111">
        <f t="shared" si="223"/>
        <v>395.97183190000004</v>
      </c>
      <c r="Z1639" s="113">
        <v>0.5</v>
      </c>
      <c r="AA1639" s="114">
        <f t="shared" si="220"/>
        <v>197.98591595000002</v>
      </c>
    </row>
    <row r="1640" spans="1:27" ht="12.75" customHeight="1" x14ac:dyDescent="0.35">
      <c r="A1640" s="103" t="s">
        <v>2683</v>
      </c>
      <c r="B1640" s="222" t="s">
        <v>4413</v>
      </c>
      <c r="C1640" s="123" t="s">
        <v>1353</v>
      </c>
      <c r="D1640" s="124">
        <v>1</v>
      </c>
      <c r="E1640" s="125"/>
      <c r="F1640" s="132">
        <v>8.8000000000000007</v>
      </c>
      <c r="G1640" s="141" t="s">
        <v>39</v>
      </c>
      <c r="H1640" s="108">
        <v>1.62</v>
      </c>
      <c r="I1640" s="108"/>
      <c r="J1640" s="118"/>
      <c r="K1640" s="118"/>
      <c r="L1640" s="118"/>
      <c r="M1640" s="118"/>
      <c r="N1640" s="118"/>
      <c r="O1640" s="118"/>
      <c r="P1640" s="118"/>
      <c r="Q1640" s="118"/>
      <c r="R1640" s="109">
        <v>14.256000000000002</v>
      </c>
      <c r="S1640" s="119">
        <v>1.5</v>
      </c>
      <c r="T1640" s="119">
        <v>0</v>
      </c>
      <c r="U1640" s="119">
        <v>0</v>
      </c>
      <c r="V1640" s="111">
        <v>152.83000000000001</v>
      </c>
      <c r="W1640" s="111">
        <f t="shared" si="222"/>
        <v>166.58470000000003</v>
      </c>
      <c r="X1640" s="112">
        <v>1.377</v>
      </c>
      <c r="Y1640" s="111">
        <f t="shared" si="223"/>
        <v>395.97183190000004</v>
      </c>
      <c r="Z1640" s="113">
        <v>0.5</v>
      </c>
      <c r="AA1640" s="114">
        <f t="shared" si="220"/>
        <v>197.98591595000002</v>
      </c>
    </row>
    <row r="1641" spans="1:27" ht="12.75" customHeight="1" x14ac:dyDescent="0.35">
      <c r="A1641" s="103" t="s">
        <v>2683</v>
      </c>
      <c r="B1641" s="222" t="s">
        <v>4414</v>
      </c>
      <c r="C1641" s="123" t="s">
        <v>1354</v>
      </c>
      <c r="D1641" s="124"/>
      <c r="E1641" s="125"/>
      <c r="F1641" s="132">
        <v>8.8000000000000007</v>
      </c>
      <c r="G1641" s="141" t="s">
        <v>39</v>
      </c>
      <c r="H1641" s="108"/>
      <c r="I1641" s="108"/>
      <c r="J1641" s="118"/>
      <c r="K1641" s="118"/>
      <c r="L1641" s="118"/>
      <c r="M1641" s="118"/>
      <c r="N1641" s="118"/>
      <c r="O1641" s="118"/>
      <c r="P1641" s="118"/>
      <c r="Q1641" s="118"/>
      <c r="R1641" s="109">
        <v>14.256000000000002</v>
      </c>
      <c r="S1641" s="119">
        <v>1</v>
      </c>
      <c r="T1641" s="119">
        <v>0</v>
      </c>
      <c r="U1641" s="119">
        <v>0</v>
      </c>
      <c r="V1641" s="111">
        <v>152.83000000000001</v>
      </c>
      <c r="W1641" s="111">
        <f t="shared" si="222"/>
        <v>166.58470000000003</v>
      </c>
      <c r="X1641" s="112">
        <v>1.377</v>
      </c>
      <c r="Y1641" s="111">
        <f t="shared" si="223"/>
        <v>395.97183190000004</v>
      </c>
      <c r="Z1641" s="113">
        <v>0.5</v>
      </c>
      <c r="AA1641" s="114">
        <f t="shared" si="220"/>
        <v>197.98591595000002</v>
      </c>
    </row>
    <row r="1642" spans="1:27" ht="12.75" customHeight="1" x14ac:dyDescent="0.35">
      <c r="A1642" s="103" t="s">
        <v>2683</v>
      </c>
      <c r="B1642" s="222" t="s">
        <v>4415</v>
      </c>
      <c r="C1642" s="123" t="s">
        <v>841</v>
      </c>
      <c r="D1642" s="124">
        <v>1</v>
      </c>
      <c r="E1642" s="125"/>
      <c r="F1642" s="132">
        <v>8.8000000000000007</v>
      </c>
      <c r="G1642" s="141" t="s">
        <v>39</v>
      </c>
      <c r="H1642" s="108">
        <v>1.62</v>
      </c>
      <c r="I1642" s="108"/>
      <c r="J1642" s="118"/>
      <c r="K1642" s="118"/>
      <c r="L1642" s="118"/>
      <c r="M1642" s="118"/>
      <c r="N1642" s="118"/>
      <c r="O1642" s="118"/>
      <c r="P1642" s="118"/>
      <c r="Q1642" s="118"/>
      <c r="R1642" s="109">
        <v>14.256000000000002</v>
      </c>
      <c r="S1642" s="119">
        <v>1</v>
      </c>
      <c r="T1642" s="119">
        <v>0</v>
      </c>
      <c r="U1642" s="119">
        <v>0</v>
      </c>
      <c r="V1642" s="111">
        <v>152.83000000000001</v>
      </c>
      <c r="W1642" s="111">
        <f t="shared" si="222"/>
        <v>166.58470000000003</v>
      </c>
      <c r="X1642" s="112">
        <v>1.377</v>
      </c>
      <c r="Y1642" s="111">
        <f t="shared" si="223"/>
        <v>395.97183190000004</v>
      </c>
      <c r="Z1642" s="113">
        <v>0.5</v>
      </c>
      <c r="AA1642" s="114">
        <f t="shared" si="220"/>
        <v>197.98591595000002</v>
      </c>
    </row>
    <row r="1643" spans="1:27" ht="12.75" customHeight="1" x14ac:dyDescent="0.35">
      <c r="A1643" s="103" t="s">
        <v>2683</v>
      </c>
      <c r="B1643" s="222" t="s">
        <v>4416</v>
      </c>
      <c r="C1643" s="123" t="s">
        <v>842</v>
      </c>
      <c r="D1643" s="124">
        <v>1</v>
      </c>
      <c r="E1643" s="125"/>
      <c r="F1643" s="132">
        <v>1</v>
      </c>
      <c r="G1643" s="141" t="s">
        <v>39</v>
      </c>
      <c r="H1643" s="108"/>
      <c r="I1643" s="108"/>
      <c r="J1643" s="118"/>
      <c r="K1643" s="118"/>
      <c r="L1643" s="118"/>
      <c r="M1643" s="118">
        <v>2.1898353246753248</v>
      </c>
      <c r="N1643" s="118"/>
      <c r="O1643" s="118"/>
      <c r="P1643" s="118"/>
      <c r="Q1643" s="118"/>
      <c r="R1643" s="109">
        <v>2.1898353246753248</v>
      </c>
      <c r="S1643" s="119">
        <v>1</v>
      </c>
      <c r="T1643" s="119">
        <v>0</v>
      </c>
      <c r="U1643" s="119">
        <v>0</v>
      </c>
      <c r="V1643" s="111">
        <v>4.5999999999999996</v>
      </c>
      <c r="W1643" s="111">
        <f t="shared" si="222"/>
        <v>5.0140000000000002</v>
      </c>
      <c r="X1643" s="112">
        <v>1.377</v>
      </c>
      <c r="Y1643" s="111">
        <f t="shared" si="223"/>
        <v>11.918277999999999</v>
      </c>
      <c r="Z1643" s="113">
        <v>0.5</v>
      </c>
      <c r="AA1643" s="114">
        <f t="shared" si="220"/>
        <v>5.9591389999999995</v>
      </c>
    </row>
    <row r="1644" spans="1:27" ht="12.75" customHeight="1" x14ac:dyDescent="0.35">
      <c r="A1644" s="103" t="s">
        <v>2683</v>
      </c>
      <c r="B1644" s="222" t="s">
        <v>4417</v>
      </c>
      <c r="C1644" s="123" t="s">
        <v>1355</v>
      </c>
      <c r="D1644" s="124"/>
      <c r="E1644" s="125"/>
      <c r="F1644" s="132">
        <v>1</v>
      </c>
      <c r="G1644" s="141" t="s">
        <v>39</v>
      </c>
      <c r="H1644" s="108"/>
      <c r="I1644" s="108"/>
      <c r="J1644" s="118"/>
      <c r="K1644" s="118"/>
      <c r="L1644" s="118"/>
      <c r="M1644" s="118"/>
      <c r="N1644" s="118"/>
      <c r="O1644" s="118"/>
      <c r="P1644" s="118"/>
      <c r="Q1644" s="118"/>
      <c r="R1644" s="109">
        <v>4.4538000000000002</v>
      </c>
      <c r="S1644" s="119">
        <v>1</v>
      </c>
      <c r="T1644" s="119">
        <v>0</v>
      </c>
      <c r="U1644" s="119">
        <v>0</v>
      </c>
      <c r="V1644" s="111">
        <v>8.9076000000000004</v>
      </c>
      <c r="W1644" s="111">
        <f t="shared" si="222"/>
        <v>9.709284000000002</v>
      </c>
      <c r="X1644" s="112">
        <v>1.377</v>
      </c>
      <c r="Y1644" s="111">
        <f t="shared" si="223"/>
        <v>23.078968068000002</v>
      </c>
      <c r="Z1644" s="113">
        <v>0.5</v>
      </c>
      <c r="AA1644" s="114">
        <f t="shared" si="220"/>
        <v>11.539484034000001</v>
      </c>
    </row>
    <row r="1645" spans="1:27" ht="12.75" customHeight="1" x14ac:dyDescent="0.35">
      <c r="A1645" s="103" t="s">
        <v>2683</v>
      </c>
      <c r="B1645" s="222" t="s">
        <v>4418</v>
      </c>
      <c r="C1645" s="123" t="s">
        <v>3990</v>
      </c>
      <c r="D1645" s="124"/>
      <c r="E1645" s="125"/>
      <c r="F1645" s="132">
        <v>1</v>
      </c>
      <c r="G1645" s="141" t="s">
        <v>39</v>
      </c>
      <c r="H1645" s="108"/>
      <c r="I1645" s="108"/>
      <c r="J1645" s="118"/>
      <c r="K1645" s="118"/>
      <c r="L1645" s="118"/>
      <c r="M1645" s="118"/>
      <c r="N1645" s="118"/>
      <c r="O1645" s="118"/>
      <c r="P1645" s="118">
        <v>4.8620000000000001</v>
      </c>
      <c r="Q1645" s="118"/>
      <c r="R1645" s="109">
        <v>4.8620000000000001</v>
      </c>
      <c r="S1645" s="119">
        <v>1</v>
      </c>
      <c r="T1645" s="119">
        <v>0</v>
      </c>
      <c r="U1645" s="119">
        <v>0</v>
      </c>
      <c r="V1645" s="111">
        <v>9.7240000000000002</v>
      </c>
      <c r="W1645" s="111">
        <f t="shared" si="222"/>
        <v>10.599160000000001</v>
      </c>
      <c r="X1645" s="112">
        <v>1.377</v>
      </c>
      <c r="Y1645" s="111">
        <f t="shared" si="223"/>
        <v>25.19420332</v>
      </c>
      <c r="Z1645" s="113">
        <v>0.5</v>
      </c>
      <c r="AA1645" s="114">
        <f t="shared" si="220"/>
        <v>12.59710166</v>
      </c>
    </row>
    <row r="1646" spans="1:27" ht="12.75" customHeight="1" x14ac:dyDescent="0.35">
      <c r="A1646" s="103" t="s">
        <v>2683</v>
      </c>
      <c r="B1646" s="222" t="s">
        <v>4419</v>
      </c>
      <c r="C1646" s="123" t="s">
        <v>3492</v>
      </c>
      <c r="D1646" s="124"/>
      <c r="E1646" s="125"/>
      <c r="F1646" s="132">
        <v>1</v>
      </c>
      <c r="G1646" s="141" t="s">
        <v>39</v>
      </c>
      <c r="H1646" s="108"/>
      <c r="I1646" s="108"/>
      <c r="J1646" s="118"/>
      <c r="K1646" s="118"/>
      <c r="L1646" s="118"/>
      <c r="M1646" s="118"/>
      <c r="N1646" s="118"/>
      <c r="O1646" s="118"/>
      <c r="P1646" s="118">
        <v>4.6578999999999997</v>
      </c>
      <c r="Q1646" s="118"/>
      <c r="R1646" s="109">
        <v>4.6578999999999997</v>
      </c>
      <c r="S1646" s="119">
        <v>1</v>
      </c>
      <c r="T1646" s="119">
        <v>0</v>
      </c>
      <c r="U1646" s="119">
        <v>0</v>
      </c>
      <c r="V1646" s="111">
        <v>9.3157999999999994</v>
      </c>
      <c r="W1646" s="111">
        <f t="shared" si="222"/>
        <v>10.154222000000001</v>
      </c>
      <c r="X1646" s="112">
        <v>1.377</v>
      </c>
      <c r="Y1646" s="111">
        <f t="shared" si="223"/>
        <v>24.136585694000001</v>
      </c>
      <c r="Z1646" s="113">
        <v>0.5</v>
      </c>
      <c r="AA1646" s="114">
        <f t="shared" ref="AA1646:AA1654" si="227">Y1646*(1-Z1646)</f>
        <v>12.068292847</v>
      </c>
    </row>
    <row r="1647" spans="1:27" ht="12.75" customHeight="1" x14ac:dyDescent="0.35">
      <c r="A1647" s="103" t="s">
        <v>2683</v>
      </c>
      <c r="B1647" s="222" t="s">
        <v>4420</v>
      </c>
      <c r="C1647" s="123" t="s">
        <v>844</v>
      </c>
      <c r="D1647" s="124"/>
      <c r="E1647" s="125"/>
      <c r="F1647" s="132">
        <v>1</v>
      </c>
      <c r="G1647" s="141" t="s">
        <v>39</v>
      </c>
      <c r="H1647" s="108"/>
      <c r="I1647" s="108"/>
      <c r="J1647" s="118"/>
      <c r="K1647" s="118"/>
      <c r="L1647" s="118"/>
      <c r="M1647" s="118"/>
      <c r="N1647" s="118"/>
      <c r="O1647" s="118"/>
      <c r="P1647" s="118"/>
      <c r="Q1647" s="118">
        <v>4.4538000000000002</v>
      </c>
      <c r="R1647" s="109">
        <v>4.4538000000000002</v>
      </c>
      <c r="S1647" s="119">
        <v>1</v>
      </c>
      <c r="T1647" s="119">
        <v>0</v>
      </c>
      <c r="U1647" s="119">
        <v>0</v>
      </c>
      <c r="V1647" s="111">
        <v>8.9076000000000004</v>
      </c>
      <c r="W1647" s="111">
        <f t="shared" si="222"/>
        <v>9.709284000000002</v>
      </c>
      <c r="X1647" s="112">
        <v>1.377</v>
      </c>
      <c r="Y1647" s="111">
        <f t="shared" si="223"/>
        <v>23.078968068000002</v>
      </c>
      <c r="Z1647" s="113">
        <v>0.5</v>
      </c>
      <c r="AA1647" s="114">
        <f t="shared" si="227"/>
        <v>11.539484034000001</v>
      </c>
    </row>
    <row r="1648" spans="1:27" ht="12.75" customHeight="1" x14ac:dyDescent="0.35">
      <c r="A1648" s="103" t="s">
        <v>2683</v>
      </c>
      <c r="B1648" s="222" t="s">
        <v>4421</v>
      </c>
      <c r="C1648" s="123" t="s">
        <v>845</v>
      </c>
      <c r="D1648" s="124"/>
      <c r="E1648" s="125"/>
      <c r="F1648" s="132">
        <v>1</v>
      </c>
      <c r="G1648" s="141" t="s">
        <v>39</v>
      </c>
      <c r="H1648" s="108"/>
      <c r="I1648" s="108"/>
      <c r="J1648" s="118"/>
      <c r="K1648" s="118"/>
      <c r="L1648" s="118"/>
      <c r="M1648" s="118"/>
      <c r="N1648" s="118">
        <v>2.3227397260273972</v>
      </c>
      <c r="O1648" s="118"/>
      <c r="P1648" s="118"/>
      <c r="Q1648" s="118"/>
      <c r="R1648" s="109">
        <v>2.3227397260273972</v>
      </c>
      <c r="S1648" s="119">
        <v>1</v>
      </c>
      <c r="T1648" s="119">
        <v>0</v>
      </c>
      <c r="U1648" s="119">
        <v>0</v>
      </c>
      <c r="V1648" s="111">
        <v>4.6454794520547944</v>
      </c>
      <c r="W1648" s="111">
        <f t="shared" si="222"/>
        <v>5.0635726027397263</v>
      </c>
      <c r="X1648" s="112">
        <v>1.377</v>
      </c>
      <c r="Y1648" s="111">
        <f t="shared" si="223"/>
        <v>12.036112076712328</v>
      </c>
      <c r="Z1648" s="113">
        <v>0.5</v>
      </c>
      <c r="AA1648" s="114">
        <f t="shared" si="227"/>
        <v>6.0180560383561641</v>
      </c>
    </row>
    <row r="1649" spans="1:27" ht="12.75" customHeight="1" x14ac:dyDescent="0.35">
      <c r="A1649" s="103" t="s">
        <v>2683</v>
      </c>
      <c r="B1649" s="222" t="s">
        <v>4422</v>
      </c>
      <c r="C1649" s="123" t="s">
        <v>3571</v>
      </c>
      <c r="D1649" s="124">
        <v>0.2</v>
      </c>
      <c r="E1649" s="125">
        <v>0.8</v>
      </c>
      <c r="F1649" s="132">
        <v>17.081600000000002</v>
      </c>
      <c r="G1649" s="141" t="s">
        <v>39</v>
      </c>
      <c r="H1649" s="108">
        <v>5</v>
      </c>
      <c r="I1649" s="108"/>
      <c r="J1649" s="118"/>
      <c r="K1649" s="118">
        <v>0.5</v>
      </c>
      <c r="L1649" s="118"/>
      <c r="M1649" s="118"/>
      <c r="N1649" s="118"/>
      <c r="O1649" s="118">
        <v>5.2799999999999994</v>
      </c>
      <c r="P1649" s="118"/>
      <c r="Q1649" s="118"/>
      <c r="R1649" s="109">
        <v>112.54000000000002</v>
      </c>
      <c r="S1649" s="119">
        <v>0.2</v>
      </c>
      <c r="T1649" s="119">
        <v>0.3</v>
      </c>
      <c r="U1649" s="119">
        <v>0.1</v>
      </c>
      <c r="V1649" s="111">
        <v>193.11864000000008</v>
      </c>
      <c r="W1649" s="111">
        <f t="shared" si="222"/>
        <v>210.4993176000001</v>
      </c>
      <c r="X1649" s="112">
        <v>1.377</v>
      </c>
      <c r="Y1649" s="111">
        <f t="shared" si="223"/>
        <v>500.3568779352002</v>
      </c>
      <c r="Z1649" s="113">
        <v>0.5</v>
      </c>
      <c r="AA1649" s="114">
        <f t="shared" si="227"/>
        <v>250.1784389676001</v>
      </c>
    </row>
    <row r="1650" spans="1:27" ht="12.75" customHeight="1" x14ac:dyDescent="0.35">
      <c r="A1650" s="103" t="s">
        <v>2683</v>
      </c>
      <c r="B1650" s="222" t="s">
        <v>4423</v>
      </c>
      <c r="C1650" s="123" t="s">
        <v>3525</v>
      </c>
      <c r="D1650" s="124">
        <v>0.2</v>
      </c>
      <c r="E1650" s="125">
        <v>0.8</v>
      </c>
      <c r="F1650" s="132">
        <v>17.081600000000002</v>
      </c>
      <c r="G1650" s="141" t="s">
        <v>39</v>
      </c>
      <c r="H1650" s="108">
        <v>5</v>
      </c>
      <c r="I1650" s="108">
        <v>1.3462750000000003</v>
      </c>
      <c r="J1650" s="118">
        <v>4.6723200000000009</v>
      </c>
      <c r="K1650" s="118">
        <v>0.5</v>
      </c>
      <c r="L1650" s="118"/>
      <c r="M1650" s="118"/>
      <c r="N1650" s="118"/>
      <c r="O1650" s="118">
        <v>5.2799999999999994</v>
      </c>
      <c r="P1650" s="118"/>
      <c r="Q1650" s="118"/>
      <c r="R1650" s="109">
        <v>166.62022000000005</v>
      </c>
      <c r="S1650" s="119">
        <v>0.2</v>
      </c>
      <c r="T1650" s="119">
        <v>0.3</v>
      </c>
      <c r="U1650" s="119">
        <v>0.1</v>
      </c>
      <c r="V1650" s="111">
        <v>285.92029752000013</v>
      </c>
      <c r="W1650" s="111">
        <f t="shared" si="222"/>
        <v>311.65312429680017</v>
      </c>
      <c r="X1650" s="112">
        <v>1.377</v>
      </c>
      <c r="Y1650" s="111">
        <f t="shared" si="223"/>
        <v>740.79947645349398</v>
      </c>
      <c r="Z1650" s="113">
        <v>0.5</v>
      </c>
      <c r="AA1650" s="114">
        <f t="shared" si="227"/>
        <v>370.39973822674699</v>
      </c>
    </row>
    <row r="1651" spans="1:27" ht="12.75" customHeight="1" x14ac:dyDescent="0.35">
      <c r="A1651" s="103" t="s">
        <v>2683</v>
      </c>
      <c r="B1651" s="222" t="s">
        <v>4424</v>
      </c>
      <c r="C1651" s="123" t="s">
        <v>3991</v>
      </c>
      <c r="D1651" s="124">
        <v>0.2</v>
      </c>
      <c r="E1651" s="125">
        <v>0.8</v>
      </c>
      <c r="F1651" s="132">
        <v>17.081600000000002</v>
      </c>
      <c r="G1651" s="141" t="s">
        <v>39</v>
      </c>
      <c r="H1651" s="108">
        <v>5</v>
      </c>
      <c r="I1651" s="108">
        <v>1.9091200000000002</v>
      </c>
      <c r="J1651" s="118">
        <v>5.1747200000000015</v>
      </c>
      <c r="K1651" s="118">
        <v>0.5</v>
      </c>
      <c r="L1651" s="118"/>
      <c r="M1651" s="118"/>
      <c r="N1651" s="118"/>
      <c r="O1651" s="118">
        <v>5.2799999999999994</v>
      </c>
      <c r="P1651" s="118"/>
      <c r="Q1651" s="118"/>
      <c r="R1651" s="109">
        <v>172.12464000000006</v>
      </c>
      <c r="S1651" s="119">
        <v>0.2</v>
      </c>
      <c r="T1651" s="119">
        <v>0.3</v>
      </c>
      <c r="U1651" s="119">
        <v>0.1</v>
      </c>
      <c r="V1651" s="111">
        <v>295.36588224000013</v>
      </c>
      <c r="W1651" s="111">
        <f t="shared" si="222"/>
        <v>321.94881164160017</v>
      </c>
      <c r="X1651" s="112">
        <v>1.377</v>
      </c>
      <c r="Y1651" s="111">
        <f t="shared" si="223"/>
        <v>765.27232527208355</v>
      </c>
      <c r="Z1651" s="113">
        <v>0.5</v>
      </c>
      <c r="AA1651" s="114">
        <f t="shared" si="227"/>
        <v>382.63616263604177</v>
      </c>
    </row>
    <row r="1652" spans="1:27" ht="12.75" customHeight="1" x14ac:dyDescent="0.35">
      <c r="A1652" s="103" t="s">
        <v>2683</v>
      </c>
      <c r="B1652" s="222" t="s">
        <v>4425</v>
      </c>
      <c r="C1652" s="123" t="s">
        <v>2658</v>
      </c>
      <c r="D1652" s="124">
        <v>1</v>
      </c>
      <c r="E1652" s="125">
        <v>1</v>
      </c>
      <c r="F1652" s="132">
        <v>21.352000000000004</v>
      </c>
      <c r="G1652" s="141" t="s">
        <v>39</v>
      </c>
      <c r="H1652" s="108">
        <v>5</v>
      </c>
      <c r="I1652" s="108"/>
      <c r="J1652" s="118"/>
      <c r="K1652" s="118"/>
      <c r="L1652" s="118"/>
      <c r="M1652" s="118"/>
      <c r="N1652" s="118"/>
      <c r="O1652" s="118"/>
      <c r="P1652" s="118"/>
      <c r="Q1652" s="118"/>
      <c r="R1652" s="109">
        <v>160.14000000000004</v>
      </c>
      <c r="S1652" s="119">
        <v>0.1</v>
      </c>
      <c r="T1652" s="119">
        <v>0.3</v>
      </c>
      <c r="U1652" s="119">
        <v>0.1</v>
      </c>
      <c r="V1652" s="111">
        <v>229.245</v>
      </c>
      <c r="W1652" s="111">
        <f t="shared" ref="W1652:W1658" si="228">V1652*$W$1</f>
        <v>249.87705000000003</v>
      </c>
      <c r="X1652" s="112">
        <v>1.377</v>
      </c>
      <c r="Y1652" s="111">
        <f t="shared" ref="Y1652:Y1654" si="229">W1652*(1+X1652)</f>
        <v>593.95774785000003</v>
      </c>
      <c r="Z1652" s="113">
        <v>0.5</v>
      </c>
      <c r="AA1652" s="114">
        <f t="shared" si="227"/>
        <v>296.97887392500002</v>
      </c>
    </row>
    <row r="1653" spans="1:27" ht="12.75" customHeight="1" x14ac:dyDescent="0.35">
      <c r="A1653" s="103" t="s">
        <v>2683</v>
      </c>
      <c r="B1653" s="222" t="s">
        <v>4426</v>
      </c>
      <c r="C1653" s="123" t="s">
        <v>3549</v>
      </c>
      <c r="D1653" s="124">
        <v>1</v>
      </c>
      <c r="E1653" s="125">
        <v>1</v>
      </c>
      <c r="F1653" s="132">
        <v>21.352000000000004</v>
      </c>
      <c r="G1653" s="141" t="s">
        <v>39</v>
      </c>
      <c r="H1653" s="108">
        <v>5</v>
      </c>
      <c r="I1653" s="108">
        <v>7.1160250000000005</v>
      </c>
      <c r="J1653" s="118">
        <v>23.864000000000001</v>
      </c>
      <c r="K1653" s="118"/>
      <c r="L1653" s="118"/>
      <c r="M1653" s="118"/>
      <c r="N1653" s="118">
        <v>0</v>
      </c>
      <c r="O1653" s="118"/>
      <c r="P1653" s="118"/>
      <c r="Q1653" s="118"/>
      <c r="R1653" s="109">
        <v>206.61003750000003</v>
      </c>
      <c r="S1653" s="119">
        <v>0.2</v>
      </c>
      <c r="T1653" s="119">
        <v>0.3</v>
      </c>
      <c r="U1653" s="119">
        <v>0.1</v>
      </c>
      <c r="V1653" s="111">
        <v>337.08</v>
      </c>
      <c r="W1653" s="111">
        <f t="shared" si="228"/>
        <v>367.41720000000004</v>
      </c>
      <c r="X1653" s="112">
        <v>1.377</v>
      </c>
      <c r="Y1653" s="111">
        <f t="shared" si="229"/>
        <v>873.35068439999998</v>
      </c>
      <c r="Z1653" s="113">
        <v>0.5</v>
      </c>
      <c r="AA1653" s="114">
        <f t="shared" si="227"/>
        <v>436.67534219999999</v>
      </c>
    </row>
    <row r="1654" spans="1:27" ht="12.75" customHeight="1" x14ac:dyDescent="0.35">
      <c r="A1654" s="286" t="s">
        <v>2683</v>
      </c>
      <c r="B1654" s="375" t="s">
        <v>4427</v>
      </c>
      <c r="C1654" s="288" t="s">
        <v>3992</v>
      </c>
      <c r="D1654" s="289">
        <v>1</v>
      </c>
      <c r="E1654" s="290">
        <v>1</v>
      </c>
      <c r="F1654" s="300">
        <v>21.352000000000004</v>
      </c>
      <c r="G1654" s="141" t="s">
        <v>39</v>
      </c>
      <c r="H1654" s="108">
        <v>5</v>
      </c>
      <c r="I1654" s="108">
        <v>9.5456000000000003</v>
      </c>
      <c r="J1654" s="118">
        <v>25.873600000000007</v>
      </c>
      <c r="K1654" s="118"/>
      <c r="L1654" s="294"/>
      <c r="M1654" s="118"/>
      <c r="N1654" s="118">
        <v>2.0646575342465754</v>
      </c>
      <c r="O1654" s="118"/>
      <c r="P1654" s="118"/>
      <c r="Q1654" s="118"/>
      <c r="R1654" s="109">
        <v>213.26880000000006</v>
      </c>
      <c r="S1654" s="119">
        <v>0.2</v>
      </c>
      <c r="T1654" s="119">
        <v>0.3</v>
      </c>
      <c r="U1654" s="119">
        <v>0.1</v>
      </c>
      <c r="V1654" s="297">
        <v>344.76</v>
      </c>
      <c r="W1654" s="297">
        <f t="shared" si="228"/>
        <v>375.78840000000002</v>
      </c>
      <c r="X1654" s="298">
        <v>1.377</v>
      </c>
      <c r="Y1654" s="297">
        <f t="shared" si="229"/>
        <v>893.24902680000002</v>
      </c>
      <c r="Z1654" s="376">
        <v>0.5</v>
      </c>
      <c r="AA1654" s="201">
        <f t="shared" si="227"/>
        <v>446.62451340000001</v>
      </c>
    </row>
    <row r="1655" spans="1:27" ht="12.75" customHeight="1" x14ac:dyDescent="0.35">
      <c r="A1655" s="103" t="s">
        <v>2684</v>
      </c>
      <c r="B1655" s="222" t="s">
        <v>2365</v>
      </c>
      <c r="C1655" s="78" t="s">
        <v>976</v>
      </c>
      <c r="D1655" s="124">
        <v>1</v>
      </c>
      <c r="E1655" s="125">
        <v>1</v>
      </c>
      <c r="F1655" s="132">
        <f>VLOOKUP(CONCATENATE(A1655,"-",E1655),AĞIRLIK!$A$3:$C$171,3,FALSE)</f>
        <v>22.608000000000001</v>
      </c>
      <c r="G1655" s="141" t="s">
        <v>39</v>
      </c>
      <c r="H1655" s="108">
        <f>Sayfa2!$C$2</f>
        <v>6.5</v>
      </c>
      <c r="I1655" s="108"/>
      <c r="J1655" s="118"/>
      <c r="K1655" s="118"/>
      <c r="L1655" s="118"/>
      <c r="M1655" s="118"/>
      <c r="N1655" s="118"/>
      <c r="O1655" s="118"/>
      <c r="P1655" s="118"/>
      <c r="Q1655" s="118"/>
      <c r="R1655" s="109">
        <f>F1655*H1655*D1655+I1655+J1655+K1655+L1655+M1655+N1655+O1655+P1655+Q1655</f>
        <v>146.952</v>
      </c>
      <c r="S1655" s="119">
        <v>0.1</v>
      </c>
      <c r="T1655" s="119">
        <v>0.3</v>
      </c>
      <c r="U1655" s="119">
        <v>0.1</v>
      </c>
      <c r="V1655" s="111">
        <f t="shared" si="221"/>
        <v>231.155496</v>
      </c>
      <c r="W1655" s="111">
        <f t="shared" si="228"/>
        <v>251.95949064000001</v>
      </c>
      <c r="X1655" s="112">
        <v>1.377</v>
      </c>
      <c r="Y1655" s="114">
        <f t="shared" ref="Y1655:Y1700" si="230">V1655*(1+X1655)</f>
        <v>549.45661399199992</v>
      </c>
      <c r="Z1655" s="113">
        <v>0.4</v>
      </c>
      <c r="AA1655" s="114">
        <f t="shared" ref="AA1655:AA1712" si="231">Y1655*(1-Z1655)</f>
        <v>329.67396839519995</v>
      </c>
    </row>
    <row r="1656" spans="1:27" ht="12.75" customHeight="1" x14ac:dyDescent="0.35">
      <c r="A1656" s="103" t="s">
        <v>2684</v>
      </c>
      <c r="B1656" s="222" t="s">
        <v>2366</v>
      </c>
      <c r="C1656" s="123" t="s">
        <v>3200</v>
      </c>
      <c r="D1656" s="124">
        <v>1</v>
      </c>
      <c r="E1656" s="125">
        <v>1</v>
      </c>
      <c r="F1656" s="132">
        <f>VLOOKUP(CONCATENATE(A1656,"-",E1656),AĞIRLIK!$A$3:$C$171,3,FALSE)</f>
        <v>22.608000000000001</v>
      </c>
      <c r="G1656" s="141" t="s">
        <v>39</v>
      </c>
      <c r="H1656" s="108">
        <f>Sayfa2!$C$2</f>
        <v>6.5</v>
      </c>
      <c r="I1656" s="108">
        <f>D1656*İZOLASYON!$G$27</f>
        <v>8.6978000000000009</v>
      </c>
      <c r="J1656" s="118">
        <f>D1656*İZOLASYON!$O$27</f>
        <v>44.373224000000008</v>
      </c>
      <c r="K1656" s="118"/>
      <c r="L1656" s="118"/>
      <c r="M1656" s="118"/>
      <c r="N1656" s="118"/>
      <c r="O1656" s="118"/>
      <c r="P1656" s="118"/>
      <c r="Q1656" s="118"/>
      <c r="R1656" s="109">
        <f>F1656*H1656*D1656+I1656+J1656+K1656+L1656+M1656+N1656+O1656+P1656+Q1656</f>
        <v>200.02302400000002</v>
      </c>
      <c r="S1656" s="119">
        <v>0.1</v>
      </c>
      <c r="T1656" s="119">
        <v>0.3</v>
      </c>
      <c r="U1656" s="119">
        <v>0.1</v>
      </c>
      <c r="V1656" s="111">
        <f t="shared" si="221"/>
        <v>314.63621675200011</v>
      </c>
      <c r="W1656" s="111">
        <f t="shared" si="228"/>
        <v>342.95347625968014</v>
      </c>
      <c r="X1656" s="112">
        <v>1.377</v>
      </c>
      <c r="Y1656" s="114">
        <f t="shared" si="230"/>
        <v>747.89028721950422</v>
      </c>
      <c r="Z1656" s="113">
        <v>0.4</v>
      </c>
      <c r="AA1656" s="114">
        <f t="shared" si="231"/>
        <v>448.7341723317025</v>
      </c>
    </row>
    <row r="1657" spans="1:27" ht="12.75" customHeight="1" x14ac:dyDescent="0.35">
      <c r="A1657" s="103" t="s">
        <v>2684</v>
      </c>
      <c r="B1657" s="222" t="s">
        <v>2367</v>
      </c>
      <c r="C1657" s="123" t="s">
        <v>3993</v>
      </c>
      <c r="D1657" s="124">
        <v>1</v>
      </c>
      <c r="E1657" s="125">
        <v>1</v>
      </c>
      <c r="F1657" s="106">
        <f>VLOOKUP(CONCATENATE(A1657,"-",E1657),AĞIRLIK!$A$3:$C$171,3,FALSE)</f>
        <v>22.608000000000001</v>
      </c>
      <c r="G1657" s="117" t="s">
        <v>39</v>
      </c>
      <c r="H1657" s="108">
        <f>Sayfa2!$C$2</f>
        <v>6.5</v>
      </c>
      <c r="I1657" s="108">
        <f>D1657*'genel hesap'!$K$94</f>
        <v>10.94604</v>
      </c>
      <c r="J1657" s="108">
        <f>D1657*'genel hesap'!$R$94</f>
        <v>45.665648000000004</v>
      </c>
      <c r="K1657" s="118"/>
      <c r="L1657" s="118"/>
      <c r="M1657" s="118"/>
      <c r="N1657" s="118"/>
      <c r="O1657" s="118"/>
      <c r="P1657" s="118"/>
      <c r="Q1657" s="118"/>
      <c r="R1657" s="109">
        <f>F1657*H1657*D1657+I1657+J1657+K1657+L1657+M1657+N1657+O1657+P1657+Q1657</f>
        <v>203.56368800000001</v>
      </c>
      <c r="S1657" s="119">
        <v>0.1</v>
      </c>
      <c r="T1657" s="119">
        <v>0.3</v>
      </c>
      <c r="U1657" s="119">
        <v>0.1</v>
      </c>
      <c r="V1657" s="111">
        <f t="shared" si="221"/>
        <v>320.20568122400005</v>
      </c>
      <c r="W1657" s="111">
        <f t="shared" si="228"/>
        <v>349.02419253416008</v>
      </c>
      <c r="X1657" s="112">
        <v>1.377</v>
      </c>
      <c r="Y1657" s="114">
        <f t="shared" si="230"/>
        <v>761.12890426944807</v>
      </c>
      <c r="Z1657" s="113">
        <v>0.4</v>
      </c>
      <c r="AA1657" s="114">
        <f t="shared" si="231"/>
        <v>456.67734256166881</v>
      </c>
    </row>
    <row r="1658" spans="1:27" ht="12.75" customHeight="1" x14ac:dyDescent="0.35">
      <c r="A1658" s="103" t="s">
        <v>2684</v>
      </c>
      <c r="B1658" s="222" t="s">
        <v>2368</v>
      </c>
      <c r="C1658" s="78" t="s">
        <v>978</v>
      </c>
      <c r="D1658" s="124">
        <v>0.5</v>
      </c>
      <c r="E1658" s="125">
        <v>1</v>
      </c>
      <c r="F1658" s="132">
        <f>VLOOKUP(CONCATENATE(A1658,"-",E1658),AĞIRLIK!$A$3:$C$171,3,FALSE)</f>
        <v>22.608000000000001</v>
      </c>
      <c r="G1658" s="141" t="s">
        <v>39</v>
      </c>
      <c r="H1658" s="108">
        <f>Sayfa2!$C$2</f>
        <v>6.5</v>
      </c>
      <c r="I1658" s="120"/>
      <c r="J1658" s="118"/>
      <c r="K1658" s="118"/>
      <c r="L1658" s="118"/>
      <c r="M1658" s="118"/>
      <c r="N1658" s="118"/>
      <c r="O1658" s="118"/>
      <c r="P1658" s="118"/>
      <c r="Q1658" s="118"/>
      <c r="R1658" s="109">
        <f t="shared" ref="R1658:R1666" si="232">F1658*H1658*D1658+I1658+J1658+K1658+L1658+M1658+N1658+O1658+P1658+Q1658</f>
        <v>73.475999999999999</v>
      </c>
      <c r="S1658" s="119">
        <v>0.2</v>
      </c>
      <c r="T1658" s="119">
        <v>0.3</v>
      </c>
      <c r="U1658" s="119">
        <v>0.1</v>
      </c>
      <c r="V1658" s="111">
        <f t="shared" si="221"/>
        <v>126.08481600000002</v>
      </c>
      <c r="W1658" s="111">
        <f t="shared" si="228"/>
        <v>137.43244944000003</v>
      </c>
      <c r="X1658" s="112">
        <v>1.377</v>
      </c>
      <c r="Y1658" s="114">
        <f t="shared" si="230"/>
        <v>299.703607632</v>
      </c>
      <c r="Z1658" s="113">
        <v>0.4</v>
      </c>
      <c r="AA1658" s="114">
        <f t="shared" si="231"/>
        <v>179.82216457920001</v>
      </c>
    </row>
    <row r="1659" spans="1:27" ht="12.75" customHeight="1" x14ac:dyDescent="0.35">
      <c r="A1659" s="103" t="s">
        <v>2684</v>
      </c>
      <c r="B1659" s="222" t="s">
        <v>2369</v>
      </c>
      <c r="C1659" s="123" t="s">
        <v>3142</v>
      </c>
      <c r="D1659" s="124">
        <v>0.5</v>
      </c>
      <c r="E1659" s="125">
        <v>1</v>
      </c>
      <c r="F1659" s="132">
        <f>VLOOKUP(CONCATENATE(A1659,"-",E1659),AĞIRLIK!$A$3:$C$171,3,FALSE)</f>
        <v>22.608000000000001</v>
      </c>
      <c r="G1659" s="141" t="s">
        <v>39</v>
      </c>
      <c r="H1659" s="108">
        <f>Sayfa2!$C$2</f>
        <v>6.5</v>
      </c>
      <c r="I1659" s="108">
        <f>D1659*İZOLASYON!$G$27</f>
        <v>4.3489000000000004</v>
      </c>
      <c r="J1659" s="118">
        <f>D1659*İZOLASYON!$O$27</f>
        <v>22.186612000000004</v>
      </c>
      <c r="K1659" s="118"/>
      <c r="L1659" s="118"/>
      <c r="M1659" s="118"/>
      <c r="N1659" s="118"/>
      <c r="O1659" s="118"/>
      <c r="P1659" s="118"/>
      <c r="Q1659" s="118"/>
      <c r="R1659" s="109">
        <f t="shared" si="232"/>
        <v>100.01151200000001</v>
      </c>
      <c r="S1659" s="119">
        <v>0.2</v>
      </c>
      <c r="T1659" s="119">
        <v>0.3</v>
      </c>
      <c r="U1659" s="119">
        <v>0.1</v>
      </c>
      <c r="V1659" s="111">
        <f t="shared" si="221"/>
        <v>171.61975459200002</v>
      </c>
      <c r="W1659" s="111">
        <f t="shared" ref="W1659:W1722" si="233">V1659*$W$1</f>
        <v>187.06553250528003</v>
      </c>
      <c r="X1659" s="112">
        <v>1.377</v>
      </c>
      <c r="Y1659" s="114">
        <f t="shared" si="230"/>
        <v>407.94015666518402</v>
      </c>
      <c r="Z1659" s="113">
        <v>0.4</v>
      </c>
      <c r="AA1659" s="114">
        <f t="shared" si="231"/>
        <v>244.7640939991104</v>
      </c>
    </row>
    <row r="1660" spans="1:27" ht="12.75" customHeight="1" x14ac:dyDescent="0.35">
      <c r="A1660" s="103" t="s">
        <v>2684</v>
      </c>
      <c r="B1660" s="222" t="s">
        <v>2370</v>
      </c>
      <c r="C1660" s="123" t="s">
        <v>3994</v>
      </c>
      <c r="D1660" s="124">
        <v>0.5</v>
      </c>
      <c r="E1660" s="125">
        <v>1</v>
      </c>
      <c r="F1660" s="106">
        <f>VLOOKUP(CONCATENATE(A1660,"-",E1660),AĞIRLIK!$A$3:$C$171,3,FALSE)</f>
        <v>22.608000000000001</v>
      </c>
      <c r="G1660" s="117" t="s">
        <v>39</v>
      </c>
      <c r="H1660" s="108">
        <f>Sayfa2!$C$2</f>
        <v>6.5</v>
      </c>
      <c r="I1660" s="108">
        <f>D1660*'genel hesap'!$K$94</f>
        <v>5.47302</v>
      </c>
      <c r="J1660" s="108">
        <f>D1660*'genel hesap'!$R$94</f>
        <v>22.832824000000002</v>
      </c>
      <c r="K1660" s="118"/>
      <c r="L1660" s="118"/>
      <c r="M1660" s="118"/>
      <c r="N1660" s="118"/>
      <c r="O1660" s="118"/>
      <c r="P1660" s="118"/>
      <c r="Q1660" s="118"/>
      <c r="R1660" s="109">
        <f t="shared" si="232"/>
        <v>101.78184400000001</v>
      </c>
      <c r="S1660" s="119">
        <v>0.2</v>
      </c>
      <c r="T1660" s="119">
        <v>0.3</v>
      </c>
      <c r="U1660" s="119">
        <v>0.1</v>
      </c>
      <c r="V1660" s="111">
        <f t="shared" si="221"/>
        <v>174.65764430400003</v>
      </c>
      <c r="W1660" s="111">
        <f t="shared" si="233"/>
        <v>190.37683229136005</v>
      </c>
      <c r="X1660" s="112">
        <v>1.377</v>
      </c>
      <c r="Y1660" s="114">
        <f t="shared" si="230"/>
        <v>415.16122051060802</v>
      </c>
      <c r="Z1660" s="113">
        <v>0.4</v>
      </c>
      <c r="AA1660" s="114">
        <f t="shared" si="231"/>
        <v>249.0967323063648</v>
      </c>
    </row>
    <row r="1661" spans="1:27" ht="12.75" customHeight="1" x14ac:dyDescent="0.35">
      <c r="A1661" s="103" t="s">
        <v>2684</v>
      </c>
      <c r="B1661" s="222" t="s">
        <v>2371</v>
      </c>
      <c r="C1661" s="78" t="s">
        <v>1149</v>
      </c>
      <c r="D1661" s="116">
        <v>0.25</v>
      </c>
      <c r="E1661" s="125">
        <v>1</v>
      </c>
      <c r="F1661" s="132">
        <f>VLOOKUP(CONCATENATE(A1661,"-",E1661),AĞIRLIK!$A$3:$C$171,3,FALSE)</f>
        <v>22.608000000000001</v>
      </c>
      <c r="G1661" s="141" t="s">
        <v>39</v>
      </c>
      <c r="H1661" s="108">
        <f>Sayfa2!$C$2</f>
        <v>6.5</v>
      </c>
      <c r="I1661" s="120"/>
      <c r="J1661" s="118"/>
      <c r="K1661" s="118"/>
      <c r="L1661" s="118"/>
      <c r="M1661" s="118"/>
      <c r="N1661" s="118"/>
      <c r="O1661" s="118"/>
      <c r="P1661" s="118"/>
      <c r="Q1661" s="118"/>
      <c r="R1661" s="109">
        <f t="shared" si="232"/>
        <v>36.738</v>
      </c>
      <c r="S1661" s="119">
        <v>0.2</v>
      </c>
      <c r="T1661" s="119">
        <v>0.3</v>
      </c>
      <c r="U1661" s="119">
        <v>0.1</v>
      </c>
      <c r="V1661" s="111">
        <f t="shared" si="221"/>
        <v>63.042408000000009</v>
      </c>
      <c r="W1661" s="111">
        <f t="shared" si="233"/>
        <v>68.716224720000014</v>
      </c>
      <c r="X1661" s="112">
        <v>1.377</v>
      </c>
      <c r="Y1661" s="114">
        <f t="shared" si="230"/>
        <v>149.851803816</v>
      </c>
      <c r="Z1661" s="113">
        <v>0.4</v>
      </c>
      <c r="AA1661" s="114">
        <f t="shared" si="231"/>
        <v>89.911082289600003</v>
      </c>
    </row>
    <row r="1662" spans="1:27" ht="12.75" customHeight="1" x14ac:dyDescent="0.35">
      <c r="A1662" s="103" t="s">
        <v>2684</v>
      </c>
      <c r="B1662" s="222" t="s">
        <v>2372</v>
      </c>
      <c r="C1662" s="123" t="s">
        <v>3171</v>
      </c>
      <c r="D1662" s="116">
        <v>0.25</v>
      </c>
      <c r="E1662" s="125">
        <v>1</v>
      </c>
      <c r="F1662" s="132">
        <f>VLOOKUP(CONCATENATE(A1662,"-",E1662),AĞIRLIK!$A$3:$C$171,3,FALSE)</f>
        <v>22.608000000000001</v>
      </c>
      <c r="G1662" s="141" t="s">
        <v>39</v>
      </c>
      <c r="H1662" s="108">
        <f>Sayfa2!$C$2</f>
        <v>6.5</v>
      </c>
      <c r="I1662" s="108">
        <f>D1662*İZOLASYON!$G$27</f>
        <v>2.1744500000000002</v>
      </c>
      <c r="J1662" s="118">
        <f>D1662*İZOLASYON!$O$27</f>
        <v>11.093306000000002</v>
      </c>
      <c r="K1662" s="118"/>
      <c r="L1662" s="118"/>
      <c r="M1662" s="118"/>
      <c r="N1662" s="118"/>
      <c r="O1662" s="118"/>
      <c r="P1662" s="118"/>
      <c r="Q1662" s="118"/>
      <c r="R1662" s="109">
        <f t="shared" si="232"/>
        <v>50.005756000000005</v>
      </c>
      <c r="S1662" s="119">
        <v>0.2</v>
      </c>
      <c r="T1662" s="119">
        <v>0.3</v>
      </c>
      <c r="U1662" s="119">
        <v>0.1</v>
      </c>
      <c r="V1662" s="111">
        <f t="shared" si="221"/>
        <v>85.80987729600001</v>
      </c>
      <c r="W1662" s="111">
        <f t="shared" si="233"/>
        <v>93.532766252640016</v>
      </c>
      <c r="X1662" s="112">
        <v>1.377</v>
      </c>
      <c r="Y1662" s="114">
        <f t="shared" si="230"/>
        <v>203.97007833259201</v>
      </c>
      <c r="Z1662" s="113">
        <v>0.4</v>
      </c>
      <c r="AA1662" s="114">
        <f t="shared" si="231"/>
        <v>122.3820469995552</v>
      </c>
    </row>
    <row r="1663" spans="1:27" ht="12.75" customHeight="1" x14ac:dyDescent="0.35">
      <c r="A1663" s="103" t="s">
        <v>2684</v>
      </c>
      <c r="B1663" s="222" t="s">
        <v>2373</v>
      </c>
      <c r="C1663" s="123" t="s">
        <v>3995</v>
      </c>
      <c r="D1663" s="116">
        <v>0.25</v>
      </c>
      <c r="E1663" s="125">
        <v>1</v>
      </c>
      <c r="F1663" s="106">
        <f>VLOOKUP(CONCATENATE(A1663,"-",E1663),AĞIRLIK!$A$3:$C$171,3,FALSE)</f>
        <v>22.608000000000001</v>
      </c>
      <c r="G1663" s="117" t="s">
        <v>39</v>
      </c>
      <c r="H1663" s="108">
        <f>Sayfa2!$C$2</f>
        <v>6.5</v>
      </c>
      <c r="I1663" s="108">
        <f>D1663*'genel hesap'!$K$94</f>
        <v>2.73651</v>
      </c>
      <c r="J1663" s="108">
        <f>D1663*'genel hesap'!$R$94</f>
        <v>11.416412000000001</v>
      </c>
      <c r="K1663" s="118"/>
      <c r="L1663" s="118"/>
      <c r="M1663" s="118"/>
      <c r="N1663" s="118"/>
      <c r="O1663" s="118"/>
      <c r="P1663" s="118"/>
      <c r="Q1663" s="118"/>
      <c r="R1663" s="109">
        <f t="shared" si="232"/>
        <v>50.890922000000003</v>
      </c>
      <c r="S1663" s="119">
        <v>0.2</v>
      </c>
      <c r="T1663" s="119">
        <v>0.3</v>
      </c>
      <c r="U1663" s="119">
        <v>0.1</v>
      </c>
      <c r="V1663" s="111">
        <f>R1663*(1+S1663)*(T1663+1)*(U1663+1)</f>
        <v>87.328822152000015</v>
      </c>
      <c r="W1663" s="111">
        <f t="shared" si="233"/>
        <v>95.188416145680023</v>
      </c>
      <c r="X1663" s="112">
        <v>1.377</v>
      </c>
      <c r="Y1663" s="114">
        <f>V1663*(1+X1663)</f>
        <v>207.58061025530401</v>
      </c>
      <c r="Z1663" s="113">
        <v>0.4</v>
      </c>
      <c r="AA1663" s="114">
        <f>Y1663*(1-Z1663)</f>
        <v>124.5483661531824</v>
      </c>
    </row>
    <row r="1664" spans="1:27" ht="12.75" customHeight="1" x14ac:dyDescent="0.35">
      <c r="A1664" s="103" t="s">
        <v>2684</v>
      </c>
      <c r="B1664" s="222" t="s">
        <v>2374</v>
      </c>
      <c r="C1664" s="78" t="s">
        <v>4607</v>
      </c>
      <c r="D1664" s="124">
        <v>0.5</v>
      </c>
      <c r="E1664" s="125">
        <v>1</v>
      </c>
      <c r="F1664" s="132">
        <f>VLOOKUP(CONCATENATE(A1664,"-",E1664),AĞIRLIK!$A$3:$C$171,3,FALSE)</f>
        <v>22.608000000000001</v>
      </c>
      <c r="G1664" s="141" t="s">
        <v>39</v>
      </c>
      <c r="H1664" s="108">
        <f>Sayfa2!$C$2</f>
        <v>6.5</v>
      </c>
      <c r="I1664" s="108"/>
      <c r="J1664" s="118"/>
      <c r="K1664" s="118"/>
      <c r="L1664" s="118">
        <v>1.39</v>
      </c>
      <c r="M1664" s="118"/>
      <c r="N1664" s="118"/>
      <c r="O1664" s="118"/>
      <c r="P1664" s="118"/>
      <c r="Q1664" s="118"/>
      <c r="R1664" s="109">
        <f t="shared" si="232"/>
        <v>74.866</v>
      </c>
      <c r="S1664" s="119">
        <v>0.2</v>
      </c>
      <c r="T1664" s="119">
        <v>0.3</v>
      </c>
      <c r="U1664" s="119">
        <v>0.1</v>
      </c>
      <c r="V1664" s="111">
        <f t="shared" si="221"/>
        <v>128.470056</v>
      </c>
      <c r="W1664" s="111">
        <f t="shared" si="233"/>
        <v>140.03236104000001</v>
      </c>
      <c r="X1664" s="112">
        <v>1.377</v>
      </c>
      <c r="Y1664" s="114">
        <f t="shared" si="230"/>
        <v>305.37332311199998</v>
      </c>
      <c r="Z1664" s="113">
        <v>0.4</v>
      </c>
      <c r="AA1664" s="114">
        <f t="shared" si="231"/>
        <v>183.22399386719999</v>
      </c>
    </row>
    <row r="1665" spans="1:27" ht="12.75" customHeight="1" x14ac:dyDescent="0.35">
      <c r="A1665" s="103" t="s">
        <v>2684</v>
      </c>
      <c r="B1665" s="222" t="s">
        <v>2375</v>
      </c>
      <c r="C1665" s="123" t="s">
        <v>4636</v>
      </c>
      <c r="D1665" s="124">
        <v>0.5</v>
      </c>
      <c r="E1665" s="125">
        <v>1</v>
      </c>
      <c r="F1665" s="132">
        <f>VLOOKUP(CONCATENATE(A1665,"-",E1665),AĞIRLIK!$A$3:$C$171,3,FALSE)</f>
        <v>22.608000000000001</v>
      </c>
      <c r="G1665" s="141" t="s">
        <v>39</v>
      </c>
      <c r="H1665" s="108">
        <f>Sayfa2!$C$2</f>
        <v>6.5</v>
      </c>
      <c r="I1665" s="108">
        <f>D1665*İZOLASYON!$G$27</f>
        <v>4.3489000000000004</v>
      </c>
      <c r="J1665" s="118">
        <f>D1665*İZOLASYON!$O$27</f>
        <v>22.186612000000004</v>
      </c>
      <c r="K1665" s="118"/>
      <c r="L1665" s="118">
        <v>1.39</v>
      </c>
      <c r="M1665" s="118"/>
      <c r="N1665" s="118"/>
      <c r="O1665" s="118"/>
      <c r="P1665" s="118"/>
      <c r="Q1665" s="118"/>
      <c r="R1665" s="109">
        <f t="shared" si="232"/>
        <v>101.40151200000001</v>
      </c>
      <c r="S1665" s="119">
        <v>0.2</v>
      </c>
      <c r="T1665" s="119">
        <v>0.3</v>
      </c>
      <c r="U1665" s="119">
        <v>0.1</v>
      </c>
      <c r="V1665" s="111">
        <f t="shared" si="221"/>
        <v>174.00499459200003</v>
      </c>
      <c r="W1665" s="111">
        <f t="shared" si="233"/>
        <v>189.66544410528005</v>
      </c>
      <c r="X1665" s="112">
        <v>1.377</v>
      </c>
      <c r="Y1665" s="114">
        <f t="shared" si="230"/>
        <v>413.60987214518406</v>
      </c>
      <c r="Z1665" s="113">
        <v>0.4</v>
      </c>
      <c r="AA1665" s="114">
        <f t="shared" si="231"/>
        <v>248.16592328711042</v>
      </c>
    </row>
    <row r="1666" spans="1:27" ht="12.75" customHeight="1" x14ac:dyDescent="0.35">
      <c r="A1666" s="103" t="s">
        <v>2684</v>
      </c>
      <c r="B1666" s="222" t="s">
        <v>2376</v>
      </c>
      <c r="C1666" s="123" t="s">
        <v>4665</v>
      </c>
      <c r="D1666" s="124">
        <v>0.5</v>
      </c>
      <c r="E1666" s="125">
        <v>1</v>
      </c>
      <c r="F1666" s="106">
        <f>VLOOKUP(CONCATENATE(A1666,"-",E1666),AĞIRLIK!$A$3:$C$171,3,FALSE)</f>
        <v>22.608000000000001</v>
      </c>
      <c r="G1666" s="117" t="s">
        <v>39</v>
      </c>
      <c r="H1666" s="108">
        <f>Sayfa2!$C$2</f>
        <v>6.5</v>
      </c>
      <c r="I1666" s="108">
        <f>D1666*'genel hesap'!$K$94</f>
        <v>5.47302</v>
      </c>
      <c r="J1666" s="108">
        <f>D1666*'genel hesap'!$R$94</f>
        <v>22.832824000000002</v>
      </c>
      <c r="K1666" s="118"/>
      <c r="L1666" s="118">
        <v>1.39</v>
      </c>
      <c r="M1666" s="118"/>
      <c r="N1666" s="118"/>
      <c r="O1666" s="118"/>
      <c r="P1666" s="118"/>
      <c r="Q1666" s="118"/>
      <c r="R1666" s="109">
        <f t="shared" si="232"/>
        <v>103.17184400000001</v>
      </c>
      <c r="S1666" s="119">
        <v>0.2</v>
      </c>
      <c r="T1666" s="119">
        <v>0.3</v>
      </c>
      <c r="U1666" s="119">
        <v>0.1</v>
      </c>
      <c r="V1666" s="111">
        <f>R1666*(1+S1666)*(T1666+1)*(U1666+1)</f>
        <v>177.04288430400004</v>
      </c>
      <c r="W1666" s="111">
        <f t="shared" si="233"/>
        <v>192.97674389136006</v>
      </c>
      <c r="X1666" s="112">
        <v>1.377</v>
      </c>
      <c r="Y1666" s="114">
        <f>V1666*(1+X1666)</f>
        <v>420.83093599060805</v>
      </c>
      <c r="Z1666" s="113">
        <v>0.4</v>
      </c>
      <c r="AA1666" s="114">
        <f>Y1666*(1-Z1666)</f>
        <v>252.49856159436482</v>
      </c>
    </row>
    <row r="1667" spans="1:27" ht="12.75" customHeight="1" x14ac:dyDescent="0.35">
      <c r="A1667" s="103" t="s">
        <v>2684</v>
      </c>
      <c r="B1667" s="222" t="s">
        <v>2377</v>
      </c>
      <c r="C1667" s="123" t="s">
        <v>1360</v>
      </c>
      <c r="D1667" s="124"/>
      <c r="E1667" s="125">
        <v>1</v>
      </c>
      <c r="F1667" s="106">
        <f>VLOOKUP(CONCATENATE(A1667,"-",E1667),AĞIRLIK!$A$3:$C$171,3,FALSE)</f>
        <v>22.608000000000001</v>
      </c>
      <c r="G1667" s="117" t="s">
        <v>39</v>
      </c>
      <c r="H1667" s="108"/>
      <c r="I1667" s="108"/>
      <c r="J1667" s="118"/>
      <c r="K1667" s="118"/>
      <c r="L1667" s="118"/>
      <c r="M1667" s="118"/>
      <c r="N1667" s="118"/>
      <c r="O1667" s="118"/>
      <c r="P1667" s="118"/>
      <c r="Q1667" s="118"/>
      <c r="R1667" s="109">
        <f>R1664</f>
        <v>74.866</v>
      </c>
      <c r="S1667" s="119">
        <f>S1665</f>
        <v>0.2</v>
      </c>
      <c r="T1667" s="119">
        <f>T1665</f>
        <v>0.3</v>
      </c>
      <c r="U1667" s="119">
        <f>U1665</f>
        <v>0.1</v>
      </c>
      <c r="V1667" s="121">
        <f>V1665</f>
        <v>174.00499459200003</v>
      </c>
      <c r="W1667" s="111">
        <f t="shared" si="233"/>
        <v>189.66544410528005</v>
      </c>
      <c r="X1667" s="112">
        <v>1.377</v>
      </c>
      <c r="Y1667" s="121">
        <f>Y1664</f>
        <v>305.37332311199998</v>
      </c>
      <c r="Z1667" s="119">
        <f>Z1664</f>
        <v>0.4</v>
      </c>
      <c r="AA1667" s="122">
        <f>AA1664</f>
        <v>183.22399386719999</v>
      </c>
    </row>
    <row r="1668" spans="1:27" ht="12.75" customHeight="1" x14ac:dyDescent="0.35">
      <c r="A1668" s="103" t="s">
        <v>2684</v>
      </c>
      <c r="B1668" s="222" t="s">
        <v>2378</v>
      </c>
      <c r="C1668" s="78" t="s">
        <v>1361</v>
      </c>
      <c r="D1668" s="116">
        <v>1</v>
      </c>
      <c r="E1668" s="125">
        <v>1</v>
      </c>
      <c r="F1668" s="132">
        <f>VLOOKUP(CONCATENATE(A1668,"-",E1668),AĞIRLIK!$A$3:$C$171,3,FALSE)</f>
        <v>22.608000000000001</v>
      </c>
      <c r="G1668" s="141" t="s">
        <v>39</v>
      </c>
      <c r="H1668" s="108">
        <f>Sayfa2!$C$2</f>
        <v>6.5</v>
      </c>
      <c r="I1668" s="120"/>
      <c r="J1668" s="118"/>
      <c r="K1668" s="118"/>
      <c r="L1668" s="118"/>
      <c r="M1668" s="118"/>
      <c r="N1668" s="118"/>
      <c r="O1668" s="118"/>
      <c r="P1668" s="118"/>
      <c r="Q1668" s="118"/>
      <c r="R1668" s="109">
        <f t="shared" ref="R1668:R1688" si="234">F1668*H1668*D1668+I1668+J1668+K1668+L1668+M1668+N1668+O1668+P1668+Q1668</f>
        <v>146.952</v>
      </c>
      <c r="S1668" s="119">
        <v>0.1</v>
      </c>
      <c r="T1668" s="119">
        <v>0.3</v>
      </c>
      <c r="U1668" s="119">
        <v>0.1</v>
      </c>
      <c r="V1668" s="111">
        <f t="shared" si="221"/>
        <v>231.155496</v>
      </c>
      <c r="W1668" s="111">
        <f t="shared" si="233"/>
        <v>251.95949064000001</v>
      </c>
      <c r="X1668" s="112">
        <v>1.377</v>
      </c>
      <c r="Y1668" s="114">
        <f t="shared" si="230"/>
        <v>549.45661399199992</v>
      </c>
      <c r="Z1668" s="113">
        <v>0.4</v>
      </c>
      <c r="AA1668" s="114">
        <f t="shared" si="231"/>
        <v>329.67396839519995</v>
      </c>
    </row>
    <row r="1669" spans="1:27" ht="12.75" customHeight="1" x14ac:dyDescent="0.35">
      <c r="A1669" s="103" t="s">
        <v>2684</v>
      </c>
      <c r="B1669" s="222" t="s">
        <v>2379</v>
      </c>
      <c r="C1669" s="123" t="s">
        <v>3268</v>
      </c>
      <c r="D1669" s="116">
        <v>1</v>
      </c>
      <c r="E1669" s="125">
        <v>1</v>
      </c>
      <c r="F1669" s="132">
        <f>VLOOKUP(CONCATENATE(A1669,"-",E1669),AĞIRLIK!$A$3:$C$171,3,FALSE)</f>
        <v>22.608000000000001</v>
      </c>
      <c r="G1669" s="141" t="s">
        <v>39</v>
      </c>
      <c r="H1669" s="108">
        <f>Sayfa2!$C$2</f>
        <v>6.5</v>
      </c>
      <c r="I1669" s="108">
        <f>D1669*İZOLASYON!$G$27</f>
        <v>8.6978000000000009</v>
      </c>
      <c r="J1669" s="118">
        <f>D1669*İZOLASYON!$O$27</f>
        <v>44.373224000000008</v>
      </c>
      <c r="K1669" s="118"/>
      <c r="L1669" s="118"/>
      <c r="M1669" s="118"/>
      <c r="N1669" s="118"/>
      <c r="O1669" s="118"/>
      <c r="P1669" s="118"/>
      <c r="Q1669" s="118"/>
      <c r="R1669" s="109">
        <f t="shared" si="234"/>
        <v>200.02302400000002</v>
      </c>
      <c r="S1669" s="119">
        <v>0.1</v>
      </c>
      <c r="T1669" s="119">
        <v>0.3</v>
      </c>
      <c r="U1669" s="119">
        <v>0.1</v>
      </c>
      <c r="V1669" s="111">
        <f t="shared" si="221"/>
        <v>314.63621675200011</v>
      </c>
      <c r="W1669" s="111">
        <f t="shared" si="233"/>
        <v>342.95347625968014</v>
      </c>
      <c r="X1669" s="112">
        <v>1.377</v>
      </c>
      <c r="Y1669" s="114">
        <f t="shared" si="230"/>
        <v>747.89028721950422</v>
      </c>
      <c r="Z1669" s="113">
        <v>0.4</v>
      </c>
      <c r="AA1669" s="114">
        <f t="shared" si="231"/>
        <v>448.7341723317025</v>
      </c>
    </row>
    <row r="1670" spans="1:27" ht="12.75" customHeight="1" x14ac:dyDescent="0.35">
      <c r="A1670" s="103" t="s">
        <v>2684</v>
      </c>
      <c r="B1670" s="222" t="s">
        <v>2380</v>
      </c>
      <c r="C1670" s="123" t="s">
        <v>3997</v>
      </c>
      <c r="D1670" s="116">
        <v>1</v>
      </c>
      <c r="E1670" s="125">
        <v>1</v>
      </c>
      <c r="F1670" s="106">
        <f>VLOOKUP(CONCATENATE(A1670,"-",E1670),AĞIRLIK!$A$3:$C$171,3,FALSE)</f>
        <v>22.608000000000001</v>
      </c>
      <c r="G1670" s="117" t="s">
        <v>39</v>
      </c>
      <c r="H1670" s="108">
        <f>Sayfa2!$C$2</f>
        <v>6.5</v>
      </c>
      <c r="I1670" s="108">
        <f>D1670*'genel hesap'!$K$94</f>
        <v>10.94604</v>
      </c>
      <c r="J1670" s="108">
        <f>D1670*'genel hesap'!$R$94</f>
        <v>45.665648000000004</v>
      </c>
      <c r="K1670" s="118"/>
      <c r="L1670" s="118"/>
      <c r="M1670" s="118"/>
      <c r="N1670" s="118"/>
      <c r="O1670" s="118"/>
      <c r="P1670" s="118"/>
      <c r="Q1670" s="118"/>
      <c r="R1670" s="109">
        <f t="shared" si="234"/>
        <v>203.56368800000001</v>
      </c>
      <c r="S1670" s="119">
        <v>0.1</v>
      </c>
      <c r="T1670" s="119">
        <v>0.3</v>
      </c>
      <c r="U1670" s="119">
        <v>0.1</v>
      </c>
      <c r="V1670" s="111">
        <f>R1670*(1+S1670)*(T1670+1)*(U1670+1)</f>
        <v>320.20568122400005</v>
      </c>
      <c r="W1670" s="111">
        <f t="shared" si="233"/>
        <v>349.02419253416008</v>
      </c>
      <c r="X1670" s="112">
        <v>1.377</v>
      </c>
      <c r="Y1670" s="114">
        <f>V1670*(1+X1670)</f>
        <v>761.12890426944807</v>
      </c>
      <c r="Z1670" s="113">
        <v>0.4</v>
      </c>
      <c r="AA1670" s="114">
        <f>Y1670*(1-Z1670)</f>
        <v>456.67734256166881</v>
      </c>
    </row>
    <row r="1671" spans="1:27" ht="12.75" customHeight="1" x14ac:dyDescent="0.35">
      <c r="A1671" s="103" t="s">
        <v>2684</v>
      </c>
      <c r="B1671" s="222" t="s">
        <v>2381</v>
      </c>
      <c r="C1671" s="78" t="s">
        <v>1363</v>
      </c>
      <c r="D1671" s="116">
        <v>1</v>
      </c>
      <c r="E1671" s="125">
        <v>1</v>
      </c>
      <c r="F1671" s="132">
        <f>VLOOKUP(CONCATENATE(A1671,"-",E1671),AĞIRLIK!$A$3:$C$171,3,FALSE)</f>
        <v>22.608000000000001</v>
      </c>
      <c r="G1671" s="141" t="s">
        <v>39</v>
      </c>
      <c r="H1671" s="108">
        <f>Sayfa2!$C$2</f>
        <v>6.5</v>
      </c>
      <c r="I1671" s="120"/>
      <c r="J1671" s="118"/>
      <c r="K1671" s="118"/>
      <c r="L1671" s="118"/>
      <c r="M1671" s="118"/>
      <c r="N1671" s="118"/>
      <c r="O1671" s="118"/>
      <c r="P1671" s="118"/>
      <c r="Q1671" s="118"/>
      <c r="R1671" s="109">
        <f t="shared" si="234"/>
        <v>146.952</v>
      </c>
      <c r="S1671" s="119">
        <v>0.1</v>
      </c>
      <c r="T1671" s="119">
        <v>0.3</v>
      </c>
      <c r="U1671" s="119">
        <v>0.1</v>
      </c>
      <c r="V1671" s="111">
        <f t="shared" si="221"/>
        <v>231.155496</v>
      </c>
      <c r="W1671" s="111">
        <f t="shared" si="233"/>
        <v>251.95949064000001</v>
      </c>
      <c r="X1671" s="112">
        <v>1.377</v>
      </c>
      <c r="Y1671" s="114">
        <f t="shared" si="230"/>
        <v>549.45661399199992</v>
      </c>
      <c r="Z1671" s="113">
        <v>0.4</v>
      </c>
      <c r="AA1671" s="114">
        <f t="shared" si="231"/>
        <v>329.67396839519995</v>
      </c>
    </row>
    <row r="1672" spans="1:27" ht="12.75" customHeight="1" x14ac:dyDescent="0.35">
      <c r="A1672" s="103" t="s">
        <v>2684</v>
      </c>
      <c r="B1672" s="222" t="s">
        <v>2382</v>
      </c>
      <c r="C1672" s="123" t="s">
        <v>3297</v>
      </c>
      <c r="D1672" s="116">
        <v>1</v>
      </c>
      <c r="E1672" s="125">
        <v>1</v>
      </c>
      <c r="F1672" s="132">
        <f>VLOOKUP(CONCATENATE(A1672,"-",E1672),AĞIRLIK!$A$3:$C$171,3,FALSE)</f>
        <v>22.608000000000001</v>
      </c>
      <c r="G1672" s="141" t="s">
        <v>39</v>
      </c>
      <c r="H1672" s="108">
        <f>Sayfa2!$C$2</f>
        <v>6.5</v>
      </c>
      <c r="I1672" s="108">
        <f>D1672*İZOLASYON!$G$27</f>
        <v>8.6978000000000009</v>
      </c>
      <c r="J1672" s="118">
        <f>D1672*İZOLASYON!$O$27</f>
        <v>44.373224000000008</v>
      </c>
      <c r="K1672" s="118"/>
      <c r="L1672" s="118"/>
      <c r="M1672" s="118"/>
      <c r="N1672" s="118"/>
      <c r="O1672" s="118"/>
      <c r="P1672" s="118"/>
      <c r="Q1672" s="118"/>
      <c r="R1672" s="109">
        <f t="shared" si="234"/>
        <v>200.02302400000002</v>
      </c>
      <c r="S1672" s="119">
        <v>0.1</v>
      </c>
      <c r="T1672" s="119">
        <v>0.3</v>
      </c>
      <c r="U1672" s="119">
        <v>0.1</v>
      </c>
      <c r="V1672" s="111">
        <f t="shared" si="221"/>
        <v>314.63621675200011</v>
      </c>
      <c r="W1672" s="111">
        <f t="shared" si="233"/>
        <v>342.95347625968014</v>
      </c>
      <c r="X1672" s="112">
        <v>1.377</v>
      </c>
      <c r="Y1672" s="114">
        <f t="shared" si="230"/>
        <v>747.89028721950422</v>
      </c>
      <c r="Z1672" s="113">
        <v>0.4</v>
      </c>
      <c r="AA1672" s="114">
        <f t="shared" si="231"/>
        <v>448.7341723317025</v>
      </c>
    </row>
    <row r="1673" spans="1:27" ht="12.75" customHeight="1" x14ac:dyDescent="0.35">
      <c r="A1673" s="103" t="s">
        <v>2684</v>
      </c>
      <c r="B1673" s="222" t="s">
        <v>2383</v>
      </c>
      <c r="C1673" s="123" t="s">
        <v>3998</v>
      </c>
      <c r="D1673" s="116">
        <v>1</v>
      </c>
      <c r="E1673" s="125">
        <v>1</v>
      </c>
      <c r="F1673" s="106">
        <f>VLOOKUP(CONCATENATE(A1673,"-",E1673),AĞIRLIK!$A$3:$C$171,3,FALSE)</f>
        <v>22.608000000000001</v>
      </c>
      <c r="G1673" s="117" t="s">
        <v>39</v>
      </c>
      <c r="H1673" s="108">
        <f>Sayfa2!$C$2</f>
        <v>6.5</v>
      </c>
      <c r="I1673" s="108">
        <f>D1673*'genel hesap'!$K$94</f>
        <v>10.94604</v>
      </c>
      <c r="J1673" s="108">
        <f>D1673*'genel hesap'!$R$94</f>
        <v>45.665648000000004</v>
      </c>
      <c r="K1673" s="118"/>
      <c r="L1673" s="118"/>
      <c r="M1673" s="118"/>
      <c r="N1673" s="118"/>
      <c r="O1673" s="118"/>
      <c r="P1673" s="118"/>
      <c r="Q1673" s="118"/>
      <c r="R1673" s="109">
        <f t="shared" si="234"/>
        <v>203.56368800000001</v>
      </c>
      <c r="S1673" s="119">
        <v>0.1</v>
      </c>
      <c r="T1673" s="119">
        <v>0.3</v>
      </c>
      <c r="U1673" s="119">
        <v>0.1</v>
      </c>
      <c r="V1673" s="111">
        <f>R1673*(1+S1673)*(T1673+1)*(U1673+1)</f>
        <v>320.20568122400005</v>
      </c>
      <c r="W1673" s="111">
        <f t="shared" si="233"/>
        <v>349.02419253416008</v>
      </c>
      <c r="X1673" s="112">
        <v>1.377</v>
      </c>
      <c r="Y1673" s="114">
        <f>V1673*(1+X1673)</f>
        <v>761.12890426944807</v>
      </c>
      <c r="Z1673" s="113">
        <v>0.4</v>
      </c>
      <c r="AA1673" s="114">
        <f>Y1673*(1-Z1673)</f>
        <v>456.67734256166881</v>
      </c>
    </row>
    <row r="1674" spans="1:27" ht="12.75" customHeight="1" x14ac:dyDescent="0.35">
      <c r="A1674" s="103" t="s">
        <v>2684</v>
      </c>
      <c r="B1674" s="222" t="s">
        <v>2384</v>
      </c>
      <c r="C1674" s="78" t="s">
        <v>1365</v>
      </c>
      <c r="D1674" s="116">
        <v>1</v>
      </c>
      <c r="E1674" s="125">
        <v>1</v>
      </c>
      <c r="F1674" s="132">
        <f>VLOOKUP(CONCATENATE(A1674,"-",E1674),AĞIRLIK!$A$3:$C$171,3,FALSE)</f>
        <v>22.608000000000001</v>
      </c>
      <c r="G1674" s="141" t="s">
        <v>39</v>
      </c>
      <c r="H1674" s="108">
        <f>Sayfa2!$C$2</f>
        <v>6.5</v>
      </c>
      <c r="I1674" s="120"/>
      <c r="J1674" s="118"/>
      <c r="K1674" s="118"/>
      <c r="L1674" s="118"/>
      <c r="M1674" s="118"/>
      <c r="N1674" s="118"/>
      <c r="O1674" s="118"/>
      <c r="P1674" s="118"/>
      <c r="Q1674" s="118"/>
      <c r="R1674" s="109">
        <f t="shared" si="234"/>
        <v>146.952</v>
      </c>
      <c r="S1674" s="119">
        <v>0.1</v>
      </c>
      <c r="T1674" s="119">
        <v>0.3</v>
      </c>
      <c r="U1674" s="119">
        <v>0.1</v>
      </c>
      <c r="V1674" s="111">
        <f t="shared" si="221"/>
        <v>231.155496</v>
      </c>
      <c r="W1674" s="111">
        <f t="shared" si="233"/>
        <v>251.95949064000001</v>
      </c>
      <c r="X1674" s="112">
        <v>1.377</v>
      </c>
      <c r="Y1674" s="114">
        <f t="shared" si="230"/>
        <v>549.45661399199992</v>
      </c>
      <c r="Z1674" s="113">
        <v>0.4</v>
      </c>
      <c r="AA1674" s="114">
        <f t="shared" si="231"/>
        <v>329.67396839519995</v>
      </c>
    </row>
    <row r="1675" spans="1:27" ht="12.75" customHeight="1" x14ac:dyDescent="0.35">
      <c r="A1675" s="103" t="s">
        <v>2684</v>
      </c>
      <c r="B1675" s="222" t="s">
        <v>2385</v>
      </c>
      <c r="C1675" s="123" t="s">
        <v>3326</v>
      </c>
      <c r="D1675" s="116">
        <v>1</v>
      </c>
      <c r="E1675" s="125">
        <v>1</v>
      </c>
      <c r="F1675" s="132">
        <f>VLOOKUP(CONCATENATE(A1675,"-",E1675),AĞIRLIK!$A$3:$C$171,3,FALSE)</f>
        <v>22.608000000000001</v>
      </c>
      <c r="G1675" s="141" t="s">
        <v>39</v>
      </c>
      <c r="H1675" s="108">
        <f>Sayfa2!$C$2</f>
        <v>6.5</v>
      </c>
      <c r="I1675" s="108">
        <f>D1675*İZOLASYON!$G$27</f>
        <v>8.6978000000000009</v>
      </c>
      <c r="J1675" s="118">
        <f>D1675*İZOLASYON!$O$27</f>
        <v>44.373224000000008</v>
      </c>
      <c r="K1675" s="118"/>
      <c r="L1675" s="118"/>
      <c r="M1675" s="118"/>
      <c r="N1675" s="118"/>
      <c r="O1675" s="118"/>
      <c r="P1675" s="118"/>
      <c r="Q1675" s="118"/>
      <c r="R1675" s="109">
        <f t="shared" si="234"/>
        <v>200.02302400000002</v>
      </c>
      <c r="S1675" s="119">
        <v>0.1</v>
      </c>
      <c r="T1675" s="119">
        <v>0.3</v>
      </c>
      <c r="U1675" s="119">
        <v>0.1</v>
      </c>
      <c r="V1675" s="111">
        <f t="shared" si="221"/>
        <v>314.63621675200011</v>
      </c>
      <c r="W1675" s="111">
        <f t="shared" si="233"/>
        <v>342.95347625968014</v>
      </c>
      <c r="X1675" s="112">
        <v>1.377</v>
      </c>
      <c r="Y1675" s="114">
        <f t="shared" si="230"/>
        <v>747.89028721950422</v>
      </c>
      <c r="Z1675" s="113">
        <v>0.4</v>
      </c>
      <c r="AA1675" s="114">
        <f t="shared" si="231"/>
        <v>448.7341723317025</v>
      </c>
    </row>
    <row r="1676" spans="1:27" ht="12.75" customHeight="1" x14ac:dyDescent="0.35">
      <c r="A1676" s="103" t="s">
        <v>2684</v>
      </c>
      <c r="B1676" s="222" t="s">
        <v>2386</v>
      </c>
      <c r="C1676" s="123" t="s">
        <v>3999</v>
      </c>
      <c r="D1676" s="116">
        <v>1</v>
      </c>
      <c r="E1676" s="125">
        <v>1</v>
      </c>
      <c r="F1676" s="106">
        <f>VLOOKUP(CONCATENATE(A1676,"-",E1676),AĞIRLIK!$A$3:$C$171,3,FALSE)</f>
        <v>22.608000000000001</v>
      </c>
      <c r="G1676" s="117" t="s">
        <v>39</v>
      </c>
      <c r="H1676" s="108">
        <f>Sayfa2!$C$2</f>
        <v>6.5</v>
      </c>
      <c r="I1676" s="108">
        <f>D1676*'genel hesap'!$K$94</f>
        <v>10.94604</v>
      </c>
      <c r="J1676" s="108">
        <f>D1676*'genel hesap'!$R$94</f>
        <v>45.665648000000004</v>
      </c>
      <c r="K1676" s="118"/>
      <c r="L1676" s="118"/>
      <c r="M1676" s="118"/>
      <c r="N1676" s="118"/>
      <c r="O1676" s="118"/>
      <c r="P1676" s="118"/>
      <c r="Q1676" s="118"/>
      <c r="R1676" s="109">
        <f t="shared" si="234"/>
        <v>203.56368800000001</v>
      </c>
      <c r="S1676" s="119">
        <v>0.1</v>
      </c>
      <c r="T1676" s="119">
        <v>0.3</v>
      </c>
      <c r="U1676" s="119">
        <v>0.1</v>
      </c>
      <c r="V1676" s="111">
        <f>R1676*(1+S1676)*(T1676+1)*(U1676+1)</f>
        <v>320.20568122400005</v>
      </c>
      <c r="W1676" s="111">
        <f t="shared" si="233"/>
        <v>349.02419253416008</v>
      </c>
      <c r="X1676" s="112">
        <v>1.377</v>
      </c>
      <c r="Y1676" s="114">
        <f>V1676*(1+X1676)</f>
        <v>761.12890426944807</v>
      </c>
      <c r="Z1676" s="113">
        <v>0.4</v>
      </c>
      <c r="AA1676" s="114">
        <f>Y1676*(1-Z1676)</f>
        <v>456.67734256166881</v>
      </c>
    </row>
    <row r="1677" spans="1:27" ht="12.75" customHeight="1" x14ac:dyDescent="0.35">
      <c r="A1677" s="103" t="s">
        <v>2684</v>
      </c>
      <c r="B1677" s="222" t="s">
        <v>2387</v>
      </c>
      <c r="C1677" s="78" t="s">
        <v>1367</v>
      </c>
      <c r="D1677" s="116">
        <v>1</v>
      </c>
      <c r="E1677" s="125">
        <v>1</v>
      </c>
      <c r="F1677" s="132">
        <f>VLOOKUP(CONCATENATE(A1677,"-",E1677),AĞIRLIK!$A$3:$C$171,3,FALSE)</f>
        <v>22.608000000000001</v>
      </c>
      <c r="G1677" s="141" t="s">
        <v>39</v>
      </c>
      <c r="H1677" s="108">
        <f>Sayfa2!$C$2</f>
        <v>6.5</v>
      </c>
      <c r="I1677" s="108"/>
      <c r="J1677" s="118"/>
      <c r="K1677" s="118"/>
      <c r="L1677" s="118"/>
      <c r="M1677" s="118"/>
      <c r="N1677" s="118"/>
      <c r="O1677" s="118"/>
      <c r="P1677" s="118"/>
      <c r="Q1677" s="118"/>
      <c r="R1677" s="109">
        <f t="shared" si="234"/>
        <v>146.952</v>
      </c>
      <c r="S1677" s="119">
        <v>0.1</v>
      </c>
      <c r="T1677" s="119">
        <v>0.3</v>
      </c>
      <c r="U1677" s="119">
        <v>0.1</v>
      </c>
      <c r="V1677" s="111">
        <f t="shared" si="221"/>
        <v>231.155496</v>
      </c>
      <c r="W1677" s="111">
        <f t="shared" si="233"/>
        <v>251.95949064000001</v>
      </c>
      <c r="X1677" s="112">
        <v>1.377</v>
      </c>
      <c r="Y1677" s="114">
        <f t="shared" si="230"/>
        <v>549.45661399199992</v>
      </c>
      <c r="Z1677" s="113">
        <v>0.4</v>
      </c>
      <c r="AA1677" s="114">
        <f t="shared" si="231"/>
        <v>329.67396839519995</v>
      </c>
    </row>
    <row r="1678" spans="1:27" ht="12.75" customHeight="1" x14ac:dyDescent="0.35">
      <c r="A1678" s="103" t="s">
        <v>2684</v>
      </c>
      <c r="B1678" s="222" t="s">
        <v>2388</v>
      </c>
      <c r="C1678" s="123" t="s">
        <v>3355</v>
      </c>
      <c r="D1678" s="116">
        <v>1</v>
      </c>
      <c r="E1678" s="125">
        <v>1</v>
      </c>
      <c r="F1678" s="132">
        <f>VLOOKUP(CONCATENATE(A1678,"-",E1678),AĞIRLIK!$A$3:$C$171,3,FALSE)</f>
        <v>22.608000000000001</v>
      </c>
      <c r="G1678" s="141" t="s">
        <v>39</v>
      </c>
      <c r="H1678" s="108">
        <f>Sayfa2!$C$2</f>
        <v>6.5</v>
      </c>
      <c r="I1678" s="108">
        <f>D1678*İZOLASYON!$G$27</f>
        <v>8.6978000000000009</v>
      </c>
      <c r="J1678" s="118">
        <f>D1678*İZOLASYON!$O$27</f>
        <v>44.373224000000008</v>
      </c>
      <c r="K1678" s="118"/>
      <c r="L1678" s="118"/>
      <c r="M1678" s="118"/>
      <c r="N1678" s="118"/>
      <c r="O1678" s="118"/>
      <c r="P1678" s="118"/>
      <c r="Q1678" s="118"/>
      <c r="R1678" s="109">
        <f t="shared" si="234"/>
        <v>200.02302400000002</v>
      </c>
      <c r="S1678" s="119">
        <v>0.1</v>
      </c>
      <c r="T1678" s="119">
        <v>0.3</v>
      </c>
      <c r="U1678" s="119">
        <v>0.1</v>
      </c>
      <c r="V1678" s="111">
        <f t="shared" si="221"/>
        <v>314.63621675200011</v>
      </c>
      <c r="W1678" s="111">
        <f t="shared" si="233"/>
        <v>342.95347625968014</v>
      </c>
      <c r="X1678" s="112">
        <v>1.377</v>
      </c>
      <c r="Y1678" s="114">
        <f t="shared" si="230"/>
        <v>747.89028721950422</v>
      </c>
      <c r="Z1678" s="113">
        <v>0.4</v>
      </c>
      <c r="AA1678" s="114">
        <f t="shared" si="231"/>
        <v>448.7341723317025</v>
      </c>
    </row>
    <row r="1679" spans="1:27" ht="12.75" customHeight="1" x14ac:dyDescent="0.35">
      <c r="A1679" s="103" t="s">
        <v>2684</v>
      </c>
      <c r="B1679" s="222" t="s">
        <v>2389</v>
      </c>
      <c r="C1679" s="123" t="s">
        <v>4000</v>
      </c>
      <c r="D1679" s="116">
        <v>1</v>
      </c>
      <c r="E1679" s="125">
        <v>1</v>
      </c>
      <c r="F1679" s="106">
        <f>VLOOKUP(CONCATENATE(A1679,"-",E1679),AĞIRLIK!$A$3:$C$171,3,FALSE)</f>
        <v>22.608000000000001</v>
      </c>
      <c r="G1679" s="117" t="s">
        <v>39</v>
      </c>
      <c r="H1679" s="108">
        <f>Sayfa2!$C$2</f>
        <v>6.5</v>
      </c>
      <c r="I1679" s="108">
        <f>D1679*'genel hesap'!$K$94</f>
        <v>10.94604</v>
      </c>
      <c r="J1679" s="108">
        <f>D1679*'genel hesap'!$R$94</f>
        <v>45.665648000000004</v>
      </c>
      <c r="K1679" s="118"/>
      <c r="L1679" s="118"/>
      <c r="M1679" s="118"/>
      <c r="N1679" s="118"/>
      <c r="O1679" s="118"/>
      <c r="P1679" s="118"/>
      <c r="Q1679" s="118"/>
      <c r="R1679" s="109">
        <f t="shared" si="234"/>
        <v>203.56368800000001</v>
      </c>
      <c r="S1679" s="119">
        <v>0.1</v>
      </c>
      <c r="T1679" s="119">
        <v>0.3</v>
      </c>
      <c r="U1679" s="119">
        <v>0.1</v>
      </c>
      <c r="V1679" s="111">
        <f>R1679*(1+S1679)*(T1679+1)*(U1679+1)</f>
        <v>320.20568122400005</v>
      </c>
      <c r="W1679" s="111">
        <f t="shared" si="233"/>
        <v>349.02419253416008</v>
      </c>
      <c r="X1679" s="112">
        <v>1.377</v>
      </c>
      <c r="Y1679" s="114">
        <f>V1679*(1+X1679)</f>
        <v>761.12890426944807</v>
      </c>
      <c r="Z1679" s="113">
        <v>0.4</v>
      </c>
      <c r="AA1679" s="114">
        <f>Y1679*(1-Z1679)</f>
        <v>456.67734256166881</v>
      </c>
    </row>
    <row r="1680" spans="1:27" ht="12.75" customHeight="1" x14ac:dyDescent="0.35">
      <c r="A1680" s="103" t="s">
        <v>2684</v>
      </c>
      <c r="B1680" s="222" t="s">
        <v>2390</v>
      </c>
      <c r="C1680" s="78" t="s">
        <v>1369</v>
      </c>
      <c r="D1680" s="116">
        <v>1</v>
      </c>
      <c r="E1680" s="125">
        <v>1</v>
      </c>
      <c r="F1680" s="132">
        <f>VLOOKUP(CONCATENATE(A1680,"-",E1680),AĞIRLIK!$A$3:$C$171,3,FALSE)</f>
        <v>22.608000000000001</v>
      </c>
      <c r="G1680" s="141" t="s">
        <v>39</v>
      </c>
      <c r="H1680" s="108">
        <f>Sayfa2!$C$2</f>
        <v>6.5</v>
      </c>
      <c r="I1680" s="108"/>
      <c r="J1680" s="118"/>
      <c r="K1680" s="118"/>
      <c r="L1680" s="118"/>
      <c r="M1680" s="118"/>
      <c r="N1680" s="118"/>
      <c r="O1680" s="118"/>
      <c r="P1680" s="118"/>
      <c r="Q1680" s="118"/>
      <c r="R1680" s="109">
        <f t="shared" si="234"/>
        <v>146.952</v>
      </c>
      <c r="S1680" s="119">
        <v>0.1</v>
      </c>
      <c r="T1680" s="119">
        <v>0.3</v>
      </c>
      <c r="U1680" s="119">
        <v>0.1</v>
      </c>
      <c r="V1680" s="111">
        <f t="shared" si="221"/>
        <v>231.155496</v>
      </c>
      <c r="W1680" s="111">
        <f t="shared" si="233"/>
        <v>251.95949064000001</v>
      </c>
      <c r="X1680" s="112">
        <v>1.377</v>
      </c>
      <c r="Y1680" s="114">
        <f t="shared" si="230"/>
        <v>549.45661399199992</v>
      </c>
      <c r="Z1680" s="113">
        <v>0.4</v>
      </c>
      <c r="AA1680" s="114">
        <f t="shared" si="231"/>
        <v>329.67396839519995</v>
      </c>
    </row>
    <row r="1681" spans="1:27" ht="12.75" customHeight="1" x14ac:dyDescent="0.35">
      <c r="A1681" s="103" t="s">
        <v>2684</v>
      </c>
      <c r="B1681" s="222" t="s">
        <v>2391</v>
      </c>
      <c r="C1681" s="123" t="s">
        <v>3383</v>
      </c>
      <c r="D1681" s="116">
        <v>1</v>
      </c>
      <c r="E1681" s="125">
        <v>1</v>
      </c>
      <c r="F1681" s="132">
        <f>VLOOKUP(CONCATENATE(A1681,"-",E1681),AĞIRLIK!$A$3:$C$171,3,FALSE)</f>
        <v>22.608000000000001</v>
      </c>
      <c r="G1681" s="141" t="s">
        <v>39</v>
      </c>
      <c r="H1681" s="108">
        <f>Sayfa2!$C$2</f>
        <v>6.5</v>
      </c>
      <c r="I1681" s="108">
        <f>D1681*İZOLASYON!$G$27</f>
        <v>8.6978000000000009</v>
      </c>
      <c r="J1681" s="118">
        <f>D1681*İZOLASYON!$O$27</f>
        <v>44.373224000000008</v>
      </c>
      <c r="K1681" s="118"/>
      <c r="L1681" s="118"/>
      <c r="M1681" s="118"/>
      <c r="N1681" s="118"/>
      <c r="O1681" s="118"/>
      <c r="P1681" s="118"/>
      <c r="Q1681" s="118"/>
      <c r="R1681" s="109">
        <f t="shared" si="234"/>
        <v>200.02302400000002</v>
      </c>
      <c r="S1681" s="119">
        <v>0.1</v>
      </c>
      <c r="T1681" s="119">
        <v>0.3</v>
      </c>
      <c r="U1681" s="119">
        <v>0.1</v>
      </c>
      <c r="V1681" s="111">
        <f t="shared" si="221"/>
        <v>314.63621675200011</v>
      </c>
      <c r="W1681" s="111">
        <f t="shared" si="233"/>
        <v>342.95347625968014</v>
      </c>
      <c r="X1681" s="112">
        <v>1.377</v>
      </c>
      <c r="Y1681" s="114">
        <f t="shared" si="230"/>
        <v>747.89028721950422</v>
      </c>
      <c r="Z1681" s="113">
        <v>0.4</v>
      </c>
      <c r="AA1681" s="114">
        <f t="shared" si="231"/>
        <v>448.7341723317025</v>
      </c>
    </row>
    <row r="1682" spans="1:27" ht="12.75" customHeight="1" x14ac:dyDescent="0.35">
      <c r="A1682" s="103" t="s">
        <v>2684</v>
      </c>
      <c r="B1682" s="222" t="s">
        <v>2392</v>
      </c>
      <c r="C1682" s="123" t="s">
        <v>4001</v>
      </c>
      <c r="D1682" s="116">
        <v>1</v>
      </c>
      <c r="E1682" s="125">
        <v>1</v>
      </c>
      <c r="F1682" s="106">
        <f>VLOOKUP(CONCATENATE(A1682,"-",E1682),AĞIRLIK!$A$3:$C$171,3,FALSE)</f>
        <v>22.608000000000001</v>
      </c>
      <c r="G1682" s="117" t="s">
        <v>39</v>
      </c>
      <c r="H1682" s="108">
        <f>Sayfa2!$C$2</f>
        <v>6.5</v>
      </c>
      <c r="I1682" s="108">
        <f>D1682*'genel hesap'!$K$94</f>
        <v>10.94604</v>
      </c>
      <c r="J1682" s="108">
        <f>D1682*'genel hesap'!$R$94</f>
        <v>45.665648000000004</v>
      </c>
      <c r="K1682" s="118"/>
      <c r="L1682" s="118"/>
      <c r="M1682" s="118"/>
      <c r="N1682" s="118"/>
      <c r="O1682" s="118"/>
      <c r="P1682" s="118"/>
      <c r="Q1682" s="118"/>
      <c r="R1682" s="109">
        <f t="shared" si="234"/>
        <v>203.56368800000001</v>
      </c>
      <c r="S1682" s="119">
        <v>0.1</v>
      </c>
      <c r="T1682" s="119">
        <v>0.3</v>
      </c>
      <c r="U1682" s="119">
        <v>0.1</v>
      </c>
      <c r="V1682" s="111">
        <f>R1682*(1+S1682)*(T1682+1)*(U1682+1)</f>
        <v>320.20568122400005</v>
      </c>
      <c r="W1682" s="111">
        <f t="shared" si="233"/>
        <v>349.02419253416008</v>
      </c>
      <c r="X1682" s="112">
        <v>1.377</v>
      </c>
      <c r="Y1682" s="114">
        <f>V1682*(1+X1682)</f>
        <v>761.12890426944807</v>
      </c>
      <c r="Z1682" s="113">
        <v>0.4</v>
      </c>
      <c r="AA1682" s="114">
        <f>Y1682*(1-Z1682)</f>
        <v>456.67734256166881</v>
      </c>
    </row>
    <row r="1683" spans="1:27" ht="12.75" customHeight="1" x14ac:dyDescent="0.35">
      <c r="A1683" s="103" t="s">
        <v>2684</v>
      </c>
      <c r="B1683" s="222" t="s">
        <v>2393</v>
      </c>
      <c r="C1683" s="123" t="s">
        <v>4002</v>
      </c>
      <c r="D1683" s="124">
        <v>1</v>
      </c>
      <c r="E1683" s="125">
        <v>1</v>
      </c>
      <c r="F1683" s="106">
        <f>VLOOKUP(CONCATENATE(A1683,"-",E1683),AĞIRLIK!$A$3:$C$171,3,FALSE)</f>
        <v>22.608000000000001</v>
      </c>
      <c r="G1683" s="117" t="s">
        <v>39</v>
      </c>
      <c r="H1683" s="108">
        <f>Sayfa2!$C$2</f>
        <v>6.5</v>
      </c>
      <c r="I1683" s="108">
        <f>D1683*'genel hesap'!$K$94</f>
        <v>10.94604</v>
      </c>
      <c r="J1683" s="108">
        <f>D1683*'genel hesap'!$R$94</f>
        <v>45.665648000000004</v>
      </c>
      <c r="K1683" s="118"/>
      <c r="L1683" s="118"/>
      <c r="M1683" s="118"/>
      <c r="N1683" s="118"/>
      <c r="O1683" s="118"/>
      <c r="P1683" s="118"/>
      <c r="Q1683" s="118"/>
      <c r="R1683" s="109">
        <f t="shared" si="234"/>
        <v>203.56368800000001</v>
      </c>
      <c r="S1683" s="119">
        <v>0.2</v>
      </c>
      <c r="T1683" s="119">
        <v>0.3</v>
      </c>
      <c r="U1683" s="119">
        <v>0.1</v>
      </c>
      <c r="V1683" s="111">
        <f>R1683*(1+S1683)*(T1683+1)*(U1683+1)</f>
        <v>349.31528860800006</v>
      </c>
      <c r="W1683" s="111">
        <f t="shared" si="233"/>
        <v>380.75366458272009</v>
      </c>
      <c r="X1683" s="112">
        <v>1.377</v>
      </c>
      <c r="Y1683" s="114">
        <f>V1683*(1+X1683)</f>
        <v>830.32244102121604</v>
      </c>
      <c r="Z1683" s="113">
        <v>0.4</v>
      </c>
      <c r="AA1683" s="114">
        <f>Y1683*(1-Z1683)</f>
        <v>498.1934646127296</v>
      </c>
    </row>
    <row r="1684" spans="1:27" ht="12.75" customHeight="1" x14ac:dyDescent="0.35">
      <c r="A1684" s="103" t="s">
        <v>2684</v>
      </c>
      <c r="B1684" s="222" t="s">
        <v>2394</v>
      </c>
      <c r="C1684" s="123" t="s">
        <v>3407</v>
      </c>
      <c r="D1684" s="124">
        <v>1</v>
      </c>
      <c r="E1684" s="125">
        <v>1</v>
      </c>
      <c r="F1684" s="132">
        <f>VLOOKUP(CONCATENATE(A1684,"-",E1684),AĞIRLIK!$A$3:$C$171,3,FALSE)</f>
        <v>22.608000000000001</v>
      </c>
      <c r="G1684" s="141" t="s">
        <v>39</v>
      </c>
      <c r="H1684" s="108">
        <f>Sayfa2!$C$2</f>
        <v>6.5</v>
      </c>
      <c r="I1684" s="108">
        <f>D1684*İZOLASYON!$G$27</f>
        <v>8.6978000000000009</v>
      </c>
      <c r="J1684" s="118">
        <f>D1684*İZOLASYON!$O$27</f>
        <v>44.373224000000008</v>
      </c>
      <c r="K1684" s="118"/>
      <c r="L1684" s="118"/>
      <c r="M1684" s="118"/>
      <c r="N1684" s="118"/>
      <c r="O1684" s="118"/>
      <c r="P1684" s="118"/>
      <c r="Q1684" s="118"/>
      <c r="R1684" s="109">
        <f t="shared" si="234"/>
        <v>200.02302400000002</v>
      </c>
      <c r="S1684" s="119">
        <v>0.2</v>
      </c>
      <c r="T1684" s="119">
        <v>0.3</v>
      </c>
      <c r="U1684" s="119">
        <v>0.1</v>
      </c>
      <c r="V1684" s="111">
        <f t="shared" si="221"/>
        <v>343.23950918400004</v>
      </c>
      <c r="W1684" s="111">
        <f t="shared" si="233"/>
        <v>374.13106501056006</v>
      </c>
      <c r="X1684" s="112">
        <v>1.377</v>
      </c>
      <c r="Y1684" s="114">
        <f t="shared" si="230"/>
        <v>815.88031333036804</v>
      </c>
      <c r="Z1684" s="113">
        <v>0.4</v>
      </c>
      <c r="AA1684" s="114">
        <f t="shared" si="231"/>
        <v>489.5281879982208</v>
      </c>
    </row>
    <row r="1685" spans="1:27" ht="12.75" customHeight="1" x14ac:dyDescent="0.35">
      <c r="A1685" s="103" t="s">
        <v>2684</v>
      </c>
      <c r="B1685" s="222" t="s">
        <v>2395</v>
      </c>
      <c r="C1685" s="123" t="s">
        <v>979</v>
      </c>
      <c r="D1685" s="124">
        <v>1</v>
      </c>
      <c r="E1685" s="125">
        <v>1</v>
      </c>
      <c r="F1685" s="132">
        <f>VLOOKUP(CONCATENATE(A1685,"-",E1685),AĞIRLIK!$A$3:$C$171,3,FALSE)</f>
        <v>22.608000000000001</v>
      </c>
      <c r="G1685" s="141" t="s">
        <v>39</v>
      </c>
      <c r="H1685" s="108">
        <f>Sayfa2!$C$2</f>
        <v>6.5</v>
      </c>
      <c r="I1685" s="108"/>
      <c r="J1685" s="118"/>
      <c r="K1685" s="118"/>
      <c r="L1685" s="118"/>
      <c r="M1685" s="118"/>
      <c r="N1685" s="118"/>
      <c r="O1685" s="118"/>
      <c r="P1685" s="118"/>
      <c r="Q1685" s="118"/>
      <c r="R1685" s="109">
        <f t="shared" si="234"/>
        <v>146.952</v>
      </c>
      <c r="S1685" s="119">
        <v>0.2</v>
      </c>
      <c r="T1685" s="119">
        <v>0.3</v>
      </c>
      <c r="U1685" s="119">
        <v>0.1</v>
      </c>
      <c r="V1685" s="111">
        <f t="shared" si="221"/>
        <v>252.16963200000004</v>
      </c>
      <c r="W1685" s="111">
        <f t="shared" si="233"/>
        <v>274.86489888000006</v>
      </c>
      <c r="X1685" s="112">
        <v>1.377</v>
      </c>
      <c r="Y1685" s="114">
        <f t="shared" si="230"/>
        <v>599.407215264</v>
      </c>
      <c r="Z1685" s="113">
        <v>0.4</v>
      </c>
      <c r="AA1685" s="114">
        <f t="shared" si="231"/>
        <v>359.64432915840001</v>
      </c>
    </row>
    <row r="1686" spans="1:27" ht="12.75" customHeight="1" x14ac:dyDescent="0.35">
      <c r="A1686" s="103" t="s">
        <v>2684</v>
      </c>
      <c r="B1686" s="222" t="s">
        <v>2396</v>
      </c>
      <c r="C1686" s="123" t="s">
        <v>4003</v>
      </c>
      <c r="D1686" s="124">
        <v>1</v>
      </c>
      <c r="E1686" s="125">
        <v>1</v>
      </c>
      <c r="F1686" s="106">
        <f>VLOOKUP(CONCATENATE(A1686,"-",E1686),AĞIRLIK!$A$3:$C$171,3,FALSE)</f>
        <v>22.608000000000001</v>
      </c>
      <c r="G1686" s="117" t="s">
        <v>39</v>
      </c>
      <c r="H1686" s="108">
        <f>Sayfa2!$C$2</f>
        <v>6.5</v>
      </c>
      <c r="I1686" s="108">
        <f>D1686*'genel hesap'!$K$94</f>
        <v>10.94604</v>
      </c>
      <c r="J1686" s="108">
        <f>D1686*'genel hesap'!$R$94</f>
        <v>45.665648000000004</v>
      </c>
      <c r="K1686" s="118"/>
      <c r="L1686" s="118"/>
      <c r="M1686" s="118"/>
      <c r="N1686" s="118"/>
      <c r="O1686" s="118"/>
      <c r="P1686" s="118"/>
      <c r="Q1686" s="118"/>
      <c r="R1686" s="109">
        <f t="shared" si="234"/>
        <v>203.56368800000001</v>
      </c>
      <c r="S1686" s="119">
        <v>0.2</v>
      </c>
      <c r="T1686" s="119">
        <v>0.3</v>
      </c>
      <c r="U1686" s="119">
        <v>0.1</v>
      </c>
      <c r="V1686" s="111">
        <f>R1686*(1+S1686)*(T1686+1)*(U1686+1)</f>
        <v>349.31528860800006</v>
      </c>
      <c r="W1686" s="111">
        <f t="shared" si="233"/>
        <v>380.75366458272009</v>
      </c>
      <c r="X1686" s="112">
        <v>1.377</v>
      </c>
      <c r="Y1686" s="114">
        <f>V1686*(1+X1686)</f>
        <v>830.32244102121604</v>
      </c>
      <c r="Z1686" s="113">
        <v>0.4</v>
      </c>
      <c r="AA1686" s="114">
        <f>Y1686*(1-Z1686)</f>
        <v>498.1934646127296</v>
      </c>
    </row>
    <row r="1687" spans="1:27" ht="12.75" customHeight="1" x14ac:dyDescent="0.35">
      <c r="A1687" s="103" t="s">
        <v>2684</v>
      </c>
      <c r="B1687" s="222" t="s">
        <v>2397</v>
      </c>
      <c r="C1687" s="123" t="s">
        <v>3436</v>
      </c>
      <c r="D1687" s="124">
        <v>1</v>
      </c>
      <c r="E1687" s="125">
        <v>1</v>
      </c>
      <c r="F1687" s="132">
        <f>VLOOKUP(CONCATENATE(A1687,"-",E1687),AĞIRLIK!$A$3:$C$171,3,FALSE)</f>
        <v>22.608000000000001</v>
      </c>
      <c r="G1687" s="141" t="s">
        <v>39</v>
      </c>
      <c r="H1687" s="108">
        <f>Sayfa2!$C$2</f>
        <v>6.5</v>
      </c>
      <c r="I1687" s="108">
        <f>D1687*İZOLASYON!$G$27</f>
        <v>8.6978000000000009</v>
      </c>
      <c r="J1687" s="118">
        <f>D1687*İZOLASYON!$O$27</f>
        <v>44.373224000000008</v>
      </c>
      <c r="K1687" s="118"/>
      <c r="L1687" s="118"/>
      <c r="M1687" s="118"/>
      <c r="N1687" s="118"/>
      <c r="O1687" s="118"/>
      <c r="P1687" s="118"/>
      <c r="Q1687" s="118"/>
      <c r="R1687" s="109">
        <f t="shared" si="234"/>
        <v>200.02302400000002</v>
      </c>
      <c r="S1687" s="119">
        <v>0.2</v>
      </c>
      <c r="T1687" s="119">
        <v>0.3</v>
      </c>
      <c r="U1687" s="119">
        <v>0.1</v>
      </c>
      <c r="V1687" s="111">
        <f t="shared" si="221"/>
        <v>343.23950918400004</v>
      </c>
      <c r="W1687" s="111">
        <f t="shared" si="233"/>
        <v>374.13106501056006</v>
      </c>
      <c r="X1687" s="112">
        <v>1.377</v>
      </c>
      <c r="Y1687" s="114">
        <f t="shared" si="230"/>
        <v>815.88031333036804</v>
      </c>
      <c r="Z1687" s="113">
        <v>0.4</v>
      </c>
      <c r="AA1687" s="114">
        <f t="shared" si="231"/>
        <v>489.5281879982208</v>
      </c>
    </row>
    <row r="1688" spans="1:27" ht="12.75" customHeight="1" x14ac:dyDescent="0.35">
      <c r="A1688" s="103" t="s">
        <v>2684</v>
      </c>
      <c r="B1688" s="222" t="s">
        <v>2398</v>
      </c>
      <c r="C1688" s="123" t="s">
        <v>981</v>
      </c>
      <c r="D1688" s="124">
        <v>1</v>
      </c>
      <c r="E1688" s="125">
        <v>1</v>
      </c>
      <c r="F1688" s="132">
        <f>VLOOKUP(CONCATENATE(A1688,"-",E1688),AĞIRLIK!$A$3:$C$171,3,FALSE)</f>
        <v>22.608000000000001</v>
      </c>
      <c r="G1688" s="141" t="s">
        <v>39</v>
      </c>
      <c r="H1688" s="108">
        <f>Sayfa2!$C$2</f>
        <v>6.5</v>
      </c>
      <c r="I1688" s="120"/>
      <c r="J1688" s="118"/>
      <c r="K1688" s="118"/>
      <c r="L1688" s="118"/>
      <c r="M1688" s="118"/>
      <c r="N1688" s="118"/>
      <c r="O1688" s="118"/>
      <c r="P1688" s="118"/>
      <c r="Q1688" s="118"/>
      <c r="R1688" s="109">
        <f t="shared" si="234"/>
        <v>146.952</v>
      </c>
      <c r="S1688" s="119">
        <v>0.2</v>
      </c>
      <c r="T1688" s="119">
        <v>0.3</v>
      </c>
      <c r="U1688" s="119">
        <v>0.1</v>
      </c>
      <c r="V1688" s="111">
        <f t="shared" si="221"/>
        <v>252.16963200000004</v>
      </c>
      <c r="W1688" s="111">
        <f t="shared" si="233"/>
        <v>274.86489888000006</v>
      </c>
      <c r="X1688" s="112">
        <v>1.377</v>
      </c>
      <c r="Y1688" s="114">
        <f t="shared" si="230"/>
        <v>599.407215264</v>
      </c>
      <c r="Z1688" s="113">
        <v>0.4</v>
      </c>
      <c r="AA1688" s="114">
        <f t="shared" si="231"/>
        <v>359.64432915840001</v>
      </c>
    </row>
    <row r="1689" spans="1:27" ht="12.75" customHeight="1" x14ac:dyDescent="0.35">
      <c r="A1689" s="103" t="s">
        <v>2684</v>
      </c>
      <c r="B1689" s="222" t="s">
        <v>2399</v>
      </c>
      <c r="C1689" s="78" t="s">
        <v>982</v>
      </c>
      <c r="D1689" s="124">
        <v>0.25</v>
      </c>
      <c r="E1689" s="125">
        <v>1</v>
      </c>
      <c r="F1689" s="132">
        <f>VLOOKUP(CONCATENATE(A1689,"-",E1689),AĞIRLIK!$A$3:$C$171,3,FALSE)</f>
        <v>22.608000000000001</v>
      </c>
      <c r="G1689" s="141" t="s">
        <v>39</v>
      </c>
      <c r="H1689" s="120">
        <f>Sayfa2!$C$2*Sayfa2!I28</f>
        <v>4.8473750000000004</v>
      </c>
      <c r="I1689" s="120"/>
      <c r="J1689" s="118"/>
      <c r="K1689" s="118"/>
      <c r="L1689" s="118">
        <f>'genel hesap'!$C$2</f>
        <v>1.39</v>
      </c>
      <c r="M1689" s="118"/>
      <c r="N1689" s="118"/>
      <c r="O1689" s="118">
        <f>SIVAMA!D27</f>
        <v>5.58</v>
      </c>
      <c r="P1689" s="118"/>
      <c r="Q1689" s="118"/>
      <c r="R1689" s="109">
        <f>R1658</f>
        <v>73.475999999999999</v>
      </c>
      <c r="S1689" s="119">
        <v>0.2</v>
      </c>
      <c r="T1689" s="119">
        <v>0.3</v>
      </c>
      <c r="U1689" s="119">
        <v>0.1</v>
      </c>
      <c r="V1689" s="111">
        <f t="shared" si="221"/>
        <v>126.08481600000002</v>
      </c>
      <c r="W1689" s="111">
        <f t="shared" si="233"/>
        <v>137.43244944000003</v>
      </c>
      <c r="X1689" s="112">
        <v>1.377</v>
      </c>
      <c r="Y1689" s="114">
        <f t="shared" si="230"/>
        <v>299.703607632</v>
      </c>
      <c r="Z1689" s="113">
        <v>0.4</v>
      </c>
      <c r="AA1689" s="114">
        <f t="shared" si="231"/>
        <v>179.82216457920001</v>
      </c>
    </row>
    <row r="1690" spans="1:27" ht="12.75" customHeight="1" x14ac:dyDescent="0.35">
      <c r="A1690" s="103" t="s">
        <v>2684</v>
      </c>
      <c r="B1690" s="222" t="s">
        <v>2400</v>
      </c>
      <c r="C1690" s="123" t="s">
        <v>3464</v>
      </c>
      <c r="D1690" s="124">
        <v>0.25</v>
      </c>
      <c r="E1690" s="125">
        <v>1</v>
      </c>
      <c r="F1690" s="132">
        <f>VLOOKUP(CONCATENATE(A1690,"-",E1690),AĞIRLIK!$A$3:$C$171,3,FALSE)</f>
        <v>22.608000000000001</v>
      </c>
      <c r="G1690" s="141" t="s">
        <v>39</v>
      </c>
      <c r="H1690" s="120">
        <f>Sayfa2!$C$2*Sayfa2!I28</f>
        <v>4.8473750000000004</v>
      </c>
      <c r="I1690" s="108">
        <f>D1690*İZOLASYON!$G$27</f>
        <v>2.1744500000000002</v>
      </c>
      <c r="J1690" s="118">
        <f>D1690*İZOLASYON!$O$27</f>
        <v>11.093306000000002</v>
      </c>
      <c r="K1690" s="118"/>
      <c r="L1690" s="118">
        <f>'genel hesap'!$C$2</f>
        <v>1.39</v>
      </c>
      <c r="M1690" s="118"/>
      <c r="N1690" s="118"/>
      <c r="O1690" s="118">
        <f>SIVAMA!D27</f>
        <v>5.58</v>
      </c>
      <c r="P1690" s="118"/>
      <c r="Q1690" s="118"/>
      <c r="R1690" s="109">
        <f>R1659</f>
        <v>100.01151200000001</v>
      </c>
      <c r="S1690" s="119">
        <v>0.2</v>
      </c>
      <c r="T1690" s="119">
        <v>0.3</v>
      </c>
      <c r="U1690" s="119">
        <v>0.1</v>
      </c>
      <c r="V1690" s="111">
        <f t="shared" si="221"/>
        <v>171.61975459200002</v>
      </c>
      <c r="W1690" s="111">
        <f t="shared" si="233"/>
        <v>187.06553250528003</v>
      </c>
      <c r="X1690" s="112">
        <v>1.377</v>
      </c>
      <c r="Y1690" s="114">
        <f t="shared" si="230"/>
        <v>407.94015666518402</v>
      </c>
      <c r="Z1690" s="113">
        <v>0.4</v>
      </c>
      <c r="AA1690" s="114">
        <f t="shared" si="231"/>
        <v>244.7640939991104</v>
      </c>
    </row>
    <row r="1691" spans="1:27" ht="12.75" customHeight="1" x14ac:dyDescent="0.35">
      <c r="A1691" s="103" t="s">
        <v>2684</v>
      </c>
      <c r="B1691" s="222" t="s">
        <v>2401</v>
      </c>
      <c r="C1691" s="123" t="s">
        <v>4004</v>
      </c>
      <c r="D1691" s="124">
        <v>0.25</v>
      </c>
      <c r="E1691" s="125">
        <v>1</v>
      </c>
      <c r="F1691" s="106">
        <f>VLOOKUP(CONCATENATE(A1691,"-",E1691),AĞIRLIK!$A$3:$C$171,3,FALSE)</f>
        <v>22.608000000000001</v>
      </c>
      <c r="G1691" s="117" t="s">
        <v>39</v>
      </c>
      <c r="H1691" s="120">
        <f>Sayfa2!$C$2*Sayfa2!I28</f>
        <v>4.8473750000000004</v>
      </c>
      <c r="I1691" s="108">
        <f>D1691*'genel hesap'!$K$94</f>
        <v>2.73651</v>
      </c>
      <c r="J1691" s="108">
        <f>D1691*'genel hesap'!$R$94</f>
        <v>11.416412000000001</v>
      </c>
      <c r="K1691" s="118"/>
      <c r="L1691" s="118">
        <f>'genel hesap'!$C$2</f>
        <v>1.39</v>
      </c>
      <c r="M1691" s="118"/>
      <c r="N1691" s="118"/>
      <c r="O1691" s="118">
        <f>SIVAMA!D27</f>
        <v>5.58</v>
      </c>
      <c r="P1691" s="118"/>
      <c r="Q1691" s="118"/>
      <c r="R1691" s="109">
        <f>R1660</f>
        <v>101.78184400000001</v>
      </c>
      <c r="S1691" s="119">
        <v>0.2</v>
      </c>
      <c r="T1691" s="119">
        <v>0.3</v>
      </c>
      <c r="U1691" s="119">
        <v>0.1</v>
      </c>
      <c r="V1691" s="111">
        <f>R1691*(1+S1691)*(T1691+1)*(U1691+1)</f>
        <v>174.65764430400003</v>
      </c>
      <c r="W1691" s="111">
        <f t="shared" si="233"/>
        <v>190.37683229136005</v>
      </c>
      <c r="X1691" s="112">
        <v>1.377</v>
      </c>
      <c r="Y1691" s="114">
        <f>V1691*(1+X1691)</f>
        <v>415.16122051060802</v>
      </c>
      <c r="Z1691" s="113">
        <v>0.4</v>
      </c>
      <c r="AA1691" s="114">
        <f>Y1691*(1-Z1691)</f>
        <v>249.0967323063648</v>
      </c>
    </row>
    <row r="1692" spans="1:27" ht="12.75" customHeight="1" x14ac:dyDescent="0.35">
      <c r="A1692" s="103" t="s">
        <v>2684</v>
      </c>
      <c r="B1692" s="222" t="s">
        <v>2402</v>
      </c>
      <c r="C1692" s="78" t="s">
        <v>984</v>
      </c>
      <c r="D1692" s="124">
        <v>1</v>
      </c>
      <c r="E1692" s="125">
        <v>1</v>
      </c>
      <c r="F1692" s="132">
        <f>VLOOKUP(CONCATENATE(A1692,"-",E1692),AĞIRLIK!$A$3:$C$171,3,FALSE)</f>
        <v>22.608000000000001</v>
      </c>
      <c r="G1692" s="141" t="s">
        <v>39</v>
      </c>
      <c r="H1692" s="108">
        <f>Sayfa2!$C$2</f>
        <v>6.5</v>
      </c>
      <c r="I1692" s="108"/>
      <c r="J1692" s="118"/>
      <c r="K1692" s="118"/>
      <c r="L1692" s="118"/>
      <c r="M1692" s="118"/>
      <c r="N1692" s="118"/>
      <c r="O1692" s="118"/>
      <c r="P1692" s="118"/>
      <c r="Q1692" s="118"/>
      <c r="R1692" s="109">
        <f>F1692*H1692*D1692+I1692+J1692+K1692+L1692+M1692+N1692+O1692+P1692+Q1692</f>
        <v>146.952</v>
      </c>
      <c r="S1692" s="119">
        <v>0.1</v>
      </c>
      <c r="T1692" s="119">
        <v>0.3</v>
      </c>
      <c r="U1692" s="119">
        <v>0.1</v>
      </c>
      <c r="V1692" s="111">
        <f t="shared" si="221"/>
        <v>231.155496</v>
      </c>
      <c r="W1692" s="111">
        <f t="shared" si="233"/>
        <v>251.95949064000001</v>
      </c>
      <c r="X1692" s="112">
        <v>1.377</v>
      </c>
      <c r="Y1692" s="114">
        <f t="shared" si="230"/>
        <v>549.45661399199992</v>
      </c>
      <c r="Z1692" s="113">
        <v>0.4</v>
      </c>
      <c r="AA1692" s="114">
        <f t="shared" si="231"/>
        <v>329.67396839519995</v>
      </c>
    </row>
    <row r="1693" spans="1:27" ht="12.75" customHeight="1" x14ac:dyDescent="0.35">
      <c r="A1693" s="103" t="s">
        <v>2684</v>
      </c>
      <c r="B1693" s="222" t="s">
        <v>2403</v>
      </c>
      <c r="C1693" s="123" t="s">
        <v>3632</v>
      </c>
      <c r="D1693" s="124">
        <v>1</v>
      </c>
      <c r="E1693" s="125">
        <v>1</v>
      </c>
      <c r="F1693" s="132">
        <f>VLOOKUP(CONCATENATE(A1693,"-",E1693),AĞIRLIK!$A$3:$C$171,3,FALSE)</f>
        <v>22.608000000000001</v>
      </c>
      <c r="G1693" s="141" t="s">
        <v>39</v>
      </c>
      <c r="H1693" s="108">
        <f>Sayfa2!$C$2</f>
        <v>6.5</v>
      </c>
      <c r="I1693" s="108">
        <f>D1693*İZOLASYON!$G$27</f>
        <v>8.6978000000000009</v>
      </c>
      <c r="J1693" s="118">
        <f>D1693*İZOLASYON!$O$27</f>
        <v>44.373224000000008</v>
      </c>
      <c r="K1693" s="118"/>
      <c r="L1693" s="118"/>
      <c r="M1693" s="118"/>
      <c r="N1693" s="118"/>
      <c r="O1693" s="118"/>
      <c r="P1693" s="118"/>
      <c r="Q1693" s="118"/>
      <c r="R1693" s="109">
        <f>F1693*H1693*D1693+I1693+J1693+K1693+L1693+M1693+N1693+O1693+P1693+Q1693</f>
        <v>200.02302400000002</v>
      </c>
      <c r="S1693" s="119">
        <v>0.1</v>
      </c>
      <c r="T1693" s="119">
        <v>0.3</v>
      </c>
      <c r="U1693" s="119">
        <v>0.1</v>
      </c>
      <c r="V1693" s="111">
        <f t="shared" si="221"/>
        <v>314.63621675200011</v>
      </c>
      <c r="W1693" s="111">
        <f t="shared" si="233"/>
        <v>342.95347625968014</v>
      </c>
      <c r="X1693" s="112">
        <v>1.377</v>
      </c>
      <c r="Y1693" s="114">
        <f t="shared" si="230"/>
        <v>747.89028721950422</v>
      </c>
      <c r="Z1693" s="113">
        <v>0.4</v>
      </c>
      <c r="AA1693" s="114">
        <f t="shared" si="231"/>
        <v>448.7341723317025</v>
      </c>
    </row>
    <row r="1694" spans="1:27" ht="12.75" customHeight="1" x14ac:dyDescent="0.35">
      <c r="A1694" s="103" t="s">
        <v>2684</v>
      </c>
      <c r="B1694" s="222" t="s">
        <v>2404</v>
      </c>
      <c r="C1694" s="123" t="s">
        <v>4005</v>
      </c>
      <c r="D1694" s="124">
        <v>1</v>
      </c>
      <c r="E1694" s="125">
        <v>1</v>
      </c>
      <c r="F1694" s="106">
        <f>VLOOKUP(CONCATENATE(A1694,"-",E1694),AĞIRLIK!$A$3:$C$171,3,FALSE)</f>
        <v>22.608000000000001</v>
      </c>
      <c r="G1694" s="117" t="s">
        <v>39</v>
      </c>
      <c r="H1694" s="108">
        <f>Sayfa2!$C$2</f>
        <v>6.5</v>
      </c>
      <c r="I1694" s="108">
        <f>D1694*'genel hesap'!$K$94</f>
        <v>10.94604</v>
      </c>
      <c r="J1694" s="108">
        <f>D1694*'genel hesap'!$R$94</f>
        <v>45.665648000000004</v>
      </c>
      <c r="K1694" s="118"/>
      <c r="L1694" s="118"/>
      <c r="M1694" s="118"/>
      <c r="N1694" s="118"/>
      <c r="O1694" s="118"/>
      <c r="P1694" s="118"/>
      <c r="Q1694" s="118"/>
      <c r="R1694" s="109">
        <f>F1694*H1694*D1694+I1694+J1694+K1694+L1694+M1694+N1694+O1694+P1694+Q1694</f>
        <v>203.56368800000001</v>
      </c>
      <c r="S1694" s="119">
        <v>0.1</v>
      </c>
      <c r="T1694" s="119">
        <v>0.3</v>
      </c>
      <c r="U1694" s="119">
        <v>0.1</v>
      </c>
      <c r="V1694" s="111">
        <f t="shared" si="221"/>
        <v>320.20568122400005</v>
      </c>
      <c r="W1694" s="111">
        <f t="shared" si="233"/>
        <v>349.02419253416008</v>
      </c>
      <c r="X1694" s="112">
        <v>1.377</v>
      </c>
      <c r="Y1694" s="114">
        <f t="shared" si="230"/>
        <v>761.12890426944807</v>
      </c>
      <c r="Z1694" s="113">
        <v>0.4</v>
      </c>
      <c r="AA1694" s="114">
        <f t="shared" si="231"/>
        <v>456.67734256166881</v>
      </c>
    </row>
    <row r="1695" spans="1:27" ht="12.75" customHeight="1" x14ac:dyDescent="0.35">
      <c r="A1695" s="103" t="s">
        <v>2684</v>
      </c>
      <c r="B1695" s="222" t="s">
        <v>2405</v>
      </c>
      <c r="C1695" s="78" t="s">
        <v>1372</v>
      </c>
      <c r="D1695" s="124">
        <v>1</v>
      </c>
      <c r="E1695" s="125">
        <v>1</v>
      </c>
      <c r="F1695" s="132">
        <f>VLOOKUP(CONCATENATE(A1695,"-",E1695),AĞIRLIK!$A$3:$C$171,3,FALSE)</f>
        <v>22.608000000000001</v>
      </c>
      <c r="G1695" s="141" t="s">
        <v>39</v>
      </c>
      <c r="H1695" s="108">
        <f>Sayfa2!$C$2</f>
        <v>6.5</v>
      </c>
      <c r="I1695" s="108"/>
      <c r="J1695" s="118"/>
      <c r="K1695" s="118"/>
      <c r="L1695" s="118"/>
      <c r="M1695" s="118"/>
      <c r="N1695" s="118"/>
      <c r="O1695" s="118"/>
      <c r="P1695" s="118"/>
      <c r="Q1695" s="118"/>
      <c r="R1695" s="109">
        <f>F1695*H1695*D1695+I1695+J1695+K1695+L1695+M1695+N1695+O1695+P1695+Q1695</f>
        <v>146.952</v>
      </c>
      <c r="S1695" s="119">
        <v>0.2</v>
      </c>
      <c r="T1695" s="119">
        <v>0.3</v>
      </c>
      <c r="U1695" s="119">
        <v>0.1</v>
      </c>
      <c r="V1695" s="111">
        <f t="shared" si="221"/>
        <v>252.16963200000004</v>
      </c>
      <c r="W1695" s="111">
        <f t="shared" si="233"/>
        <v>274.86489888000006</v>
      </c>
      <c r="X1695" s="112">
        <v>1.377</v>
      </c>
      <c r="Y1695" s="114">
        <f t="shared" si="230"/>
        <v>599.407215264</v>
      </c>
      <c r="Z1695" s="113">
        <v>0.4</v>
      </c>
      <c r="AA1695" s="114">
        <f t="shared" si="231"/>
        <v>359.64432915840001</v>
      </c>
    </row>
    <row r="1696" spans="1:27" ht="12.75" customHeight="1" x14ac:dyDescent="0.35">
      <c r="A1696" s="103" t="s">
        <v>2684</v>
      </c>
      <c r="B1696" s="222" t="s">
        <v>4428</v>
      </c>
      <c r="C1696" s="78" t="s">
        <v>986</v>
      </c>
      <c r="D1696" s="124">
        <v>1</v>
      </c>
      <c r="E1696" s="125">
        <v>1</v>
      </c>
      <c r="F1696" s="132">
        <f>VLOOKUP(CONCATENATE(A1696,"-",E1696),AĞIRLIK!$A$3:$C$171,3,FALSE)</f>
        <v>22.608000000000001</v>
      </c>
      <c r="G1696" s="141" t="s">
        <v>39</v>
      </c>
      <c r="H1696" s="108">
        <f>Sayfa2!$C$2</f>
        <v>6.5</v>
      </c>
      <c r="I1696" s="108"/>
      <c r="J1696" s="118"/>
      <c r="K1696" s="118"/>
      <c r="L1696" s="118"/>
      <c r="M1696" s="118"/>
      <c r="N1696" s="118"/>
      <c r="O1696" s="118"/>
      <c r="P1696" s="118"/>
      <c r="Q1696" s="118"/>
      <c r="R1696" s="109">
        <f>F1696*H1696*D1696+I1696+J1696+K1696+L1696+M1696+N1696+O1696+P1696+Q1696</f>
        <v>146.952</v>
      </c>
      <c r="S1696" s="119">
        <v>0.2</v>
      </c>
      <c r="T1696" s="119">
        <v>0.3</v>
      </c>
      <c r="U1696" s="119">
        <v>0.1</v>
      </c>
      <c r="V1696" s="111">
        <f t="shared" si="221"/>
        <v>252.16963200000004</v>
      </c>
      <c r="W1696" s="111">
        <f t="shared" si="233"/>
        <v>274.86489888000006</v>
      </c>
      <c r="X1696" s="112">
        <v>1.377</v>
      </c>
      <c r="Y1696" s="114">
        <f t="shared" si="230"/>
        <v>599.407215264</v>
      </c>
      <c r="Z1696" s="113">
        <v>0.4</v>
      </c>
      <c r="AA1696" s="114">
        <f t="shared" si="231"/>
        <v>359.64432915840001</v>
      </c>
    </row>
    <row r="1697" spans="1:27" ht="12.75" customHeight="1" x14ac:dyDescent="0.35">
      <c r="A1697" s="103" t="s">
        <v>2684</v>
      </c>
      <c r="B1697" s="222" t="s">
        <v>4429</v>
      </c>
      <c r="C1697" s="78" t="s">
        <v>1373</v>
      </c>
      <c r="D1697" s="126">
        <v>1</v>
      </c>
      <c r="E1697" s="131"/>
      <c r="F1697" s="132">
        <v>9.1999999999999993</v>
      </c>
      <c r="G1697" s="142" t="s">
        <v>39</v>
      </c>
      <c r="H1697" s="108">
        <v>1.62</v>
      </c>
      <c r="I1697" s="108"/>
      <c r="J1697" s="118"/>
      <c r="K1697" s="118"/>
      <c r="L1697" s="118"/>
      <c r="M1697" s="118"/>
      <c r="N1697" s="118"/>
      <c r="O1697" s="118"/>
      <c r="P1697" s="128"/>
      <c r="Q1697" s="128"/>
      <c r="R1697" s="109">
        <f>R1699</f>
        <v>14.904</v>
      </c>
      <c r="S1697" s="129">
        <v>1.5</v>
      </c>
      <c r="T1697" s="129">
        <v>0</v>
      </c>
      <c r="U1697" s="129">
        <v>0</v>
      </c>
      <c r="V1697" s="111">
        <f t="shared" si="221"/>
        <v>37.26</v>
      </c>
      <c r="W1697" s="111">
        <f t="shared" si="233"/>
        <v>40.613399999999999</v>
      </c>
      <c r="X1697" s="112">
        <v>1.377</v>
      </c>
      <c r="Y1697" s="130">
        <f t="shared" si="230"/>
        <v>88.567019999999985</v>
      </c>
      <c r="Z1697" s="113">
        <v>0.4</v>
      </c>
      <c r="AA1697" s="114">
        <f t="shared" si="231"/>
        <v>53.140211999999991</v>
      </c>
    </row>
    <row r="1698" spans="1:27" ht="12.75" customHeight="1" x14ac:dyDescent="0.35">
      <c r="A1698" s="103" t="s">
        <v>2684</v>
      </c>
      <c r="B1698" s="222" t="s">
        <v>4430</v>
      </c>
      <c r="C1698" s="78" t="s">
        <v>1374</v>
      </c>
      <c r="D1698" s="126"/>
      <c r="E1698" s="131"/>
      <c r="F1698" s="132">
        <f>Sayfa2!CU27</f>
        <v>9.1999999999999993</v>
      </c>
      <c r="G1698" s="142" t="s">
        <v>39</v>
      </c>
      <c r="H1698" s="108"/>
      <c r="I1698" s="108"/>
      <c r="J1698" s="118"/>
      <c r="K1698" s="118"/>
      <c r="L1698" s="118"/>
      <c r="M1698" s="118"/>
      <c r="N1698" s="118"/>
      <c r="O1698" s="118"/>
      <c r="P1698" s="128"/>
      <c r="Q1698" s="128"/>
      <c r="R1698" s="109">
        <f>R1699</f>
        <v>14.904</v>
      </c>
      <c r="S1698" s="129">
        <v>1</v>
      </c>
      <c r="T1698" s="129">
        <v>0</v>
      </c>
      <c r="U1698" s="129">
        <v>0</v>
      </c>
      <c r="V1698" s="111">
        <f t="shared" si="221"/>
        <v>29.808</v>
      </c>
      <c r="W1698" s="111">
        <f t="shared" si="233"/>
        <v>32.490720000000003</v>
      </c>
      <c r="X1698" s="112">
        <v>1.377</v>
      </c>
      <c r="Y1698" s="130">
        <f t="shared" si="230"/>
        <v>70.853615999999988</v>
      </c>
      <c r="Z1698" s="113">
        <v>0.4</v>
      </c>
      <c r="AA1698" s="114">
        <f t="shared" si="231"/>
        <v>42.512169599999993</v>
      </c>
    </row>
    <row r="1699" spans="1:27" ht="12.75" customHeight="1" x14ac:dyDescent="0.35">
      <c r="A1699" s="103" t="s">
        <v>2684</v>
      </c>
      <c r="B1699" s="222" t="s">
        <v>4431</v>
      </c>
      <c r="C1699" s="78" t="s">
        <v>1375</v>
      </c>
      <c r="D1699" s="126">
        <v>1</v>
      </c>
      <c r="E1699" s="131"/>
      <c r="F1699" s="132">
        <f>Sayfa2!CU27</f>
        <v>9.1999999999999993</v>
      </c>
      <c r="G1699" s="142" t="s">
        <v>39</v>
      </c>
      <c r="H1699" s="108">
        <v>1.62</v>
      </c>
      <c r="I1699" s="108"/>
      <c r="J1699" s="118"/>
      <c r="K1699" s="118"/>
      <c r="L1699" s="118"/>
      <c r="M1699" s="118"/>
      <c r="N1699" s="118"/>
      <c r="O1699" s="118"/>
      <c r="P1699" s="128"/>
      <c r="Q1699" s="128"/>
      <c r="R1699" s="109">
        <f>F1699*H1699*D1699+I1699+J1699+K1699+L1699+M1699+N1699+O1699+P1699+Q1699</f>
        <v>14.904</v>
      </c>
      <c r="S1699" s="129">
        <v>1</v>
      </c>
      <c r="T1699" s="129">
        <v>0</v>
      </c>
      <c r="U1699" s="129">
        <v>0</v>
      </c>
      <c r="V1699" s="111">
        <f t="shared" si="221"/>
        <v>29.808</v>
      </c>
      <c r="W1699" s="111">
        <f t="shared" si="233"/>
        <v>32.490720000000003</v>
      </c>
      <c r="X1699" s="112">
        <v>1.377</v>
      </c>
      <c r="Y1699" s="130">
        <f t="shared" si="230"/>
        <v>70.853615999999988</v>
      </c>
      <c r="Z1699" s="113">
        <v>0.4</v>
      </c>
      <c r="AA1699" s="114">
        <f t="shared" si="231"/>
        <v>42.512169599999993</v>
      </c>
    </row>
    <row r="1700" spans="1:27" ht="12.75" customHeight="1" x14ac:dyDescent="0.35">
      <c r="A1700" s="103" t="s">
        <v>2684</v>
      </c>
      <c r="B1700" s="222" t="s">
        <v>4432</v>
      </c>
      <c r="C1700" s="78" t="s">
        <v>1376</v>
      </c>
      <c r="D1700" s="124">
        <v>1</v>
      </c>
      <c r="E1700" s="125"/>
      <c r="F1700" s="132">
        <v>1</v>
      </c>
      <c r="G1700" s="141" t="s">
        <v>39</v>
      </c>
      <c r="H1700" s="133"/>
      <c r="I1700" s="138"/>
      <c r="J1700" s="134"/>
      <c r="K1700" s="134"/>
      <c r="L1700" s="134"/>
      <c r="M1700" s="134">
        <f>'BAĞLANTI KELEPÇESİ'!H28</f>
        <v>2.2934553246753246</v>
      </c>
      <c r="N1700" s="134"/>
      <c r="O1700" s="134"/>
      <c r="P1700" s="134"/>
      <c r="Q1700" s="134"/>
      <c r="R1700" s="109">
        <f>F1700*H1700*D1700+I1700+J1700+K1700+L1700+M1700+N1700+O1700+P1700+Q1700</f>
        <v>2.2934553246753246</v>
      </c>
      <c r="S1700" s="135">
        <v>1</v>
      </c>
      <c r="T1700" s="135">
        <v>0</v>
      </c>
      <c r="U1700" s="135">
        <v>0</v>
      </c>
      <c r="V1700" s="111">
        <f t="shared" si="221"/>
        <v>4.5869106493506493</v>
      </c>
      <c r="W1700" s="111">
        <f t="shared" si="233"/>
        <v>4.9997326077922084</v>
      </c>
      <c r="X1700" s="112">
        <v>1.377</v>
      </c>
      <c r="Y1700" s="114">
        <f t="shared" si="230"/>
        <v>10.903086613506492</v>
      </c>
      <c r="Z1700" s="113">
        <v>0.4</v>
      </c>
      <c r="AA1700" s="114">
        <f t="shared" si="231"/>
        <v>6.5418519681038951</v>
      </c>
    </row>
    <row r="1701" spans="1:27" ht="12.75" customHeight="1" x14ac:dyDescent="0.35">
      <c r="A1701" s="103" t="s">
        <v>2684</v>
      </c>
      <c r="B1701" s="222" t="s">
        <v>4433</v>
      </c>
      <c r="C1701" s="78" t="s">
        <v>1377</v>
      </c>
      <c r="D1701" s="124"/>
      <c r="E1701" s="125"/>
      <c r="F1701" s="132">
        <v>1</v>
      </c>
      <c r="G1701" s="117" t="s">
        <v>39</v>
      </c>
      <c r="H1701" s="133"/>
      <c r="I1701" s="138"/>
      <c r="J1701" s="118"/>
      <c r="K1701" s="134"/>
      <c r="L1701" s="134"/>
      <c r="M1701" s="134"/>
      <c r="N1701" s="134"/>
      <c r="O1701" s="134"/>
      <c r="P1701" s="134"/>
      <c r="Q1701" s="134"/>
      <c r="R1701" s="109">
        <f>R1704</f>
        <v>4.6578999999999997</v>
      </c>
      <c r="S1701" s="135">
        <v>1</v>
      </c>
      <c r="T1701" s="135">
        <v>0</v>
      </c>
      <c r="U1701" s="135">
        <v>0</v>
      </c>
      <c r="V1701" s="111">
        <f t="shared" si="221"/>
        <v>9.3157999999999994</v>
      </c>
      <c r="W1701" s="111">
        <f t="shared" si="233"/>
        <v>10.154222000000001</v>
      </c>
      <c r="X1701" s="112">
        <v>1.377</v>
      </c>
      <c r="Y1701" s="114">
        <f>V1701*(1+X1701)</f>
        <v>22.143656599999996</v>
      </c>
      <c r="Z1701" s="113">
        <v>0.4</v>
      </c>
      <c r="AA1701" s="114">
        <f t="shared" si="231"/>
        <v>13.286193959999997</v>
      </c>
    </row>
    <row r="1702" spans="1:27" ht="12.75" customHeight="1" x14ac:dyDescent="0.35">
      <c r="A1702" s="103" t="s">
        <v>2684</v>
      </c>
      <c r="B1702" s="222" t="s">
        <v>4434</v>
      </c>
      <c r="C1702" s="123" t="s">
        <v>4006</v>
      </c>
      <c r="D1702" s="124"/>
      <c r="E1702" s="125"/>
      <c r="F1702" s="132">
        <v>1</v>
      </c>
      <c r="G1702" s="117" t="s">
        <v>39</v>
      </c>
      <c r="H1702" s="133"/>
      <c r="I1702" s="138"/>
      <c r="J1702" s="118"/>
      <c r="K1702" s="134"/>
      <c r="L1702" s="134"/>
      <c r="M1702" s="134"/>
      <c r="N1702" s="134"/>
      <c r="O1702" s="134"/>
      <c r="P1702" s="134">
        <f>'DUVAR KELEPÇE'!J27</f>
        <v>5.0661000000000005</v>
      </c>
      <c r="Q1702" s="134"/>
      <c r="R1702" s="109">
        <f>F1702*H1702*D1702+I1702+J1702+K1702+L1702+M1702+N1702+O1702+P1702+Q1702</f>
        <v>5.0661000000000005</v>
      </c>
      <c r="S1702" s="135">
        <v>1</v>
      </c>
      <c r="T1702" s="135">
        <v>0</v>
      </c>
      <c r="U1702" s="135">
        <v>0</v>
      </c>
      <c r="V1702" s="111">
        <f t="shared" si="221"/>
        <v>10.132200000000001</v>
      </c>
      <c r="W1702" s="111">
        <f t="shared" si="233"/>
        <v>11.044098000000002</v>
      </c>
      <c r="X1702" s="112">
        <v>1.377</v>
      </c>
      <c r="Y1702" s="114">
        <f>V1702*(1+X1702)</f>
        <v>24.084239400000001</v>
      </c>
      <c r="Z1702" s="113">
        <v>0.4</v>
      </c>
      <c r="AA1702" s="114">
        <f t="shared" si="231"/>
        <v>14.450543639999999</v>
      </c>
    </row>
    <row r="1703" spans="1:27" ht="12.75" customHeight="1" x14ac:dyDescent="0.35">
      <c r="A1703" s="103" t="s">
        <v>2684</v>
      </c>
      <c r="B1703" s="222" t="s">
        <v>4435</v>
      </c>
      <c r="C1703" s="123" t="s">
        <v>3493</v>
      </c>
      <c r="D1703" s="124"/>
      <c r="E1703" s="125"/>
      <c r="F1703" s="132">
        <v>1</v>
      </c>
      <c r="G1703" s="117" t="s">
        <v>39</v>
      </c>
      <c r="H1703" s="133"/>
      <c r="I1703" s="133"/>
      <c r="J1703" s="118"/>
      <c r="K1703" s="134"/>
      <c r="L1703" s="134"/>
      <c r="M1703" s="134"/>
      <c r="N1703" s="134"/>
      <c r="O1703" s="134"/>
      <c r="P1703" s="134">
        <f>'DUVAR KELEPÇE'!J26</f>
        <v>4.8620000000000001</v>
      </c>
      <c r="Q1703" s="134"/>
      <c r="R1703" s="109">
        <f>F1703*H1703*D1703+I1703+J1703+K1703+L1703+M1703+N1703+O1703+P1703+Q1703</f>
        <v>4.8620000000000001</v>
      </c>
      <c r="S1703" s="135">
        <v>1</v>
      </c>
      <c r="T1703" s="135">
        <v>0</v>
      </c>
      <c r="U1703" s="135">
        <v>0</v>
      </c>
      <c r="V1703" s="111">
        <f t="shared" si="221"/>
        <v>9.7240000000000002</v>
      </c>
      <c r="W1703" s="111">
        <f t="shared" si="233"/>
        <v>10.599160000000001</v>
      </c>
      <c r="X1703" s="112">
        <v>1.377</v>
      </c>
      <c r="Y1703" s="114">
        <f>V1703*(1+X1703)</f>
        <v>23.113947999999997</v>
      </c>
      <c r="Z1703" s="113">
        <v>0.4</v>
      </c>
      <c r="AA1703" s="114">
        <f t="shared" si="231"/>
        <v>13.868368799999997</v>
      </c>
    </row>
    <row r="1704" spans="1:27" ht="12.75" customHeight="1" x14ac:dyDescent="0.35">
      <c r="A1704" s="103" t="s">
        <v>2684</v>
      </c>
      <c r="B1704" s="222" t="s">
        <v>4436</v>
      </c>
      <c r="C1704" s="123" t="s">
        <v>1379</v>
      </c>
      <c r="D1704" s="124"/>
      <c r="E1704" s="125"/>
      <c r="F1704" s="132">
        <v>1</v>
      </c>
      <c r="G1704" s="117" t="s">
        <v>39</v>
      </c>
      <c r="H1704" s="133"/>
      <c r="I1704" s="133"/>
      <c r="J1704" s="134"/>
      <c r="K1704" s="134"/>
      <c r="L1704" s="134"/>
      <c r="M1704" s="134"/>
      <c r="N1704" s="134"/>
      <c r="O1704" s="134"/>
      <c r="P1704" s="134"/>
      <c r="Q1704" s="134">
        <f>'DUVAR KELEPÇE'!G26</f>
        <v>4.6578999999999997</v>
      </c>
      <c r="R1704" s="109">
        <f>F1704*H1704*D1704+I1704+J1704+K1704+L1704+M1704+N1704+O1704+P1704+Q1704</f>
        <v>4.6578999999999997</v>
      </c>
      <c r="S1704" s="135">
        <v>1</v>
      </c>
      <c r="T1704" s="135">
        <v>0</v>
      </c>
      <c r="U1704" s="135">
        <v>0</v>
      </c>
      <c r="V1704" s="111">
        <f t="shared" si="221"/>
        <v>9.3157999999999994</v>
      </c>
      <c r="W1704" s="111">
        <f t="shared" si="233"/>
        <v>10.154222000000001</v>
      </c>
      <c r="X1704" s="112">
        <v>1.377</v>
      </c>
      <c r="Y1704" s="114">
        <f>V1704*(1+X1704)</f>
        <v>22.143656599999996</v>
      </c>
      <c r="Z1704" s="113">
        <v>0.4</v>
      </c>
      <c r="AA1704" s="114">
        <f t="shared" si="231"/>
        <v>13.286193959999997</v>
      </c>
    </row>
    <row r="1705" spans="1:27" ht="12.75" customHeight="1" x14ac:dyDescent="0.35">
      <c r="A1705" s="103" t="s">
        <v>2684</v>
      </c>
      <c r="B1705" s="222" t="s">
        <v>4437</v>
      </c>
      <c r="C1705" s="78" t="s">
        <v>1380</v>
      </c>
      <c r="D1705" s="124"/>
      <c r="E1705" s="125"/>
      <c r="F1705" s="132">
        <v>1</v>
      </c>
      <c r="G1705" s="141" t="s">
        <v>39</v>
      </c>
      <c r="H1705" s="108"/>
      <c r="I1705" s="108"/>
      <c r="J1705" s="134"/>
      <c r="K1705" s="134"/>
      <c r="L1705" s="134"/>
      <c r="M1705" s="134"/>
      <c r="N1705" s="134">
        <f>'genel hesap'!Y63</f>
        <v>2.4517808219178083</v>
      </c>
      <c r="O1705" s="134"/>
      <c r="P1705" s="134"/>
      <c r="Q1705" s="134"/>
      <c r="R1705" s="109">
        <f>F1705*H1705*D1705+I1705+J1705+K1705+L1705+M1705+N1705+O1705+P1705+Q1705</f>
        <v>2.4517808219178083</v>
      </c>
      <c r="S1705" s="135">
        <v>1</v>
      </c>
      <c r="T1705" s="135">
        <v>0</v>
      </c>
      <c r="U1705" s="135">
        <v>0</v>
      </c>
      <c r="V1705" s="111">
        <f t="shared" si="221"/>
        <v>4.9035616438356167</v>
      </c>
      <c r="W1705" s="111">
        <f t="shared" si="233"/>
        <v>5.3448821917808225</v>
      </c>
      <c r="X1705" s="112">
        <v>1.377</v>
      </c>
      <c r="Y1705" s="114">
        <f t="shared" ref="Y1705:Y1801" si="235">V1705*(1+X1705)</f>
        <v>11.655766027397259</v>
      </c>
      <c r="Z1705" s="113">
        <v>0.4</v>
      </c>
      <c r="AA1705" s="114">
        <f t="shared" si="231"/>
        <v>6.9934596164383551</v>
      </c>
    </row>
    <row r="1706" spans="1:27" ht="12.75" customHeight="1" x14ac:dyDescent="0.35">
      <c r="A1706" s="103" t="s">
        <v>2684</v>
      </c>
      <c r="B1706" s="222" t="s">
        <v>4438</v>
      </c>
      <c r="C1706" s="78" t="s">
        <v>3572</v>
      </c>
      <c r="D1706" s="136">
        <v>0.2</v>
      </c>
      <c r="E1706" s="125">
        <v>1</v>
      </c>
      <c r="F1706" s="132">
        <f>VLOOKUP(CONCATENATE(A1706,"-",E1706),AĞIRLIK!$A$3:$C$171,3,FALSE)</f>
        <v>22.608000000000001</v>
      </c>
      <c r="G1706" s="143" t="s">
        <v>39</v>
      </c>
      <c r="H1706" s="108">
        <f>Sayfa2!$C$2</f>
        <v>6.5</v>
      </c>
      <c r="I1706" s="108"/>
      <c r="J1706" s="109"/>
      <c r="K1706" s="109">
        <f>'genel hesap'!$D$2</f>
        <v>0.5</v>
      </c>
      <c r="L1706" s="109"/>
      <c r="M1706" s="109"/>
      <c r="N1706" s="109"/>
      <c r="O1706" s="118">
        <f>SIVAMA!D27</f>
        <v>5.58</v>
      </c>
      <c r="P1706" s="109"/>
      <c r="Q1706" s="109"/>
      <c r="R1706" s="109">
        <f>R1692+O1706+K1706</f>
        <v>153.03200000000001</v>
      </c>
      <c r="S1706" s="110">
        <v>0.2</v>
      </c>
      <c r="T1706" s="110">
        <v>0.3</v>
      </c>
      <c r="U1706" s="110">
        <v>0.1</v>
      </c>
      <c r="V1706" s="111">
        <f t="shared" si="221"/>
        <v>262.60291200000006</v>
      </c>
      <c r="W1706" s="111">
        <f t="shared" si="233"/>
        <v>286.2371740800001</v>
      </c>
      <c r="X1706" s="112">
        <v>1.377</v>
      </c>
      <c r="Y1706" s="111">
        <f t="shared" si="235"/>
        <v>624.20712182400007</v>
      </c>
      <c r="Z1706" s="113">
        <v>0.4</v>
      </c>
      <c r="AA1706" s="114">
        <f t="shared" si="231"/>
        <v>374.52427309440003</v>
      </c>
    </row>
    <row r="1707" spans="1:27" ht="12.75" customHeight="1" x14ac:dyDescent="0.35">
      <c r="A1707" s="103" t="s">
        <v>2684</v>
      </c>
      <c r="B1707" s="222" t="s">
        <v>4439</v>
      </c>
      <c r="C1707" s="123" t="s">
        <v>3526</v>
      </c>
      <c r="D1707" s="136">
        <v>0.2</v>
      </c>
      <c r="E1707" s="125">
        <v>1</v>
      </c>
      <c r="F1707" s="132">
        <f>VLOOKUP(CONCATENATE(A1707,"-",E1707),AĞIRLIK!$A$3:$C$171,3,FALSE)</f>
        <v>22.608000000000001</v>
      </c>
      <c r="G1707" s="141" t="s">
        <v>39</v>
      </c>
      <c r="H1707" s="108">
        <f>Sayfa2!$C$2</f>
        <v>6.5</v>
      </c>
      <c r="I1707" s="108">
        <f>'genel hesap'!K62*D1707</f>
        <v>1.6090930000000001</v>
      </c>
      <c r="J1707" s="118">
        <f>'genel hesap'!R62*D1707</f>
        <v>8.4438368000000015</v>
      </c>
      <c r="K1707" s="118">
        <f>'genel hesap'!$D$2</f>
        <v>0.5</v>
      </c>
      <c r="L1707" s="118"/>
      <c r="M1707" s="118"/>
      <c r="N1707" s="118"/>
      <c r="O1707" s="118">
        <f>SIVAMA!D27</f>
        <v>5.58</v>
      </c>
      <c r="P1707" s="118"/>
      <c r="Q1707" s="118"/>
      <c r="R1707" s="109">
        <f>F1707*H1707*D1707+I1707+J1707+K1707+L1707+M1707+N1707+O1707+P1707+Q1707+R1693</f>
        <v>245.54635380000002</v>
      </c>
      <c r="S1707" s="119">
        <v>0.2</v>
      </c>
      <c r="T1707" s="119">
        <v>0.3</v>
      </c>
      <c r="U1707" s="119">
        <v>0.1</v>
      </c>
      <c r="V1707" s="111">
        <f t="shared" si="221"/>
        <v>421.35754312080007</v>
      </c>
      <c r="W1707" s="111">
        <f t="shared" si="233"/>
        <v>459.2797220016721</v>
      </c>
      <c r="X1707" s="112">
        <v>1.377</v>
      </c>
      <c r="Y1707" s="114">
        <f t="shared" si="235"/>
        <v>1001.5668799981416</v>
      </c>
      <c r="Z1707" s="113">
        <v>0.4</v>
      </c>
      <c r="AA1707" s="114">
        <f t="shared" si="231"/>
        <v>600.94012799888492</v>
      </c>
    </row>
    <row r="1708" spans="1:27" ht="12.75" customHeight="1" x14ac:dyDescent="0.35">
      <c r="A1708" s="103" t="s">
        <v>2684</v>
      </c>
      <c r="B1708" s="222" t="s">
        <v>4440</v>
      </c>
      <c r="C1708" s="123" t="s">
        <v>4007</v>
      </c>
      <c r="D1708" s="136">
        <v>0.2</v>
      </c>
      <c r="E1708" s="125">
        <v>1</v>
      </c>
      <c r="F1708" s="132">
        <f>VLOOKUP(CONCATENATE(A1708,"-",E1708),AĞIRLIK!$A$3:$C$171,3,FALSE)</f>
        <v>22.608000000000001</v>
      </c>
      <c r="G1708" s="141" t="s">
        <v>39</v>
      </c>
      <c r="H1708" s="108">
        <f>Sayfa2!$C$2</f>
        <v>6.5</v>
      </c>
      <c r="I1708" s="108">
        <f>D1708*'genel hesap'!$K$94</f>
        <v>2.1892080000000003</v>
      </c>
      <c r="J1708" s="118">
        <f>D1708*'genel hesap'!$R$94</f>
        <v>9.133129600000002</v>
      </c>
      <c r="K1708" s="118">
        <f>'genel hesap'!$D$2</f>
        <v>0.5</v>
      </c>
      <c r="L1708" s="118"/>
      <c r="M1708" s="118"/>
      <c r="N1708" s="118"/>
      <c r="O1708" s="118">
        <f>SIVAMA!D27</f>
        <v>5.58</v>
      </c>
      <c r="P1708" s="118"/>
      <c r="Q1708" s="118"/>
      <c r="R1708" s="109">
        <f>F1708*H1708*D1708+I1708+J1708+K1708+L1708+M1708+N1708+O1708+P1708+Q1708+R1694</f>
        <v>250.35642560000002</v>
      </c>
      <c r="S1708" s="119">
        <v>0.2</v>
      </c>
      <c r="T1708" s="119">
        <v>0.3</v>
      </c>
      <c r="U1708" s="119">
        <v>0.1</v>
      </c>
      <c r="V1708" s="111">
        <f>R1708*(1+S1708)*(T1708+1)*(U1708+1)</f>
        <v>429.61162632960009</v>
      </c>
      <c r="W1708" s="111">
        <f t="shared" si="233"/>
        <v>468.27667269926411</v>
      </c>
      <c r="X1708" s="112">
        <v>1.377</v>
      </c>
      <c r="Y1708" s="114">
        <f>V1708*(1+X1708)</f>
        <v>1021.1868357854593</v>
      </c>
      <c r="Z1708" s="113">
        <v>0.4</v>
      </c>
      <c r="AA1708" s="114">
        <f>Y1708*(1-Z1708)</f>
        <v>612.71210147127556</v>
      </c>
    </row>
    <row r="1709" spans="1:27" ht="12.75" customHeight="1" x14ac:dyDescent="0.35">
      <c r="A1709" s="103" t="s">
        <v>2684</v>
      </c>
      <c r="B1709" s="222" t="s">
        <v>4441</v>
      </c>
      <c r="C1709" s="78" t="s">
        <v>2659</v>
      </c>
      <c r="D1709" s="124">
        <v>1</v>
      </c>
      <c r="E1709" s="125">
        <v>1</v>
      </c>
      <c r="F1709" s="132">
        <f>VLOOKUP(CONCATENATE(A1709,"-",E1709),AĞIRLIK!$A$3:$C$171,3,FALSE)</f>
        <v>22.608000000000001</v>
      </c>
      <c r="G1709" s="141" t="s">
        <v>39</v>
      </c>
      <c r="H1709" s="108">
        <f>Sayfa2!$C$2</f>
        <v>6.5</v>
      </c>
      <c r="I1709" s="108"/>
      <c r="J1709" s="118"/>
      <c r="K1709" s="118"/>
      <c r="L1709" s="118"/>
      <c r="M1709" s="118"/>
      <c r="N1709" s="118"/>
      <c r="O1709" s="118"/>
      <c r="P1709" s="118"/>
      <c r="Q1709" s="118"/>
      <c r="R1709" s="109">
        <f>R1692*1.5</f>
        <v>220.428</v>
      </c>
      <c r="S1709" s="119">
        <v>0.1</v>
      </c>
      <c r="T1709" s="119">
        <v>0.3</v>
      </c>
      <c r="U1709" s="119">
        <v>0.1</v>
      </c>
      <c r="V1709" s="111">
        <f t="shared" si="221"/>
        <v>346.73324400000007</v>
      </c>
      <c r="W1709" s="111">
        <f t="shared" si="233"/>
        <v>377.93923596000008</v>
      </c>
      <c r="X1709" s="112">
        <v>1.377</v>
      </c>
      <c r="Y1709" s="114">
        <f t="shared" si="235"/>
        <v>824.18492098800004</v>
      </c>
      <c r="Z1709" s="113">
        <v>0.4</v>
      </c>
      <c r="AA1709" s="114">
        <f t="shared" si="231"/>
        <v>494.51095259279998</v>
      </c>
    </row>
    <row r="1710" spans="1:27" ht="12.75" customHeight="1" x14ac:dyDescent="0.35">
      <c r="A1710" s="103" t="s">
        <v>2684</v>
      </c>
      <c r="B1710" s="222" t="s">
        <v>4442</v>
      </c>
      <c r="C1710" s="123" t="s">
        <v>3550</v>
      </c>
      <c r="D1710" s="124">
        <v>1</v>
      </c>
      <c r="E1710" s="125">
        <v>1</v>
      </c>
      <c r="F1710" s="132">
        <f>VLOOKUP(CONCATENATE(A1710,"-",E1710),AĞIRLIK!$A$3:$C$171,3,FALSE)</f>
        <v>22.608000000000001</v>
      </c>
      <c r="G1710" s="141" t="s">
        <v>39</v>
      </c>
      <c r="H1710" s="108">
        <f>Sayfa2!$C$2</f>
        <v>6.5</v>
      </c>
      <c r="I1710" s="108">
        <f>D1710*İZOLASYON!$G$27</f>
        <v>8.6978000000000009</v>
      </c>
      <c r="J1710" s="118">
        <f>D1710*İZOLASYON!$O$27</f>
        <v>44.373224000000008</v>
      </c>
      <c r="K1710" s="118"/>
      <c r="L1710" s="118"/>
      <c r="M1710" s="118"/>
      <c r="N1710" s="118">
        <f>CONTA!E927</f>
        <v>0</v>
      </c>
      <c r="O1710" s="118"/>
      <c r="P1710" s="118"/>
      <c r="Q1710" s="118"/>
      <c r="R1710" s="109">
        <f>R1693*1.5</f>
        <v>300.034536</v>
      </c>
      <c r="S1710" s="119">
        <v>0.2</v>
      </c>
      <c r="T1710" s="119">
        <v>0.3</v>
      </c>
      <c r="U1710" s="119">
        <v>0.1</v>
      </c>
      <c r="V1710" s="111">
        <f t="shared" si="221"/>
        <v>514.85926377600003</v>
      </c>
      <c r="W1710" s="111">
        <f t="shared" si="233"/>
        <v>561.19659751584004</v>
      </c>
      <c r="X1710" s="112">
        <v>1.377</v>
      </c>
      <c r="Y1710" s="114">
        <f t="shared" si="235"/>
        <v>1223.820469995552</v>
      </c>
      <c r="Z1710" s="113">
        <v>0.4</v>
      </c>
      <c r="AA1710" s="114">
        <f t="shared" si="231"/>
        <v>734.2922819973312</v>
      </c>
    </row>
    <row r="1711" spans="1:27" ht="12.75" customHeight="1" x14ac:dyDescent="0.35">
      <c r="A1711" s="103" t="s">
        <v>2684</v>
      </c>
      <c r="B1711" s="222" t="s">
        <v>4443</v>
      </c>
      <c r="C1711" s="123" t="s">
        <v>4008</v>
      </c>
      <c r="D1711" s="124">
        <v>1</v>
      </c>
      <c r="E1711" s="125">
        <v>1</v>
      </c>
      <c r="F1711" s="132">
        <f>VLOOKUP(CONCATENATE(A1711,"-",E1711),AĞIRLIK!$A$3:$C$171,3,FALSE)</f>
        <v>22.608000000000001</v>
      </c>
      <c r="G1711" s="141" t="s">
        <v>39</v>
      </c>
      <c r="H1711" s="108">
        <f>Sayfa2!$C$2</f>
        <v>6.5</v>
      </c>
      <c r="I1711" s="108">
        <f>D1711*'genel hesap'!$K$94</f>
        <v>10.94604</v>
      </c>
      <c r="J1711" s="118">
        <f>D1711*'genel hesap'!$R$94</f>
        <v>45.665648000000004</v>
      </c>
      <c r="K1711" s="118"/>
      <c r="L1711" s="118"/>
      <c r="M1711" s="118"/>
      <c r="N1711" s="118">
        <f>CONTA!E26</f>
        <v>2.1936986301369865</v>
      </c>
      <c r="O1711" s="118"/>
      <c r="P1711" s="118"/>
      <c r="Q1711" s="118"/>
      <c r="R1711" s="109">
        <f>R1694*1.5</f>
        <v>305.34553200000005</v>
      </c>
      <c r="S1711" s="119">
        <v>0.2</v>
      </c>
      <c r="T1711" s="119">
        <v>0.3</v>
      </c>
      <c r="U1711" s="119">
        <v>0.1</v>
      </c>
      <c r="V1711" s="111">
        <f>R1711*(1+S1711)*(T1711+1)*(U1711+1)</f>
        <v>523.97293291200015</v>
      </c>
      <c r="W1711" s="111">
        <f t="shared" si="233"/>
        <v>571.13049687408022</v>
      </c>
      <c r="X1711" s="112">
        <v>1.377</v>
      </c>
      <c r="Y1711" s="114">
        <f>V1711*(1+X1711)</f>
        <v>1245.4836615318243</v>
      </c>
      <c r="Z1711" s="113">
        <v>0.4</v>
      </c>
      <c r="AA1711" s="114">
        <f>Y1711*(1-Z1711)</f>
        <v>747.29019691909457</v>
      </c>
    </row>
    <row r="1712" spans="1:27" ht="12.75" customHeight="1" x14ac:dyDescent="0.35">
      <c r="A1712" s="103" t="s">
        <v>2685</v>
      </c>
      <c r="B1712" s="222" t="s">
        <v>2406</v>
      </c>
      <c r="C1712" s="78" t="s">
        <v>929</v>
      </c>
      <c r="D1712" s="124">
        <v>1</v>
      </c>
      <c r="E1712" s="125">
        <v>1</v>
      </c>
      <c r="F1712" s="132">
        <f>VLOOKUP(CONCATENATE(A1712,"-",E1712),AĞIRLIK!$A$3:$C$171,3,FALSE)</f>
        <v>23.864000000000001</v>
      </c>
      <c r="G1712" s="141" t="s">
        <v>39</v>
      </c>
      <c r="H1712" s="108">
        <f>Sayfa2!$C$2</f>
        <v>6.5</v>
      </c>
      <c r="I1712" s="108"/>
      <c r="J1712" s="118"/>
      <c r="K1712" s="118"/>
      <c r="L1712" s="118"/>
      <c r="M1712" s="118"/>
      <c r="N1712" s="118"/>
      <c r="O1712" s="118"/>
      <c r="P1712" s="118"/>
      <c r="Q1712" s="118"/>
      <c r="R1712" s="109">
        <f>F1712*H1712*D1712+I1712+J1712+K1712+L1712+M1712+N1712+O1712+P1712+Q1712</f>
        <v>155.11600000000001</v>
      </c>
      <c r="S1712" s="119">
        <v>0.1</v>
      </c>
      <c r="T1712" s="119">
        <v>0.3</v>
      </c>
      <c r="U1712" s="119">
        <v>0.1</v>
      </c>
      <c r="V1712" s="111">
        <f t="shared" si="221"/>
        <v>243.99746800000008</v>
      </c>
      <c r="W1712" s="111">
        <f t="shared" si="233"/>
        <v>265.95724012000011</v>
      </c>
      <c r="X1712" s="112">
        <v>1.377</v>
      </c>
      <c r="Y1712" s="114">
        <f t="shared" si="235"/>
        <v>579.98198143600018</v>
      </c>
      <c r="Z1712" s="113">
        <v>0.4</v>
      </c>
      <c r="AA1712" s="114">
        <f t="shared" si="231"/>
        <v>347.9891888616001</v>
      </c>
    </row>
    <row r="1713" spans="1:27" ht="12.75" customHeight="1" x14ac:dyDescent="0.35">
      <c r="A1713" s="103" t="s">
        <v>2685</v>
      </c>
      <c r="B1713" s="222" t="s">
        <v>2407</v>
      </c>
      <c r="C1713" s="123" t="s">
        <v>3201</v>
      </c>
      <c r="D1713" s="124">
        <v>1</v>
      </c>
      <c r="E1713" s="125">
        <v>1</v>
      </c>
      <c r="F1713" s="132">
        <f>VLOOKUP(CONCATENATE(A1713,"-",E1713),AĞIRLIK!$A$3:$C$171,3,FALSE)</f>
        <v>23.864000000000001</v>
      </c>
      <c r="G1713" s="141" t="s">
        <v>39</v>
      </c>
      <c r="H1713" s="108">
        <f>Sayfa2!$C$2</f>
        <v>6.5</v>
      </c>
      <c r="I1713" s="108">
        <f>D1713*İZOLASYON!$G$28</f>
        <v>9.1326900000000002</v>
      </c>
      <c r="J1713" s="118">
        <f>D1713*İZOLASYON!$O$28</f>
        <v>46.527264000000017</v>
      </c>
      <c r="K1713" s="118"/>
      <c r="L1713" s="118"/>
      <c r="M1713" s="118"/>
      <c r="N1713" s="118"/>
      <c r="O1713" s="118"/>
      <c r="P1713" s="118"/>
      <c r="Q1713" s="118"/>
      <c r="R1713" s="109">
        <f>F1713*H1713*D1713+I1713+J1713+K1713+L1713+M1713+N1713+O1713+P1713+Q1713</f>
        <v>210.77595400000001</v>
      </c>
      <c r="S1713" s="119">
        <v>0.1</v>
      </c>
      <c r="T1713" s="119">
        <v>0.3</v>
      </c>
      <c r="U1713" s="119">
        <v>0.1</v>
      </c>
      <c r="V1713" s="111">
        <f t="shared" ref="V1713:V1812" si="236">R1713*(1+S1713)*(T1713+1)*(U1713+1)</f>
        <v>331.55057564200007</v>
      </c>
      <c r="W1713" s="111">
        <f t="shared" si="233"/>
        <v>361.3901274497801</v>
      </c>
      <c r="X1713" s="112">
        <v>1.377</v>
      </c>
      <c r="Y1713" s="114">
        <f t="shared" si="235"/>
        <v>788.09571830103414</v>
      </c>
      <c r="Z1713" s="113">
        <v>0.4</v>
      </c>
      <c r="AA1713" s="114">
        <f t="shared" ref="AA1713:AA1812" si="237">Y1713*(1-Z1713)</f>
        <v>472.85743098062045</v>
      </c>
    </row>
    <row r="1714" spans="1:27" ht="12.75" customHeight="1" x14ac:dyDescent="0.35">
      <c r="A1714" s="103" t="s">
        <v>2685</v>
      </c>
      <c r="B1714" s="222" t="s">
        <v>2408</v>
      </c>
      <c r="C1714" s="123" t="s">
        <v>4009</v>
      </c>
      <c r="D1714" s="124">
        <v>1</v>
      </c>
      <c r="E1714" s="125">
        <v>1</v>
      </c>
      <c r="F1714" s="106">
        <f>VLOOKUP(CONCATENATE(A1714,"-",E1714),AĞIRLIK!$A$3:$C$171,3,FALSE)</f>
        <v>23.864000000000001</v>
      </c>
      <c r="G1714" s="117" t="s">
        <v>39</v>
      </c>
      <c r="H1714" s="108">
        <f>Sayfa2!$C$2</f>
        <v>6.5</v>
      </c>
      <c r="I1714" s="108">
        <f>D1714*'genel hesap'!$K$95</f>
        <v>11.467280000000001</v>
      </c>
      <c r="J1714" s="108">
        <f>D1714*'genel hesap'!$R$95</f>
        <v>47.819688000000006</v>
      </c>
      <c r="K1714" s="118"/>
      <c r="L1714" s="118"/>
      <c r="M1714" s="118"/>
      <c r="N1714" s="118"/>
      <c r="O1714" s="118"/>
      <c r="P1714" s="118"/>
      <c r="Q1714" s="118"/>
      <c r="R1714" s="109">
        <f>F1714*H1714*D1714+I1714+J1714+K1714+L1714+M1714+N1714+O1714+P1714+Q1714</f>
        <v>214.40296800000002</v>
      </c>
      <c r="S1714" s="119">
        <v>0.1</v>
      </c>
      <c r="T1714" s="119">
        <v>0.3</v>
      </c>
      <c r="U1714" s="119">
        <v>0.1</v>
      </c>
      <c r="V1714" s="111">
        <f t="shared" si="236"/>
        <v>337.2558686640001</v>
      </c>
      <c r="W1714" s="111">
        <f t="shared" si="233"/>
        <v>367.60889684376014</v>
      </c>
      <c r="X1714" s="112">
        <v>1.377</v>
      </c>
      <c r="Y1714" s="114">
        <f t="shared" si="235"/>
        <v>801.65719981432812</v>
      </c>
      <c r="Z1714" s="113">
        <v>0.4</v>
      </c>
      <c r="AA1714" s="114">
        <f t="shared" si="237"/>
        <v>480.99431988859686</v>
      </c>
    </row>
    <row r="1715" spans="1:27" ht="12.75" customHeight="1" x14ac:dyDescent="0.35">
      <c r="A1715" s="103" t="s">
        <v>2685</v>
      </c>
      <c r="B1715" s="222" t="s">
        <v>2409</v>
      </c>
      <c r="C1715" s="78" t="s">
        <v>953</v>
      </c>
      <c r="D1715" s="124">
        <v>0.5</v>
      </c>
      <c r="E1715" s="125">
        <v>1</v>
      </c>
      <c r="F1715" s="132">
        <f>VLOOKUP(CONCATENATE(A1715,"-",E1715),AĞIRLIK!$A$3:$C$171,3,FALSE)</f>
        <v>23.864000000000001</v>
      </c>
      <c r="G1715" s="141" t="s">
        <v>39</v>
      </c>
      <c r="H1715" s="108">
        <f>Sayfa2!$C$2</f>
        <v>6.5</v>
      </c>
      <c r="I1715" s="120"/>
      <c r="J1715" s="118"/>
      <c r="K1715" s="118"/>
      <c r="L1715" s="118"/>
      <c r="M1715" s="118"/>
      <c r="N1715" s="118"/>
      <c r="O1715" s="118"/>
      <c r="P1715" s="118"/>
      <c r="Q1715" s="118"/>
      <c r="R1715" s="109">
        <f t="shared" ref="R1715:R1723" si="238">F1715*H1715*D1715+I1715+J1715+K1715+L1715+M1715+N1715+O1715+P1715+Q1715</f>
        <v>77.558000000000007</v>
      </c>
      <c r="S1715" s="119">
        <v>0.2</v>
      </c>
      <c r="T1715" s="119">
        <v>0.3</v>
      </c>
      <c r="U1715" s="119">
        <v>0.1</v>
      </c>
      <c r="V1715" s="111">
        <f t="shared" si="236"/>
        <v>133.08952800000003</v>
      </c>
      <c r="W1715" s="111">
        <f t="shared" si="233"/>
        <v>145.06758552000005</v>
      </c>
      <c r="X1715" s="112">
        <v>1.377</v>
      </c>
      <c r="Y1715" s="114">
        <f t="shared" si="235"/>
        <v>316.35380805600005</v>
      </c>
      <c r="Z1715" s="113">
        <v>0.4</v>
      </c>
      <c r="AA1715" s="114">
        <f t="shared" si="237"/>
        <v>189.81228483360002</v>
      </c>
    </row>
    <row r="1716" spans="1:27" ht="12.75" customHeight="1" x14ac:dyDescent="0.35">
      <c r="A1716" s="103" t="s">
        <v>2685</v>
      </c>
      <c r="B1716" s="222" t="s">
        <v>2410</v>
      </c>
      <c r="C1716" s="123" t="s">
        <v>3143</v>
      </c>
      <c r="D1716" s="124">
        <v>0.5</v>
      </c>
      <c r="E1716" s="125">
        <v>1</v>
      </c>
      <c r="F1716" s="132">
        <f>VLOOKUP(CONCATENATE(A1716,"-",E1716),AĞIRLIK!$A$3:$C$171,3,FALSE)</f>
        <v>23.864000000000001</v>
      </c>
      <c r="G1716" s="141" t="s">
        <v>39</v>
      </c>
      <c r="H1716" s="108">
        <f>Sayfa2!$C$2</f>
        <v>6.5</v>
      </c>
      <c r="I1716" s="108">
        <f>D1716*İZOLASYON!$G$28</f>
        <v>4.5663450000000001</v>
      </c>
      <c r="J1716" s="118">
        <f>D1716*İZOLASYON!$O$28</f>
        <v>23.263632000000008</v>
      </c>
      <c r="K1716" s="118"/>
      <c r="L1716" s="118"/>
      <c r="M1716" s="118"/>
      <c r="N1716" s="118"/>
      <c r="O1716" s="118"/>
      <c r="P1716" s="118"/>
      <c r="Q1716" s="118"/>
      <c r="R1716" s="109">
        <f t="shared" si="238"/>
        <v>105.38797700000001</v>
      </c>
      <c r="S1716" s="119">
        <v>0.2</v>
      </c>
      <c r="T1716" s="119">
        <v>0.3</v>
      </c>
      <c r="U1716" s="119">
        <v>0.1</v>
      </c>
      <c r="V1716" s="111">
        <f t="shared" si="236"/>
        <v>180.84576853199999</v>
      </c>
      <c r="W1716" s="111">
        <f t="shared" si="233"/>
        <v>197.12188769988001</v>
      </c>
      <c r="X1716" s="112">
        <v>1.377</v>
      </c>
      <c r="Y1716" s="114">
        <f t="shared" si="235"/>
        <v>429.87039180056394</v>
      </c>
      <c r="Z1716" s="113">
        <v>0.4</v>
      </c>
      <c r="AA1716" s="114">
        <f t="shared" si="237"/>
        <v>257.92223508033834</v>
      </c>
    </row>
    <row r="1717" spans="1:27" ht="12.75" customHeight="1" x14ac:dyDescent="0.35">
      <c r="A1717" s="103" t="s">
        <v>2685</v>
      </c>
      <c r="B1717" s="222" t="s">
        <v>2411</v>
      </c>
      <c r="C1717" s="123" t="s">
        <v>4010</v>
      </c>
      <c r="D1717" s="124">
        <v>0.5</v>
      </c>
      <c r="E1717" s="125">
        <v>1</v>
      </c>
      <c r="F1717" s="106">
        <f>VLOOKUP(CONCATENATE(A1717,"-",E1717),AĞIRLIK!$A$3:$C$171,3,FALSE)</f>
        <v>23.864000000000001</v>
      </c>
      <c r="G1717" s="117" t="s">
        <v>39</v>
      </c>
      <c r="H1717" s="108">
        <f>Sayfa2!$C$2</f>
        <v>6.5</v>
      </c>
      <c r="I1717" s="108">
        <f>D1717*'genel hesap'!$K$95</f>
        <v>5.7336400000000003</v>
      </c>
      <c r="J1717" s="108">
        <f>D1717*'genel hesap'!$R$95</f>
        <v>23.909844000000003</v>
      </c>
      <c r="K1717" s="118"/>
      <c r="L1717" s="118"/>
      <c r="M1717" s="118"/>
      <c r="N1717" s="118"/>
      <c r="O1717" s="118"/>
      <c r="P1717" s="118"/>
      <c r="Q1717" s="118"/>
      <c r="R1717" s="109">
        <f t="shared" si="238"/>
        <v>107.20148400000001</v>
      </c>
      <c r="S1717" s="119">
        <v>0.2</v>
      </c>
      <c r="T1717" s="119">
        <v>0.3</v>
      </c>
      <c r="U1717" s="119">
        <v>0.1</v>
      </c>
      <c r="V1717" s="111">
        <f t="shared" si="236"/>
        <v>183.957746544</v>
      </c>
      <c r="W1717" s="111">
        <f t="shared" si="233"/>
        <v>200.51394373296003</v>
      </c>
      <c r="X1717" s="112">
        <v>1.377</v>
      </c>
      <c r="Y1717" s="114">
        <f t="shared" si="235"/>
        <v>437.26756353508796</v>
      </c>
      <c r="Z1717" s="113">
        <v>0.4</v>
      </c>
      <c r="AA1717" s="114">
        <f t="shared" si="237"/>
        <v>262.36053812105274</v>
      </c>
    </row>
    <row r="1718" spans="1:27" ht="12.75" customHeight="1" x14ac:dyDescent="0.35">
      <c r="A1718" s="103" t="s">
        <v>2685</v>
      </c>
      <c r="B1718" s="222" t="s">
        <v>2412</v>
      </c>
      <c r="C1718" s="78" t="s">
        <v>955</v>
      </c>
      <c r="D1718" s="116">
        <v>0.25</v>
      </c>
      <c r="E1718" s="125">
        <v>1</v>
      </c>
      <c r="F1718" s="132">
        <f>VLOOKUP(CONCATENATE(A1718,"-",E1718),AĞIRLIK!$A$3:$C$171,3,FALSE)</f>
        <v>23.864000000000001</v>
      </c>
      <c r="G1718" s="141" t="s">
        <v>39</v>
      </c>
      <c r="H1718" s="108">
        <f>Sayfa2!$C$2</f>
        <v>6.5</v>
      </c>
      <c r="I1718" s="120"/>
      <c r="J1718" s="118"/>
      <c r="K1718" s="118"/>
      <c r="L1718" s="118"/>
      <c r="M1718" s="118"/>
      <c r="N1718" s="118"/>
      <c r="O1718" s="118"/>
      <c r="P1718" s="118"/>
      <c r="Q1718" s="118"/>
      <c r="R1718" s="109">
        <f t="shared" si="238"/>
        <v>38.779000000000003</v>
      </c>
      <c r="S1718" s="119">
        <v>0.2</v>
      </c>
      <c r="T1718" s="119">
        <v>0.3</v>
      </c>
      <c r="U1718" s="119">
        <v>0.1</v>
      </c>
      <c r="V1718" s="111">
        <f t="shared" si="236"/>
        <v>66.544764000000015</v>
      </c>
      <c r="W1718" s="111">
        <f t="shared" si="233"/>
        <v>72.533792760000026</v>
      </c>
      <c r="X1718" s="112">
        <v>1.377</v>
      </c>
      <c r="Y1718" s="114">
        <f t="shared" si="235"/>
        <v>158.17690402800002</v>
      </c>
      <c r="Z1718" s="113">
        <v>0.4</v>
      </c>
      <c r="AA1718" s="114">
        <f t="shared" si="237"/>
        <v>94.906142416800009</v>
      </c>
    </row>
    <row r="1719" spans="1:27" ht="12.75" customHeight="1" x14ac:dyDescent="0.35">
      <c r="A1719" s="103" t="s">
        <v>2685</v>
      </c>
      <c r="B1719" s="222" t="s">
        <v>2413</v>
      </c>
      <c r="C1719" s="123" t="s">
        <v>3172</v>
      </c>
      <c r="D1719" s="116">
        <v>0.25</v>
      </c>
      <c r="E1719" s="125">
        <v>1</v>
      </c>
      <c r="F1719" s="132">
        <f>VLOOKUP(CONCATENATE(A1719,"-",E1719),AĞIRLIK!$A$3:$C$171,3,FALSE)</f>
        <v>23.864000000000001</v>
      </c>
      <c r="G1719" s="141" t="s">
        <v>39</v>
      </c>
      <c r="H1719" s="108">
        <f>Sayfa2!$C$2</f>
        <v>6.5</v>
      </c>
      <c r="I1719" s="108">
        <f>D1719*İZOLASYON!$G$28</f>
        <v>2.2831725</v>
      </c>
      <c r="J1719" s="118">
        <f>D1719*İZOLASYON!$O$28</f>
        <v>11.631816000000004</v>
      </c>
      <c r="K1719" s="118"/>
      <c r="L1719" s="118"/>
      <c r="M1719" s="118"/>
      <c r="N1719" s="118"/>
      <c r="O1719" s="118"/>
      <c r="P1719" s="118"/>
      <c r="Q1719" s="118"/>
      <c r="R1719" s="109">
        <f t="shared" si="238"/>
        <v>52.693988500000003</v>
      </c>
      <c r="S1719" s="119">
        <v>0.2</v>
      </c>
      <c r="T1719" s="119">
        <v>0.3</v>
      </c>
      <c r="U1719" s="119">
        <v>0.1</v>
      </c>
      <c r="V1719" s="111">
        <f t="shared" si="236"/>
        <v>90.422884265999997</v>
      </c>
      <c r="W1719" s="111">
        <f t="shared" si="233"/>
        <v>98.560943849940003</v>
      </c>
      <c r="X1719" s="112">
        <v>1.377</v>
      </c>
      <c r="Y1719" s="114">
        <f t="shared" si="235"/>
        <v>214.93519590028197</v>
      </c>
      <c r="Z1719" s="113">
        <v>0.4</v>
      </c>
      <c r="AA1719" s="114">
        <f t="shared" si="237"/>
        <v>128.96111754016917</v>
      </c>
    </row>
    <row r="1720" spans="1:27" ht="12.75" customHeight="1" x14ac:dyDescent="0.35">
      <c r="A1720" s="103" t="s">
        <v>2685</v>
      </c>
      <c r="B1720" s="222" t="s">
        <v>2414</v>
      </c>
      <c r="C1720" s="123" t="s">
        <v>4011</v>
      </c>
      <c r="D1720" s="116">
        <v>0.25</v>
      </c>
      <c r="E1720" s="125">
        <v>1</v>
      </c>
      <c r="F1720" s="106">
        <f>VLOOKUP(CONCATENATE(A1720,"-",E1720),AĞIRLIK!$A$3:$C$171,3,FALSE)</f>
        <v>23.864000000000001</v>
      </c>
      <c r="G1720" s="117" t="s">
        <v>39</v>
      </c>
      <c r="H1720" s="108">
        <f>Sayfa2!$C$2</f>
        <v>6.5</v>
      </c>
      <c r="I1720" s="108">
        <f>D1720*'genel hesap'!$K$95</f>
        <v>2.8668200000000001</v>
      </c>
      <c r="J1720" s="108">
        <f>D1720*'genel hesap'!$R$95</f>
        <v>11.954922000000002</v>
      </c>
      <c r="K1720" s="118"/>
      <c r="L1720" s="118"/>
      <c r="M1720" s="118"/>
      <c r="N1720" s="118"/>
      <c r="O1720" s="118"/>
      <c r="P1720" s="118"/>
      <c r="Q1720" s="118"/>
      <c r="R1720" s="109">
        <f t="shared" si="238"/>
        <v>53.600742000000004</v>
      </c>
      <c r="S1720" s="119">
        <v>0.2</v>
      </c>
      <c r="T1720" s="119">
        <v>0.3</v>
      </c>
      <c r="U1720" s="119">
        <v>0.1</v>
      </c>
      <c r="V1720" s="111">
        <f>R1720*(1+S1720)*(T1720+1)*(U1720+1)</f>
        <v>91.978873272000001</v>
      </c>
      <c r="W1720" s="111">
        <f t="shared" si="233"/>
        <v>100.25697186648001</v>
      </c>
      <c r="X1720" s="112">
        <v>1.377</v>
      </c>
      <c r="Y1720" s="114">
        <f>V1720*(1+X1720)</f>
        <v>218.63378176754398</v>
      </c>
      <c r="Z1720" s="113">
        <v>0.4</v>
      </c>
      <c r="AA1720" s="114">
        <f>Y1720*(1-Z1720)</f>
        <v>131.18026906052637</v>
      </c>
    </row>
    <row r="1721" spans="1:27" ht="12.75" customHeight="1" x14ac:dyDescent="0.35">
      <c r="A1721" s="103" t="s">
        <v>2685</v>
      </c>
      <c r="B1721" s="222" t="s">
        <v>2415</v>
      </c>
      <c r="C1721" s="78" t="s">
        <v>4608</v>
      </c>
      <c r="D1721" s="124">
        <v>0.5</v>
      </c>
      <c r="E1721" s="125">
        <v>1</v>
      </c>
      <c r="F1721" s="132">
        <f>VLOOKUP(CONCATENATE(A1721,"-",E1721),AĞIRLIK!$A$3:$C$171,3,FALSE)</f>
        <v>23.864000000000001</v>
      </c>
      <c r="G1721" s="141" t="s">
        <v>39</v>
      </c>
      <c r="H1721" s="108">
        <f>Sayfa2!$C$2</f>
        <v>6.5</v>
      </c>
      <c r="I1721" s="108"/>
      <c r="J1721" s="118"/>
      <c r="K1721" s="118"/>
      <c r="L1721" s="118">
        <v>1.39</v>
      </c>
      <c r="M1721" s="118"/>
      <c r="N1721" s="118"/>
      <c r="O1721" s="118"/>
      <c r="P1721" s="118"/>
      <c r="Q1721" s="118"/>
      <c r="R1721" s="109">
        <f t="shared" si="238"/>
        <v>78.948000000000008</v>
      </c>
      <c r="S1721" s="119">
        <v>0.2</v>
      </c>
      <c r="T1721" s="119">
        <v>0.3</v>
      </c>
      <c r="U1721" s="119">
        <v>0.1</v>
      </c>
      <c r="V1721" s="111">
        <f t="shared" si="236"/>
        <v>135.47476800000001</v>
      </c>
      <c r="W1721" s="111">
        <f t="shared" si="233"/>
        <v>147.66749712000004</v>
      </c>
      <c r="X1721" s="112">
        <v>1.377</v>
      </c>
      <c r="Y1721" s="114">
        <f t="shared" si="235"/>
        <v>322.02352353599997</v>
      </c>
      <c r="Z1721" s="113">
        <v>0.4</v>
      </c>
      <c r="AA1721" s="114">
        <f t="shared" si="237"/>
        <v>193.21411412159998</v>
      </c>
    </row>
    <row r="1722" spans="1:27" ht="12.75" customHeight="1" x14ac:dyDescent="0.35">
      <c r="A1722" s="103" t="s">
        <v>2685</v>
      </c>
      <c r="B1722" s="222" t="s">
        <v>2416</v>
      </c>
      <c r="C1722" s="123" t="s">
        <v>4637</v>
      </c>
      <c r="D1722" s="124">
        <v>0.5</v>
      </c>
      <c r="E1722" s="125">
        <v>1</v>
      </c>
      <c r="F1722" s="132">
        <f>VLOOKUP(CONCATENATE(A1722,"-",E1722),AĞIRLIK!$A$3:$C$171,3,FALSE)</f>
        <v>23.864000000000001</v>
      </c>
      <c r="G1722" s="141" t="s">
        <v>39</v>
      </c>
      <c r="H1722" s="108">
        <f>Sayfa2!$C$2</f>
        <v>6.5</v>
      </c>
      <c r="I1722" s="108">
        <f>D1722*İZOLASYON!$G$28</f>
        <v>4.5663450000000001</v>
      </c>
      <c r="J1722" s="118">
        <f>D1722*İZOLASYON!$O$28</f>
        <v>23.263632000000008</v>
      </c>
      <c r="K1722" s="118"/>
      <c r="L1722" s="118">
        <v>1.39</v>
      </c>
      <c r="M1722" s="118"/>
      <c r="N1722" s="118"/>
      <c r="O1722" s="118"/>
      <c r="P1722" s="118"/>
      <c r="Q1722" s="118"/>
      <c r="R1722" s="109">
        <f t="shared" si="238"/>
        <v>106.77797700000001</v>
      </c>
      <c r="S1722" s="119">
        <v>0.2</v>
      </c>
      <c r="T1722" s="119">
        <v>0.3</v>
      </c>
      <c r="U1722" s="119">
        <v>0.1</v>
      </c>
      <c r="V1722" s="111">
        <f t="shared" si="236"/>
        <v>183.231008532</v>
      </c>
      <c r="W1722" s="111">
        <f t="shared" si="233"/>
        <v>199.72179929988002</v>
      </c>
      <c r="X1722" s="112">
        <v>1.377</v>
      </c>
      <c r="Y1722" s="114">
        <f t="shared" si="235"/>
        <v>435.54010728056397</v>
      </c>
      <c r="Z1722" s="113">
        <v>0.4</v>
      </c>
      <c r="AA1722" s="114">
        <f t="shared" si="237"/>
        <v>261.32406436833838</v>
      </c>
    </row>
    <row r="1723" spans="1:27" ht="12.75" customHeight="1" x14ac:dyDescent="0.35">
      <c r="A1723" s="103" t="s">
        <v>2685</v>
      </c>
      <c r="B1723" s="222" t="s">
        <v>2417</v>
      </c>
      <c r="C1723" s="123" t="s">
        <v>4666</v>
      </c>
      <c r="D1723" s="124">
        <v>0.5</v>
      </c>
      <c r="E1723" s="125">
        <v>1</v>
      </c>
      <c r="F1723" s="106">
        <f>VLOOKUP(CONCATENATE(A1723,"-",E1723),AĞIRLIK!$A$3:$C$171,3,FALSE)</f>
        <v>23.864000000000001</v>
      </c>
      <c r="G1723" s="117" t="s">
        <v>39</v>
      </c>
      <c r="H1723" s="108">
        <f>Sayfa2!$C$2</f>
        <v>6.5</v>
      </c>
      <c r="I1723" s="108">
        <f>D1723*'genel hesap'!$K$95</f>
        <v>5.7336400000000003</v>
      </c>
      <c r="J1723" s="108">
        <f>D1723*'genel hesap'!$R$95</f>
        <v>23.909844000000003</v>
      </c>
      <c r="K1723" s="118"/>
      <c r="L1723" s="118">
        <v>1.39</v>
      </c>
      <c r="M1723" s="118"/>
      <c r="N1723" s="118"/>
      <c r="O1723" s="118"/>
      <c r="P1723" s="118"/>
      <c r="Q1723" s="118"/>
      <c r="R1723" s="109">
        <f t="shared" si="238"/>
        <v>108.59148400000001</v>
      </c>
      <c r="S1723" s="119">
        <v>0.2</v>
      </c>
      <c r="T1723" s="119">
        <v>0.3</v>
      </c>
      <c r="U1723" s="119">
        <v>0.1</v>
      </c>
      <c r="V1723" s="111">
        <f>R1723*(1+S1723)*(T1723+1)*(U1723+1)</f>
        <v>186.34298654400001</v>
      </c>
      <c r="W1723" s="111">
        <f t="shared" ref="W1723:W1786" si="239">V1723*$W$1</f>
        <v>203.11385533296004</v>
      </c>
      <c r="X1723" s="112">
        <v>1.377</v>
      </c>
      <c r="Y1723" s="114">
        <f>V1723*(1+X1723)</f>
        <v>442.937279015088</v>
      </c>
      <c r="Z1723" s="113">
        <v>0.4</v>
      </c>
      <c r="AA1723" s="114">
        <f>Y1723*(1-Z1723)</f>
        <v>265.76236740905279</v>
      </c>
    </row>
    <row r="1724" spans="1:27" ht="12.75" customHeight="1" x14ac:dyDescent="0.35">
      <c r="A1724" s="103" t="s">
        <v>2685</v>
      </c>
      <c r="B1724" s="222" t="s">
        <v>2418</v>
      </c>
      <c r="C1724" s="123" t="s">
        <v>1381</v>
      </c>
      <c r="D1724" s="124"/>
      <c r="E1724" s="125">
        <v>1</v>
      </c>
      <c r="F1724" s="106">
        <f>VLOOKUP(CONCATENATE(A1724,"-",E1724),AĞIRLIK!$A$3:$C$171,3,FALSE)</f>
        <v>23.864000000000001</v>
      </c>
      <c r="G1724" s="117" t="s">
        <v>39</v>
      </c>
      <c r="H1724" s="108"/>
      <c r="I1724" s="108"/>
      <c r="J1724" s="118"/>
      <c r="K1724" s="118"/>
      <c r="L1724" s="118"/>
      <c r="M1724" s="118"/>
      <c r="N1724" s="118"/>
      <c r="O1724" s="118"/>
      <c r="P1724" s="118"/>
      <c r="Q1724" s="118"/>
      <c r="R1724" s="109">
        <f>R1721</f>
        <v>78.948000000000008</v>
      </c>
      <c r="S1724" s="119">
        <f>S1722</f>
        <v>0.2</v>
      </c>
      <c r="T1724" s="119">
        <f>T1722</f>
        <v>0.3</v>
      </c>
      <c r="U1724" s="119">
        <f>U1722</f>
        <v>0.1</v>
      </c>
      <c r="V1724" s="121">
        <f>V1722</f>
        <v>183.231008532</v>
      </c>
      <c r="W1724" s="111">
        <f t="shared" si="239"/>
        <v>199.72179929988002</v>
      </c>
      <c r="X1724" s="112">
        <v>1.377</v>
      </c>
      <c r="Y1724" s="121">
        <f>Y1721</f>
        <v>322.02352353599997</v>
      </c>
      <c r="Z1724" s="119">
        <f>Z1721</f>
        <v>0.4</v>
      </c>
      <c r="AA1724" s="122">
        <f>AA1721</f>
        <v>193.21411412159998</v>
      </c>
    </row>
    <row r="1725" spans="1:27" ht="12.75" customHeight="1" x14ac:dyDescent="0.35">
      <c r="A1725" s="103" t="s">
        <v>2685</v>
      </c>
      <c r="B1725" s="222" t="s">
        <v>2419</v>
      </c>
      <c r="C1725" s="78" t="s">
        <v>958</v>
      </c>
      <c r="D1725" s="116">
        <v>1</v>
      </c>
      <c r="E1725" s="125">
        <v>1</v>
      </c>
      <c r="F1725" s="132">
        <f>VLOOKUP(CONCATENATE(A1725,"-",E1725),AĞIRLIK!$A$3:$C$171,3,FALSE)</f>
        <v>23.864000000000001</v>
      </c>
      <c r="G1725" s="141" t="s">
        <v>39</v>
      </c>
      <c r="H1725" s="108">
        <f>Sayfa2!$C$2</f>
        <v>6.5</v>
      </c>
      <c r="I1725" s="120"/>
      <c r="J1725" s="118"/>
      <c r="K1725" s="118"/>
      <c r="L1725" s="118"/>
      <c r="M1725" s="118"/>
      <c r="N1725" s="118"/>
      <c r="O1725" s="118"/>
      <c r="P1725" s="118"/>
      <c r="Q1725" s="118"/>
      <c r="R1725" s="109">
        <f t="shared" ref="R1725:R1745" si="240">F1725*H1725*D1725+I1725+J1725+K1725+L1725+M1725+N1725+O1725+P1725+Q1725</f>
        <v>155.11600000000001</v>
      </c>
      <c r="S1725" s="119">
        <v>0.1</v>
      </c>
      <c r="T1725" s="119">
        <v>0.3</v>
      </c>
      <c r="U1725" s="119">
        <v>0.1</v>
      </c>
      <c r="V1725" s="111">
        <f t="shared" si="236"/>
        <v>243.99746800000008</v>
      </c>
      <c r="W1725" s="111">
        <f t="shared" si="239"/>
        <v>265.95724012000011</v>
      </c>
      <c r="X1725" s="112">
        <v>1.377</v>
      </c>
      <c r="Y1725" s="114">
        <f t="shared" si="235"/>
        <v>579.98198143600018</v>
      </c>
      <c r="Z1725" s="113">
        <v>0.4</v>
      </c>
      <c r="AA1725" s="114">
        <f t="shared" si="237"/>
        <v>347.9891888616001</v>
      </c>
    </row>
    <row r="1726" spans="1:27" ht="12.75" customHeight="1" x14ac:dyDescent="0.35">
      <c r="A1726" s="103" t="s">
        <v>2685</v>
      </c>
      <c r="B1726" s="222" t="s">
        <v>2420</v>
      </c>
      <c r="C1726" s="123" t="s">
        <v>3269</v>
      </c>
      <c r="D1726" s="116">
        <v>1</v>
      </c>
      <c r="E1726" s="125">
        <v>1</v>
      </c>
      <c r="F1726" s="132">
        <f>VLOOKUP(CONCATENATE(A1726,"-",E1726),AĞIRLIK!$A$3:$C$171,3,FALSE)</f>
        <v>23.864000000000001</v>
      </c>
      <c r="G1726" s="141" t="s">
        <v>39</v>
      </c>
      <c r="H1726" s="108">
        <f>Sayfa2!$C$2</f>
        <v>6.5</v>
      </c>
      <c r="I1726" s="108">
        <f>D1726*İZOLASYON!$G$28</f>
        <v>9.1326900000000002</v>
      </c>
      <c r="J1726" s="118">
        <f>D1726*İZOLASYON!$O$28</f>
        <v>46.527264000000017</v>
      </c>
      <c r="K1726" s="118"/>
      <c r="L1726" s="118"/>
      <c r="M1726" s="118"/>
      <c r="N1726" s="118"/>
      <c r="O1726" s="118"/>
      <c r="P1726" s="118"/>
      <c r="Q1726" s="118"/>
      <c r="R1726" s="109">
        <f t="shared" si="240"/>
        <v>210.77595400000001</v>
      </c>
      <c r="S1726" s="119">
        <v>0.1</v>
      </c>
      <c r="T1726" s="119">
        <v>0.3</v>
      </c>
      <c r="U1726" s="119">
        <v>0.1</v>
      </c>
      <c r="V1726" s="111">
        <f t="shared" si="236"/>
        <v>331.55057564200007</v>
      </c>
      <c r="W1726" s="111">
        <f t="shared" si="239"/>
        <v>361.3901274497801</v>
      </c>
      <c r="X1726" s="112">
        <v>1.377</v>
      </c>
      <c r="Y1726" s="114">
        <f t="shared" si="235"/>
        <v>788.09571830103414</v>
      </c>
      <c r="Z1726" s="113">
        <v>0.4</v>
      </c>
      <c r="AA1726" s="114">
        <f t="shared" si="237"/>
        <v>472.85743098062045</v>
      </c>
    </row>
    <row r="1727" spans="1:27" ht="12.75" customHeight="1" x14ac:dyDescent="0.35">
      <c r="A1727" s="103" t="s">
        <v>2685</v>
      </c>
      <c r="B1727" s="222" t="s">
        <v>2421</v>
      </c>
      <c r="C1727" s="123" t="s">
        <v>4013</v>
      </c>
      <c r="D1727" s="116">
        <v>1</v>
      </c>
      <c r="E1727" s="125">
        <v>1</v>
      </c>
      <c r="F1727" s="106">
        <f>VLOOKUP(CONCATENATE(A1727,"-",E1727),AĞIRLIK!$A$3:$C$171,3,FALSE)</f>
        <v>23.864000000000001</v>
      </c>
      <c r="G1727" s="117" t="s">
        <v>39</v>
      </c>
      <c r="H1727" s="108">
        <f>Sayfa2!$C$2</f>
        <v>6.5</v>
      </c>
      <c r="I1727" s="108">
        <f>D1727*'genel hesap'!$K$95</f>
        <v>11.467280000000001</v>
      </c>
      <c r="J1727" s="108">
        <f>D1727*'genel hesap'!$R$95</f>
        <v>47.819688000000006</v>
      </c>
      <c r="K1727" s="118"/>
      <c r="L1727" s="118"/>
      <c r="M1727" s="118"/>
      <c r="N1727" s="118"/>
      <c r="O1727" s="118"/>
      <c r="P1727" s="118"/>
      <c r="Q1727" s="118"/>
      <c r="R1727" s="109">
        <f t="shared" si="240"/>
        <v>214.40296800000002</v>
      </c>
      <c r="S1727" s="119">
        <v>0.1</v>
      </c>
      <c r="T1727" s="119">
        <v>0.3</v>
      </c>
      <c r="U1727" s="119">
        <v>0.1</v>
      </c>
      <c r="V1727" s="111">
        <f>R1727*(1+S1727)*(T1727+1)*(U1727+1)</f>
        <v>337.2558686640001</v>
      </c>
      <c r="W1727" s="111">
        <f t="shared" si="239"/>
        <v>367.60889684376014</v>
      </c>
      <c r="X1727" s="112">
        <v>1.377</v>
      </c>
      <c r="Y1727" s="114">
        <f>V1727*(1+X1727)</f>
        <v>801.65719981432812</v>
      </c>
      <c r="Z1727" s="113">
        <v>0.4</v>
      </c>
      <c r="AA1727" s="114">
        <f>Y1727*(1-Z1727)</f>
        <v>480.99431988859686</v>
      </c>
    </row>
    <row r="1728" spans="1:27" ht="12.75" customHeight="1" x14ac:dyDescent="0.35">
      <c r="A1728" s="103" t="s">
        <v>2685</v>
      </c>
      <c r="B1728" s="222" t="s">
        <v>2422</v>
      </c>
      <c r="C1728" s="78" t="s">
        <v>960</v>
      </c>
      <c r="D1728" s="116">
        <v>1</v>
      </c>
      <c r="E1728" s="125">
        <v>1</v>
      </c>
      <c r="F1728" s="132">
        <f>VLOOKUP(CONCATENATE(A1728,"-",E1728),AĞIRLIK!$A$3:$C$171,3,FALSE)</f>
        <v>23.864000000000001</v>
      </c>
      <c r="G1728" s="141" t="s">
        <v>39</v>
      </c>
      <c r="H1728" s="108">
        <f>Sayfa2!$C$2</f>
        <v>6.5</v>
      </c>
      <c r="I1728" s="120"/>
      <c r="J1728" s="118"/>
      <c r="K1728" s="118"/>
      <c r="L1728" s="118"/>
      <c r="M1728" s="118"/>
      <c r="N1728" s="118"/>
      <c r="O1728" s="118"/>
      <c r="P1728" s="118"/>
      <c r="Q1728" s="118"/>
      <c r="R1728" s="109">
        <f t="shared" si="240"/>
        <v>155.11600000000001</v>
      </c>
      <c r="S1728" s="119">
        <v>0.1</v>
      </c>
      <c r="T1728" s="119">
        <v>0.3</v>
      </c>
      <c r="U1728" s="119">
        <v>0.1</v>
      </c>
      <c r="V1728" s="111">
        <f t="shared" si="236"/>
        <v>243.99746800000008</v>
      </c>
      <c r="W1728" s="111">
        <f t="shared" si="239"/>
        <v>265.95724012000011</v>
      </c>
      <c r="X1728" s="112">
        <v>1.377</v>
      </c>
      <c r="Y1728" s="114">
        <f t="shared" si="235"/>
        <v>579.98198143600018</v>
      </c>
      <c r="Z1728" s="113">
        <v>0.4</v>
      </c>
      <c r="AA1728" s="114">
        <f t="shared" si="237"/>
        <v>347.9891888616001</v>
      </c>
    </row>
    <row r="1729" spans="1:27" ht="12.75" customHeight="1" x14ac:dyDescent="0.35">
      <c r="A1729" s="103" t="s">
        <v>2685</v>
      </c>
      <c r="B1729" s="222" t="s">
        <v>2423</v>
      </c>
      <c r="C1729" s="123" t="s">
        <v>3298</v>
      </c>
      <c r="D1729" s="116">
        <v>1</v>
      </c>
      <c r="E1729" s="125">
        <v>1</v>
      </c>
      <c r="F1729" s="132">
        <f>VLOOKUP(CONCATENATE(A1729,"-",E1729),AĞIRLIK!$A$3:$C$171,3,FALSE)</f>
        <v>23.864000000000001</v>
      </c>
      <c r="G1729" s="141" t="s">
        <v>39</v>
      </c>
      <c r="H1729" s="108">
        <f>Sayfa2!$C$2</f>
        <v>6.5</v>
      </c>
      <c r="I1729" s="108">
        <f>D1729*İZOLASYON!$G$28</f>
        <v>9.1326900000000002</v>
      </c>
      <c r="J1729" s="118">
        <f>D1729*İZOLASYON!$O$28</f>
        <v>46.527264000000017</v>
      </c>
      <c r="K1729" s="118"/>
      <c r="L1729" s="118"/>
      <c r="M1729" s="118"/>
      <c r="N1729" s="118"/>
      <c r="O1729" s="118"/>
      <c r="P1729" s="118"/>
      <c r="Q1729" s="118"/>
      <c r="R1729" s="109">
        <f t="shared" si="240"/>
        <v>210.77595400000001</v>
      </c>
      <c r="S1729" s="119">
        <v>0.1</v>
      </c>
      <c r="T1729" s="119">
        <v>0.3</v>
      </c>
      <c r="U1729" s="119">
        <v>0.1</v>
      </c>
      <c r="V1729" s="111">
        <f t="shared" si="236"/>
        <v>331.55057564200007</v>
      </c>
      <c r="W1729" s="111">
        <f t="shared" si="239"/>
        <v>361.3901274497801</v>
      </c>
      <c r="X1729" s="112">
        <v>1.377</v>
      </c>
      <c r="Y1729" s="114">
        <f t="shared" si="235"/>
        <v>788.09571830103414</v>
      </c>
      <c r="Z1729" s="113">
        <v>0.4</v>
      </c>
      <c r="AA1729" s="114">
        <f t="shared" si="237"/>
        <v>472.85743098062045</v>
      </c>
    </row>
    <row r="1730" spans="1:27" ht="12.75" customHeight="1" x14ac:dyDescent="0.35">
      <c r="A1730" s="103" t="s">
        <v>2685</v>
      </c>
      <c r="B1730" s="222" t="s">
        <v>2424</v>
      </c>
      <c r="C1730" s="123" t="s">
        <v>4014</v>
      </c>
      <c r="D1730" s="116">
        <v>1</v>
      </c>
      <c r="E1730" s="125">
        <v>1</v>
      </c>
      <c r="F1730" s="106">
        <f>VLOOKUP(CONCATENATE(A1730,"-",E1730),AĞIRLIK!$A$3:$C$171,3,FALSE)</f>
        <v>23.864000000000001</v>
      </c>
      <c r="G1730" s="117" t="s">
        <v>39</v>
      </c>
      <c r="H1730" s="108">
        <f>Sayfa2!$C$2</f>
        <v>6.5</v>
      </c>
      <c r="I1730" s="108">
        <f>D1730*'genel hesap'!$K$95</f>
        <v>11.467280000000001</v>
      </c>
      <c r="J1730" s="108">
        <f>D1730*'genel hesap'!$R$95</f>
        <v>47.819688000000006</v>
      </c>
      <c r="K1730" s="118"/>
      <c r="L1730" s="118"/>
      <c r="M1730" s="118"/>
      <c r="N1730" s="118"/>
      <c r="O1730" s="118"/>
      <c r="P1730" s="118"/>
      <c r="Q1730" s="118"/>
      <c r="R1730" s="109">
        <f t="shared" si="240"/>
        <v>214.40296800000002</v>
      </c>
      <c r="S1730" s="119">
        <v>0.1</v>
      </c>
      <c r="T1730" s="119">
        <v>0.3</v>
      </c>
      <c r="U1730" s="119">
        <v>0.1</v>
      </c>
      <c r="V1730" s="111">
        <f>R1730*(1+S1730)*(T1730+1)*(U1730+1)</f>
        <v>337.2558686640001</v>
      </c>
      <c r="W1730" s="111">
        <f t="shared" si="239"/>
        <v>367.60889684376014</v>
      </c>
      <c r="X1730" s="112">
        <v>1.377</v>
      </c>
      <c r="Y1730" s="114">
        <f>V1730*(1+X1730)</f>
        <v>801.65719981432812</v>
      </c>
      <c r="Z1730" s="113">
        <v>0.4</v>
      </c>
      <c r="AA1730" s="114">
        <f>Y1730*(1-Z1730)</f>
        <v>480.99431988859686</v>
      </c>
    </row>
    <row r="1731" spans="1:27" ht="12.75" customHeight="1" x14ac:dyDescent="0.35">
      <c r="A1731" s="103" t="s">
        <v>2685</v>
      </c>
      <c r="B1731" s="222" t="s">
        <v>2425</v>
      </c>
      <c r="C1731" s="78" t="s">
        <v>962</v>
      </c>
      <c r="D1731" s="116">
        <v>1</v>
      </c>
      <c r="E1731" s="125">
        <v>1</v>
      </c>
      <c r="F1731" s="132">
        <f>VLOOKUP(CONCATENATE(A1731,"-",E1731),AĞIRLIK!$A$3:$C$171,3,FALSE)</f>
        <v>23.864000000000001</v>
      </c>
      <c r="G1731" s="141" t="s">
        <v>39</v>
      </c>
      <c r="H1731" s="108">
        <f>Sayfa2!$C$2</f>
        <v>6.5</v>
      </c>
      <c r="I1731" s="120"/>
      <c r="J1731" s="118"/>
      <c r="K1731" s="118"/>
      <c r="L1731" s="118"/>
      <c r="M1731" s="118"/>
      <c r="N1731" s="118"/>
      <c r="O1731" s="118"/>
      <c r="P1731" s="118"/>
      <c r="Q1731" s="118"/>
      <c r="R1731" s="109">
        <f t="shared" si="240"/>
        <v>155.11600000000001</v>
      </c>
      <c r="S1731" s="119">
        <v>0.1</v>
      </c>
      <c r="T1731" s="119">
        <v>0.3</v>
      </c>
      <c r="U1731" s="119">
        <v>0.1</v>
      </c>
      <c r="V1731" s="111">
        <f t="shared" si="236"/>
        <v>243.99746800000008</v>
      </c>
      <c r="W1731" s="111">
        <f t="shared" si="239"/>
        <v>265.95724012000011</v>
      </c>
      <c r="X1731" s="112">
        <v>1.377</v>
      </c>
      <c r="Y1731" s="114">
        <f t="shared" si="235"/>
        <v>579.98198143600018</v>
      </c>
      <c r="Z1731" s="113">
        <v>0.4</v>
      </c>
      <c r="AA1731" s="114">
        <f t="shared" si="237"/>
        <v>347.9891888616001</v>
      </c>
    </row>
    <row r="1732" spans="1:27" ht="12.75" customHeight="1" x14ac:dyDescent="0.35">
      <c r="A1732" s="103" t="s">
        <v>2685</v>
      </c>
      <c r="B1732" s="222" t="s">
        <v>2426</v>
      </c>
      <c r="C1732" s="123" t="s">
        <v>3327</v>
      </c>
      <c r="D1732" s="116">
        <v>1</v>
      </c>
      <c r="E1732" s="125">
        <v>1</v>
      </c>
      <c r="F1732" s="132">
        <f>VLOOKUP(CONCATENATE(A1732,"-",E1732),AĞIRLIK!$A$3:$C$171,3,FALSE)</f>
        <v>23.864000000000001</v>
      </c>
      <c r="G1732" s="141" t="s">
        <v>39</v>
      </c>
      <c r="H1732" s="108">
        <f>Sayfa2!$C$2</f>
        <v>6.5</v>
      </c>
      <c r="I1732" s="108">
        <f>D1732*İZOLASYON!$G$28</f>
        <v>9.1326900000000002</v>
      </c>
      <c r="J1732" s="118">
        <f>D1732*İZOLASYON!$O$28</f>
        <v>46.527264000000017</v>
      </c>
      <c r="K1732" s="118"/>
      <c r="L1732" s="118"/>
      <c r="M1732" s="118"/>
      <c r="N1732" s="118"/>
      <c r="O1732" s="118"/>
      <c r="P1732" s="118"/>
      <c r="Q1732" s="118"/>
      <c r="R1732" s="109">
        <f t="shared" si="240"/>
        <v>210.77595400000001</v>
      </c>
      <c r="S1732" s="119">
        <v>0.1</v>
      </c>
      <c r="T1732" s="119">
        <v>0.3</v>
      </c>
      <c r="U1732" s="119">
        <v>0.1</v>
      </c>
      <c r="V1732" s="111">
        <f t="shared" si="236"/>
        <v>331.55057564200007</v>
      </c>
      <c r="W1732" s="111">
        <f t="shared" si="239"/>
        <v>361.3901274497801</v>
      </c>
      <c r="X1732" s="112">
        <v>1.377</v>
      </c>
      <c r="Y1732" s="114">
        <f t="shared" si="235"/>
        <v>788.09571830103414</v>
      </c>
      <c r="Z1732" s="113">
        <v>0.4</v>
      </c>
      <c r="AA1732" s="114">
        <f t="shared" si="237"/>
        <v>472.85743098062045</v>
      </c>
    </row>
    <row r="1733" spans="1:27" ht="12.75" customHeight="1" x14ac:dyDescent="0.35">
      <c r="A1733" s="103" t="s">
        <v>2685</v>
      </c>
      <c r="B1733" s="222" t="s">
        <v>2427</v>
      </c>
      <c r="C1733" s="123" t="s">
        <v>4015</v>
      </c>
      <c r="D1733" s="116">
        <v>1</v>
      </c>
      <c r="E1733" s="125">
        <v>1</v>
      </c>
      <c r="F1733" s="106">
        <f>VLOOKUP(CONCATENATE(A1733,"-",E1733),AĞIRLIK!$A$3:$C$171,3,FALSE)</f>
        <v>23.864000000000001</v>
      </c>
      <c r="G1733" s="117" t="s">
        <v>39</v>
      </c>
      <c r="H1733" s="108">
        <f>Sayfa2!$C$2</f>
        <v>6.5</v>
      </c>
      <c r="I1733" s="108">
        <f>D1733*'genel hesap'!$K$95</f>
        <v>11.467280000000001</v>
      </c>
      <c r="J1733" s="108">
        <f>D1733*'genel hesap'!$R$95</f>
        <v>47.819688000000006</v>
      </c>
      <c r="K1733" s="118"/>
      <c r="L1733" s="118"/>
      <c r="M1733" s="118"/>
      <c r="N1733" s="118"/>
      <c r="O1733" s="118"/>
      <c r="P1733" s="118"/>
      <c r="Q1733" s="118"/>
      <c r="R1733" s="109">
        <f t="shared" si="240"/>
        <v>214.40296800000002</v>
      </c>
      <c r="S1733" s="119">
        <v>0.1</v>
      </c>
      <c r="T1733" s="119">
        <v>0.3</v>
      </c>
      <c r="U1733" s="119">
        <v>0.1</v>
      </c>
      <c r="V1733" s="111">
        <f>R1733*(1+S1733)*(T1733+1)*(U1733+1)</f>
        <v>337.2558686640001</v>
      </c>
      <c r="W1733" s="111">
        <f t="shared" si="239"/>
        <v>367.60889684376014</v>
      </c>
      <c r="X1733" s="112">
        <v>1.377</v>
      </c>
      <c r="Y1733" s="114">
        <f>V1733*(1+X1733)</f>
        <v>801.65719981432812</v>
      </c>
      <c r="Z1733" s="113">
        <v>0.4</v>
      </c>
      <c r="AA1733" s="114">
        <f>Y1733*(1-Z1733)</f>
        <v>480.99431988859686</v>
      </c>
    </row>
    <row r="1734" spans="1:27" ht="12.75" customHeight="1" x14ac:dyDescent="0.35">
      <c r="A1734" s="103" t="s">
        <v>2685</v>
      </c>
      <c r="B1734" s="222" t="s">
        <v>2428</v>
      </c>
      <c r="C1734" s="78" t="s">
        <v>964</v>
      </c>
      <c r="D1734" s="116">
        <v>1</v>
      </c>
      <c r="E1734" s="125">
        <v>1</v>
      </c>
      <c r="F1734" s="132">
        <f>VLOOKUP(CONCATENATE(A1734,"-",E1734),AĞIRLIK!$A$3:$C$171,3,FALSE)</f>
        <v>23.864000000000001</v>
      </c>
      <c r="G1734" s="141" t="s">
        <v>39</v>
      </c>
      <c r="H1734" s="108">
        <f>Sayfa2!$C$2</f>
        <v>6.5</v>
      </c>
      <c r="I1734" s="108"/>
      <c r="J1734" s="118"/>
      <c r="K1734" s="118"/>
      <c r="L1734" s="118"/>
      <c r="M1734" s="118"/>
      <c r="N1734" s="118"/>
      <c r="O1734" s="118"/>
      <c r="P1734" s="118"/>
      <c r="Q1734" s="118"/>
      <c r="R1734" s="109">
        <f t="shared" si="240"/>
        <v>155.11600000000001</v>
      </c>
      <c r="S1734" s="119">
        <v>0.1</v>
      </c>
      <c r="T1734" s="119">
        <v>0.3</v>
      </c>
      <c r="U1734" s="119">
        <v>0.1</v>
      </c>
      <c r="V1734" s="111">
        <f t="shared" si="236"/>
        <v>243.99746800000008</v>
      </c>
      <c r="W1734" s="111">
        <f t="shared" si="239"/>
        <v>265.95724012000011</v>
      </c>
      <c r="X1734" s="112">
        <v>1.377</v>
      </c>
      <c r="Y1734" s="114">
        <f t="shared" si="235"/>
        <v>579.98198143600018</v>
      </c>
      <c r="Z1734" s="113">
        <v>0.4</v>
      </c>
      <c r="AA1734" s="114">
        <f t="shared" si="237"/>
        <v>347.9891888616001</v>
      </c>
    </row>
    <row r="1735" spans="1:27" ht="12.75" customHeight="1" x14ac:dyDescent="0.35">
      <c r="A1735" s="103" t="s">
        <v>2685</v>
      </c>
      <c r="B1735" s="222" t="s">
        <v>2429</v>
      </c>
      <c r="C1735" s="123" t="s">
        <v>3356</v>
      </c>
      <c r="D1735" s="116">
        <v>1</v>
      </c>
      <c r="E1735" s="125">
        <v>1</v>
      </c>
      <c r="F1735" s="132">
        <f>VLOOKUP(CONCATENATE(A1735,"-",E1735),AĞIRLIK!$A$3:$C$171,3,FALSE)</f>
        <v>23.864000000000001</v>
      </c>
      <c r="G1735" s="141" t="s">
        <v>39</v>
      </c>
      <c r="H1735" s="108">
        <f>Sayfa2!$C$2</f>
        <v>6.5</v>
      </c>
      <c r="I1735" s="108">
        <f>D1735*İZOLASYON!$G$28</f>
        <v>9.1326900000000002</v>
      </c>
      <c r="J1735" s="118">
        <f>D1735*İZOLASYON!$O$28</f>
        <v>46.527264000000017</v>
      </c>
      <c r="K1735" s="118"/>
      <c r="L1735" s="118"/>
      <c r="M1735" s="118"/>
      <c r="N1735" s="118"/>
      <c r="O1735" s="118"/>
      <c r="P1735" s="118"/>
      <c r="Q1735" s="118"/>
      <c r="R1735" s="109">
        <f t="shared" si="240"/>
        <v>210.77595400000001</v>
      </c>
      <c r="S1735" s="119">
        <v>0.1</v>
      </c>
      <c r="T1735" s="119">
        <v>0.3</v>
      </c>
      <c r="U1735" s="119">
        <v>0.1</v>
      </c>
      <c r="V1735" s="111">
        <f t="shared" si="236"/>
        <v>331.55057564200007</v>
      </c>
      <c r="W1735" s="111">
        <f t="shared" si="239"/>
        <v>361.3901274497801</v>
      </c>
      <c r="X1735" s="112">
        <v>1.377</v>
      </c>
      <c r="Y1735" s="114">
        <f t="shared" si="235"/>
        <v>788.09571830103414</v>
      </c>
      <c r="Z1735" s="113">
        <v>0.4</v>
      </c>
      <c r="AA1735" s="114">
        <f t="shared" si="237"/>
        <v>472.85743098062045</v>
      </c>
    </row>
    <row r="1736" spans="1:27" ht="12.75" customHeight="1" x14ac:dyDescent="0.35">
      <c r="A1736" s="103" t="s">
        <v>2685</v>
      </c>
      <c r="B1736" s="222" t="s">
        <v>2430</v>
      </c>
      <c r="C1736" s="123" t="s">
        <v>4016</v>
      </c>
      <c r="D1736" s="116">
        <v>1</v>
      </c>
      <c r="E1736" s="125">
        <v>1</v>
      </c>
      <c r="F1736" s="106">
        <f>VLOOKUP(CONCATENATE(A1736,"-",E1736),AĞIRLIK!$A$3:$C$171,3,FALSE)</f>
        <v>23.864000000000001</v>
      </c>
      <c r="G1736" s="117" t="s">
        <v>39</v>
      </c>
      <c r="H1736" s="108">
        <f>Sayfa2!$C$2</f>
        <v>6.5</v>
      </c>
      <c r="I1736" s="108">
        <f>D1736*'genel hesap'!$K$95</f>
        <v>11.467280000000001</v>
      </c>
      <c r="J1736" s="108">
        <f>D1736*'genel hesap'!$R$95</f>
        <v>47.819688000000006</v>
      </c>
      <c r="K1736" s="118"/>
      <c r="L1736" s="118"/>
      <c r="M1736" s="118"/>
      <c r="N1736" s="118"/>
      <c r="O1736" s="118"/>
      <c r="P1736" s="118"/>
      <c r="Q1736" s="118"/>
      <c r="R1736" s="109">
        <f t="shared" si="240"/>
        <v>214.40296800000002</v>
      </c>
      <c r="S1736" s="119">
        <v>0.1</v>
      </c>
      <c r="T1736" s="119">
        <v>0.3</v>
      </c>
      <c r="U1736" s="119">
        <v>0.1</v>
      </c>
      <c r="V1736" s="111">
        <f>R1736*(1+S1736)*(T1736+1)*(U1736+1)</f>
        <v>337.2558686640001</v>
      </c>
      <c r="W1736" s="111">
        <f t="shared" si="239"/>
        <v>367.60889684376014</v>
      </c>
      <c r="X1736" s="112">
        <v>1.377</v>
      </c>
      <c r="Y1736" s="114">
        <f>V1736*(1+X1736)</f>
        <v>801.65719981432812</v>
      </c>
      <c r="Z1736" s="113">
        <v>0.4</v>
      </c>
      <c r="AA1736" s="114">
        <f>Y1736*(1-Z1736)</f>
        <v>480.99431988859686</v>
      </c>
    </row>
    <row r="1737" spans="1:27" ht="12.75" customHeight="1" x14ac:dyDescent="0.35">
      <c r="A1737" s="103" t="s">
        <v>2685</v>
      </c>
      <c r="B1737" s="222" t="s">
        <v>2431</v>
      </c>
      <c r="C1737" s="78" t="s">
        <v>966</v>
      </c>
      <c r="D1737" s="116">
        <v>1</v>
      </c>
      <c r="E1737" s="125">
        <v>1</v>
      </c>
      <c r="F1737" s="132">
        <f>VLOOKUP(CONCATENATE(A1737,"-",E1737),AĞIRLIK!$A$3:$C$171,3,FALSE)</f>
        <v>23.864000000000001</v>
      </c>
      <c r="G1737" s="141" t="s">
        <v>39</v>
      </c>
      <c r="H1737" s="108">
        <f>Sayfa2!$C$2</f>
        <v>6.5</v>
      </c>
      <c r="I1737" s="108"/>
      <c r="J1737" s="118"/>
      <c r="K1737" s="118"/>
      <c r="L1737" s="118"/>
      <c r="M1737" s="118"/>
      <c r="N1737" s="118"/>
      <c r="O1737" s="118"/>
      <c r="P1737" s="118"/>
      <c r="Q1737" s="118"/>
      <c r="R1737" s="109">
        <f t="shared" si="240"/>
        <v>155.11600000000001</v>
      </c>
      <c r="S1737" s="119">
        <v>0.1</v>
      </c>
      <c r="T1737" s="119">
        <v>0.3</v>
      </c>
      <c r="U1737" s="119">
        <v>0.1</v>
      </c>
      <c r="V1737" s="111">
        <f t="shared" si="236"/>
        <v>243.99746800000008</v>
      </c>
      <c r="W1737" s="111">
        <f t="shared" si="239"/>
        <v>265.95724012000011</v>
      </c>
      <c r="X1737" s="112">
        <v>1.377</v>
      </c>
      <c r="Y1737" s="114">
        <f t="shared" si="235"/>
        <v>579.98198143600018</v>
      </c>
      <c r="Z1737" s="113">
        <v>0.4</v>
      </c>
      <c r="AA1737" s="114">
        <f t="shared" si="237"/>
        <v>347.9891888616001</v>
      </c>
    </row>
    <row r="1738" spans="1:27" ht="12.75" customHeight="1" x14ac:dyDescent="0.35">
      <c r="A1738" s="103" t="s">
        <v>2685</v>
      </c>
      <c r="B1738" s="222" t="s">
        <v>2432</v>
      </c>
      <c r="C1738" s="123" t="s">
        <v>3384</v>
      </c>
      <c r="D1738" s="116">
        <v>1</v>
      </c>
      <c r="E1738" s="125">
        <v>1</v>
      </c>
      <c r="F1738" s="132">
        <f>VLOOKUP(CONCATENATE(A1738,"-",E1738),AĞIRLIK!$A$3:$C$171,3,FALSE)</f>
        <v>23.864000000000001</v>
      </c>
      <c r="G1738" s="141" t="s">
        <v>39</v>
      </c>
      <c r="H1738" s="108">
        <f>Sayfa2!$C$2</f>
        <v>6.5</v>
      </c>
      <c r="I1738" s="108">
        <f>D1738*İZOLASYON!$G$28</f>
        <v>9.1326900000000002</v>
      </c>
      <c r="J1738" s="118">
        <f>D1738*İZOLASYON!$O$28</f>
        <v>46.527264000000017</v>
      </c>
      <c r="K1738" s="118"/>
      <c r="L1738" s="118"/>
      <c r="M1738" s="118"/>
      <c r="N1738" s="118"/>
      <c r="O1738" s="118"/>
      <c r="P1738" s="118"/>
      <c r="Q1738" s="118"/>
      <c r="R1738" s="109">
        <f t="shared" si="240"/>
        <v>210.77595400000001</v>
      </c>
      <c r="S1738" s="119">
        <v>0.1</v>
      </c>
      <c r="T1738" s="119">
        <v>0.3</v>
      </c>
      <c r="U1738" s="119">
        <v>0.1</v>
      </c>
      <c r="V1738" s="111">
        <f t="shared" si="236"/>
        <v>331.55057564200007</v>
      </c>
      <c r="W1738" s="111">
        <f t="shared" si="239"/>
        <v>361.3901274497801</v>
      </c>
      <c r="X1738" s="112">
        <v>1.377</v>
      </c>
      <c r="Y1738" s="114">
        <f t="shared" si="235"/>
        <v>788.09571830103414</v>
      </c>
      <c r="Z1738" s="113">
        <v>0.4</v>
      </c>
      <c r="AA1738" s="114">
        <f t="shared" si="237"/>
        <v>472.85743098062045</v>
      </c>
    </row>
    <row r="1739" spans="1:27" ht="12.75" customHeight="1" x14ac:dyDescent="0.35">
      <c r="A1739" s="103" t="s">
        <v>2685</v>
      </c>
      <c r="B1739" s="222" t="s">
        <v>2433</v>
      </c>
      <c r="C1739" s="123" t="s">
        <v>4017</v>
      </c>
      <c r="D1739" s="116">
        <v>1</v>
      </c>
      <c r="E1739" s="125">
        <v>1</v>
      </c>
      <c r="F1739" s="106">
        <f>VLOOKUP(CONCATENATE(A1739,"-",E1739),AĞIRLIK!$A$3:$C$171,3,FALSE)</f>
        <v>23.864000000000001</v>
      </c>
      <c r="G1739" s="117" t="s">
        <v>39</v>
      </c>
      <c r="H1739" s="108">
        <f>Sayfa2!$C$2</f>
        <v>6.5</v>
      </c>
      <c r="I1739" s="108">
        <f>D1739*'genel hesap'!$K$95</f>
        <v>11.467280000000001</v>
      </c>
      <c r="J1739" s="108">
        <f>D1739*'genel hesap'!$R$95</f>
        <v>47.819688000000006</v>
      </c>
      <c r="K1739" s="118"/>
      <c r="L1739" s="118"/>
      <c r="M1739" s="118"/>
      <c r="N1739" s="118"/>
      <c r="O1739" s="118"/>
      <c r="P1739" s="118"/>
      <c r="Q1739" s="118"/>
      <c r="R1739" s="109">
        <f t="shared" si="240"/>
        <v>214.40296800000002</v>
      </c>
      <c r="S1739" s="119">
        <v>0.1</v>
      </c>
      <c r="T1739" s="119">
        <v>0.3</v>
      </c>
      <c r="U1739" s="119">
        <v>0.1</v>
      </c>
      <c r="V1739" s="111">
        <f>R1739*(1+S1739)*(T1739+1)*(U1739+1)</f>
        <v>337.2558686640001</v>
      </c>
      <c r="W1739" s="111">
        <f t="shared" si="239"/>
        <v>367.60889684376014</v>
      </c>
      <c r="X1739" s="112">
        <v>1.377</v>
      </c>
      <c r="Y1739" s="114">
        <f>V1739*(1+X1739)</f>
        <v>801.65719981432812</v>
      </c>
      <c r="Z1739" s="113">
        <v>0.4</v>
      </c>
      <c r="AA1739" s="114">
        <f>Y1739*(1-Z1739)</f>
        <v>480.99431988859686</v>
      </c>
    </row>
    <row r="1740" spans="1:27" ht="12.75" customHeight="1" x14ac:dyDescent="0.35">
      <c r="A1740" s="103" t="s">
        <v>2685</v>
      </c>
      <c r="B1740" s="222" t="s">
        <v>2434</v>
      </c>
      <c r="C1740" s="123" t="s">
        <v>4018</v>
      </c>
      <c r="D1740" s="124">
        <v>1</v>
      </c>
      <c r="E1740" s="125">
        <v>1</v>
      </c>
      <c r="F1740" s="106">
        <f>VLOOKUP(CONCATENATE(A1740,"-",E1740),AĞIRLIK!$A$3:$C$171,3,FALSE)</f>
        <v>23.864000000000001</v>
      </c>
      <c r="G1740" s="117" t="s">
        <v>39</v>
      </c>
      <c r="H1740" s="108">
        <f>Sayfa2!$C$2</f>
        <v>6.5</v>
      </c>
      <c r="I1740" s="108">
        <f>D1740*'genel hesap'!$K$95</f>
        <v>11.467280000000001</v>
      </c>
      <c r="J1740" s="108">
        <f>D1740*'genel hesap'!$R$95</f>
        <v>47.819688000000006</v>
      </c>
      <c r="K1740" s="118"/>
      <c r="L1740" s="118"/>
      <c r="M1740" s="118"/>
      <c r="N1740" s="118"/>
      <c r="O1740" s="118"/>
      <c r="P1740" s="118"/>
      <c r="Q1740" s="118"/>
      <c r="R1740" s="109">
        <f t="shared" si="240"/>
        <v>214.40296800000002</v>
      </c>
      <c r="S1740" s="119">
        <v>0.2</v>
      </c>
      <c r="T1740" s="119">
        <v>0.3</v>
      </c>
      <c r="U1740" s="119">
        <v>0.1</v>
      </c>
      <c r="V1740" s="111">
        <f>R1740*(1+S1740)*(T1740+1)*(U1740+1)</f>
        <v>367.91549308800001</v>
      </c>
      <c r="W1740" s="111">
        <f t="shared" si="239"/>
        <v>401.02788746592006</v>
      </c>
      <c r="X1740" s="112">
        <v>1.377</v>
      </c>
      <c r="Y1740" s="114">
        <f>V1740*(1+X1740)</f>
        <v>874.53512707017592</v>
      </c>
      <c r="Z1740" s="113">
        <v>0.4</v>
      </c>
      <c r="AA1740" s="114">
        <f>Y1740*(1-Z1740)</f>
        <v>524.72107624210548</v>
      </c>
    </row>
    <row r="1741" spans="1:27" ht="12.75" customHeight="1" x14ac:dyDescent="0.35">
      <c r="A1741" s="103" t="s">
        <v>2685</v>
      </c>
      <c r="B1741" s="222" t="s">
        <v>2435</v>
      </c>
      <c r="C1741" s="123" t="s">
        <v>3408</v>
      </c>
      <c r="D1741" s="124">
        <v>1</v>
      </c>
      <c r="E1741" s="125">
        <v>1</v>
      </c>
      <c r="F1741" s="132">
        <f>VLOOKUP(CONCATENATE(A1741,"-",E1741),AĞIRLIK!$A$3:$C$171,3,FALSE)</f>
        <v>23.864000000000001</v>
      </c>
      <c r="G1741" s="141" t="s">
        <v>39</v>
      </c>
      <c r="H1741" s="108">
        <f>Sayfa2!$C$2</f>
        <v>6.5</v>
      </c>
      <c r="I1741" s="108">
        <f>D1741*İZOLASYON!$G$28</f>
        <v>9.1326900000000002</v>
      </c>
      <c r="J1741" s="118">
        <f>D1741*İZOLASYON!$O$28</f>
        <v>46.527264000000017</v>
      </c>
      <c r="K1741" s="118"/>
      <c r="L1741" s="118"/>
      <c r="M1741" s="118"/>
      <c r="N1741" s="118"/>
      <c r="O1741" s="118"/>
      <c r="P1741" s="118"/>
      <c r="Q1741" s="118"/>
      <c r="R1741" s="109">
        <f t="shared" si="240"/>
        <v>210.77595400000001</v>
      </c>
      <c r="S1741" s="119">
        <v>0.2</v>
      </c>
      <c r="T1741" s="119">
        <v>0.3</v>
      </c>
      <c r="U1741" s="119">
        <v>0.1</v>
      </c>
      <c r="V1741" s="111">
        <f t="shared" si="236"/>
        <v>361.69153706399999</v>
      </c>
      <c r="W1741" s="111">
        <f t="shared" si="239"/>
        <v>394.24377539976001</v>
      </c>
      <c r="X1741" s="112">
        <v>1.377</v>
      </c>
      <c r="Y1741" s="114">
        <f t="shared" si="235"/>
        <v>859.74078360112787</v>
      </c>
      <c r="Z1741" s="113">
        <v>0.4</v>
      </c>
      <c r="AA1741" s="114">
        <f t="shared" si="237"/>
        <v>515.84447016067668</v>
      </c>
    </row>
    <row r="1742" spans="1:27" ht="12.75" customHeight="1" x14ac:dyDescent="0.35">
      <c r="A1742" s="103" t="s">
        <v>2685</v>
      </c>
      <c r="B1742" s="222" t="s">
        <v>2436</v>
      </c>
      <c r="C1742" s="123" t="s">
        <v>968</v>
      </c>
      <c r="D1742" s="124">
        <v>1</v>
      </c>
      <c r="E1742" s="125">
        <v>1</v>
      </c>
      <c r="F1742" s="132">
        <f>VLOOKUP(CONCATENATE(A1742,"-",E1742),AĞIRLIK!$A$3:$C$171,3,FALSE)</f>
        <v>23.864000000000001</v>
      </c>
      <c r="G1742" s="141" t="s">
        <v>39</v>
      </c>
      <c r="H1742" s="108">
        <f>Sayfa2!$C$2</f>
        <v>6.5</v>
      </c>
      <c r="I1742" s="108"/>
      <c r="J1742" s="118"/>
      <c r="K1742" s="118"/>
      <c r="L1742" s="118"/>
      <c r="M1742" s="118"/>
      <c r="N1742" s="118"/>
      <c r="O1742" s="118"/>
      <c r="P1742" s="118"/>
      <c r="Q1742" s="118"/>
      <c r="R1742" s="109">
        <f t="shared" si="240"/>
        <v>155.11600000000001</v>
      </c>
      <c r="S1742" s="119">
        <v>0.2</v>
      </c>
      <c r="T1742" s="119">
        <v>0.3</v>
      </c>
      <c r="U1742" s="119">
        <v>0.1</v>
      </c>
      <c r="V1742" s="111">
        <f t="shared" si="236"/>
        <v>266.17905600000006</v>
      </c>
      <c r="W1742" s="111">
        <f t="shared" si="239"/>
        <v>290.1351710400001</v>
      </c>
      <c r="X1742" s="112">
        <v>1.377</v>
      </c>
      <c r="Y1742" s="114">
        <f t="shared" si="235"/>
        <v>632.7076161120001</v>
      </c>
      <c r="Z1742" s="113">
        <v>0.4</v>
      </c>
      <c r="AA1742" s="114">
        <f t="shared" si="237"/>
        <v>379.62456966720003</v>
      </c>
    </row>
    <row r="1743" spans="1:27" ht="12.75" customHeight="1" x14ac:dyDescent="0.35">
      <c r="A1743" s="103" t="s">
        <v>2685</v>
      </c>
      <c r="B1743" s="222" t="s">
        <v>2437</v>
      </c>
      <c r="C1743" s="123" t="s">
        <v>4019</v>
      </c>
      <c r="D1743" s="124">
        <v>1</v>
      </c>
      <c r="E1743" s="125">
        <v>1</v>
      </c>
      <c r="F1743" s="106">
        <f>VLOOKUP(CONCATENATE(A1743,"-",E1743),AĞIRLIK!$A$3:$C$171,3,FALSE)</f>
        <v>23.864000000000001</v>
      </c>
      <c r="G1743" s="117" t="s">
        <v>39</v>
      </c>
      <c r="H1743" s="108">
        <f>Sayfa2!$C$2</f>
        <v>6.5</v>
      </c>
      <c r="I1743" s="108">
        <f>D1743*'genel hesap'!$K$95</f>
        <v>11.467280000000001</v>
      </c>
      <c r="J1743" s="108">
        <f>D1743*'genel hesap'!$R$95</f>
        <v>47.819688000000006</v>
      </c>
      <c r="K1743" s="118"/>
      <c r="L1743" s="118"/>
      <c r="M1743" s="118"/>
      <c r="N1743" s="118"/>
      <c r="O1743" s="118"/>
      <c r="P1743" s="118"/>
      <c r="Q1743" s="118"/>
      <c r="R1743" s="109">
        <f t="shared" si="240"/>
        <v>214.40296800000002</v>
      </c>
      <c r="S1743" s="119">
        <v>0.2</v>
      </c>
      <c r="T1743" s="119">
        <v>0.3</v>
      </c>
      <c r="U1743" s="119">
        <v>0.1</v>
      </c>
      <c r="V1743" s="111">
        <f>R1743*(1+S1743)*(T1743+1)*(U1743+1)</f>
        <v>367.91549308800001</v>
      </c>
      <c r="W1743" s="111">
        <f t="shared" si="239"/>
        <v>401.02788746592006</v>
      </c>
      <c r="X1743" s="112">
        <v>1.377</v>
      </c>
      <c r="Y1743" s="114">
        <f>V1743*(1+X1743)</f>
        <v>874.53512707017592</v>
      </c>
      <c r="Z1743" s="113">
        <v>0.4</v>
      </c>
      <c r="AA1743" s="114">
        <f>Y1743*(1-Z1743)</f>
        <v>524.72107624210548</v>
      </c>
    </row>
    <row r="1744" spans="1:27" ht="12.75" customHeight="1" x14ac:dyDescent="0.35">
      <c r="A1744" s="103" t="s">
        <v>2685</v>
      </c>
      <c r="B1744" s="222" t="s">
        <v>2438</v>
      </c>
      <c r="C1744" s="123" t="s">
        <v>3437</v>
      </c>
      <c r="D1744" s="124">
        <v>1</v>
      </c>
      <c r="E1744" s="125">
        <v>1</v>
      </c>
      <c r="F1744" s="132">
        <f>VLOOKUP(CONCATENATE(A1744,"-",E1744),AĞIRLIK!$A$3:$C$171,3,FALSE)</f>
        <v>23.864000000000001</v>
      </c>
      <c r="G1744" s="141" t="s">
        <v>39</v>
      </c>
      <c r="H1744" s="108">
        <f>Sayfa2!$C$2</f>
        <v>6.5</v>
      </c>
      <c r="I1744" s="108">
        <f>D1744*İZOLASYON!$G$28</f>
        <v>9.1326900000000002</v>
      </c>
      <c r="J1744" s="118">
        <f>D1744*İZOLASYON!$O$28</f>
        <v>46.527264000000017</v>
      </c>
      <c r="K1744" s="118"/>
      <c r="L1744" s="118"/>
      <c r="M1744" s="118"/>
      <c r="N1744" s="118"/>
      <c r="O1744" s="118"/>
      <c r="P1744" s="118"/>
      <c r="Q1744" s="118"/>
      <c r="R1744" s="109">
        <f t="shared" si="240"/>
        <v>210.77595400000001</v>
      </c>
      <c r="S1744" s="119">
        <v>0.2</v>
      </c>
      <c r="T1744" s="119">
        <v>0.3</v>
      </c>
      <c r="U1744" s="119">
        <v>0.1</v>
      </c>
      <c r="V1744" s="111">
        <f t="shared" si="236"/>
        <v>361.69153706399999</v>
      </c>
      <c r="W1744" s="111">
        <f t="shared" si="239"/>
        <v>394.24377539976001</v>
      </c>
      <c r="X1744" s="112">
        <v>1.377</v>
      </c>
      <c r="Y1744" s="114">
        <f t="shared" si="235"/>
        <v>859.74078360112787</v>
      </c>
      <c r="Z1744" s="113">
        <v>0.4</v>
      </c>
      <c r="AA1744" s="114">
        <f t="shared" si="237"/>
        <v>515.84447016067668</v>
      </c>
    </row>
    <row r="1745" spans="1:27" ht="12.75" customHeight="1" x14ac:dyDescent="0.35">
      <c r="A1745" s="103" t="s">
        <v>2685</v>
      </c>
      <c r="B1745" s="222" t="s">
        <v>2439</v>
      </c>
      <c r="C1745" s="123" t="s">
        <v>969</v>
      </c>
      <c r="D1745" s="124">
        <v>1</v>
      </c>
      <c r="E1745" s="125">
        <v>1</v>
      </c>
      <c r="F1745" s="132">
        <f>VLOOKUP(CONCATENATE(A1745,"-",E1745),AĞIRLIK!$A$3:$C$171,3,FALSE)</f>
        <v>23.864000000000001</v>
      </c>
      <c r="G1745" s="141" t="s">
        <v>39</v>
      </c>
      <c r="H1745" s="108">
        <f>Sayfa2!$C$2</f>
        <v>6.5</v>
      </c>
      <c r="I1745" s="120"/>
      <c r="J1745" s="118"/>
      <c r="K1745" s="118"/>
      <c r="L1745" s="118"/>
      <c r="M1745" s="118"/>
      <c r="N1745" s="118"/>
      <c r="O1745" s="118"/>
      <c r="P1745" s="118"/>
      <c r="Q1745" s="118"/>
      <c r="R1745" s="109">
        <f t="shared" si="240"/>
        <v>155.11600000000001</v>
      </c>
      <c r="S1745" s="119">
        <v>0.2</v>
      </c>
      <c r="T1745" s="119">
        <v>0.3</v>
      </c>
      <c r="U1745" s="119">
        <v>0.1</v>
      </c>
      <c r="V1745" s="111">
        <f t="shared" si="236"/>
        <v>266.17905600000006</v>
      </c>
      <c r="W1745" s="111">
        <f t="shared" si="239"/>
        <v>290.1351710400001</v>
      </c>
      <c r="X1745" s="112">
        <v>1.377</v>
      </c>
      <c r="Y1745" s="114">
        <f t="shared" si="235"/>
        <v>632.7076161120001</v>
      </c>
      <c r="Z1745" s="113">
        <v>0.4</v>
      </c>
      <c r="AA1745" s="114">
        <f t="shared" si="237"/>
        <v>379.62456966720003</v>
      </c>
    </row>
    <row r="1746" spans="1:27" ht="12.75" customHeight="1" x14ac:dyDescent="0.35">
      <c r="A1746" s="103" t="s">
        <v>2685</v>
      </c>
      <c r="B1746" s="222" t="s">
        <v>2440</v>
      </c>
      <c r="C1746" s="78" t="s">
        <v>970</v>
      </c>
      <c r="D1746" s="124">
        <v>0.25</v>
      </c>
      <c r="E1746" s="125">
        <v>1</v>
      </c>
      <c r="F1746" s="132">
        <f>VLOOKUP(CONCATENATE(A1746,"-",E1746),AĞIRLIK!$A$3:$C$171,3,FALSE)</f>
        <v>23.864000000000001</v>
      </c>
      <c r="G1746" s="141" t="s">
        <v>39</v>
      </c>
      <c r="H1746" s="120">
        <f>Sayfa2!$C$2*Sayfa2!I29</f>
        <v>5.1025</v>
      </c>
      <c r="I1746" s="120"/>
      <c r="J1746" s="118"/>
      <c r="K1746" s="118"/>
      <c r="L1746" s="118">
        <f>'genel hesap'!$C$2</f>
        <v>1.39</v>
      </c>
      <c r="M1746" s="118"/>
      <c r="N1746" s="118"/>
      <c r="O1746" s="118">
        <f>SIVAMA!D28</f>
        <v>5.88</v>
      </c>
      <c r="P1746" s="118"/>
      <c r="Q1746" s="118"/>
      <c r="R1746" s="109">
        <f>R1715</f>
        <v>77.558000000000007</v>
      </c>
      <c r="S1746" s="119">
        <v>0.2</v>
      </c>
      <c r="T1746" s="119">
        <v>0.3</v>
      </c>
      <c r="U1746" s="119">
        <v>0.1</v>
      </c>
      <c r="V1746" s="111">
        <f t="shared" si="236"/>
        <v>133.08952800000003</v>
      </c>
      <c r="W1746" s="111">
        <f t="shared" si="239"/>
        <v>145.06758552000005</v>
      </c>
      <c r="X1746" s="112">
        <v>1.377</v>
      </c>
      <c r="Y1746" s="114">
        <f t="shared" si="235"/>
        <v>316.35380805600005</v>
      </c>
      <c r="Z1746" s="113">
        <v>0.4</v>
      </c>
      <c r="AA1746" s="114">
        <f t="shared" si="237"/>
        <v>189.81228483360002</v>
      </c>
    </row>
    <row r="1747" spans="1:27" ht="12.75" customHeight="1" x14ac:dyDescent="0.35">
      <c r="A1747" s="103" t="s">
        <v>2685</v>
      </c>
      <c r="B1747" s="222" t="s">
        <v>2441</v>
      </c>
      <c r="C1747" s="123" t="s">
        <v>3465</v>
      </c>
      <c r="D1747" s="124">
        <v>0.25</v>
      </c>
      <c r="E1747" s="125">
        <v>1</v>
      </c>
      <c r="F1747" s="132">
        <f>VLOOKUP(CONCATENATE(A1747,"-",E1747),AĞIRLIK!$A$3:$C$171,3,FALSE)</f>
        <v>23.864000000000001</v>
      </c>
      <c r="G1747" s="141" t="s">
        <v>39</v>
      </c>
      <c r="H1747" s="120">
        <f>Sayfa2!$C$2*Sayfa2!I29</f>
        <v>5.1025</v>
      </c>
      <c r="I1747" s="108">
        <f>D1747*İZOLASYON!$G$28</f>
        <v>2.2831725</v>
      </c>
      <c r="J1747" s="118">
        <f>D1747*İZOLASYON!$O$28</f>
        <v>11.631816000000004</v>
      </c>
      <c r="K1747" s="118"/>
      <c r="L1747" s="118">
        <f>'genel hesap'!$C$2</f>
        <v>1.39</v>
      </c>
      <c r="M1747" s="118"/>
      <c r="N1747" s="118"/>
      <c r="O1747" s="118">
        <f>SIVAMA!D28</f>
        <v>5.88</v>
      </c>
      <c r="P1747" s="118"/>
      <c r="Q1747" s="118"/>
      <c r="R1747" s="109">
        <f>R1716</f>
        <v>105.38797700000001</v>
      </c>
      <c r="S1747" s="119">
        <v>0.2</v>
      </c>
      <c r="T1747" s="119">
        <v>0.3</v>
      </c>
      <c r="U1747" s="119">
        <v>0.1</v>
      </c>
      <c r="V1747" s="111">
        <f t="shared" si="236"/>
        <v>180.84576853199999</v>
      </c>
      <c r="W1747" s="111">
        <f t="shared" si="239"/>
        <v>197.12188769988001</v>
      </c>
      <c r="X1747" s="112">
        <v>1.377</v>
      </c>
      <c r="Y1747" s="114">
        <f t="shared" si="235"/>
        <v>429.87039180056394</v>
      </c>
      <c r="Z1747" s="113">
        <v>0.4</v>
      </c>
      <c r="AA1747" s="114">
        <f t="shared" si="237"/>
        <v>257.92223508033834</v>
      </c>
    </row>
    <row r="1748" spans="1:27" ht="12.75" customHeight="1" x14ac:dyDescent="0.35">
      <c r="A1748" s="103" t="s">
        <v>2685</v>
      </c>
      <c r="B1748" s="222" t="s">
        <v>2442</v>
      </c>
      <c r="C1748" s="123" t="s">
        <v>4020</v>
      </c>
      <c r="D1748" s="124">
        <v>0.25</v>
      </c>
      <c r="E1748" s="125">
        <v>1</v>
      </c>
      <c r="F1748" s="106">
        <f>VLOOKUP(CONCATENATE(A1748,"-",E1748),AĞIRLIK!$A$3:$C$171,3,FALSE)</f>
        <v>23.864000000000001</v>
      </c>
      <c r="G1748" s="117" t="s">
        <v>39</v>
      </c>
      <c r="H1748" s="120">
        <v>3.9250000000000003</v>
      </c>
      <c r="I1748" s="108">
        <f>D1748*'genel hesap'!$K$95</f>
        <v>2.8668200000000001</v>
      </c>
      <c r="J1748" s="108">
        <f>D1748*'genel hesap'!$R$95</f>
        <v>11.954922000000002</v>
      </c>
      <c r="K1748" s="118"/>
      <c r="L1748" s="118">
        <f>'genel hesap'!$C$2</f>
        <v>1.39</v>
      </c>
      <c r="M1748" s="118"/>
      <c r="N1748" s="118"/>
      <c r="O1748" s="118">
        <f>SIVAMA!D28</f>
        <v>5.88</v>
      </c>
      <c r="P1748" s="118"/>
      <c r="Q1748" s="118"/>
      <c r="R1748" s="109">
        <f>R1717</f>
        <v>107.20148400000001</v>
      </c>
      <c r="S1748" s="119">
        <v>0.2</v>
      </c>
      <c r="T1748" s="119">
        <v>0.3</v>
      </c>
      <c r="U1748" s="119">
        <v>0.1</v>
      </c>
      <c r="V1748" s="111">
        <f>R1748*(1+S1748)*(T1748+1)*(U1748+1)</f>
        <v>183.957746544</v>
      </c>
      <c r="W1748" s="111">
        <f t="shared" si="239"/>
        <v>200.51394373296003</v>
      </c>
      <c r="X1748" s="112">
        <v>1.377</v>
      </c>
      <c r="Y1748" s="114">
        <f>V1748*(1+X1748)</f>
        <v>437.26756353508796</v>
      </c>
      <c r="Z1748" s="113">
        <v>0.4</v>
      </c>
      <c r="AA1748" s="114">
        <f>Y1748*(1-Z1748)</f>
        <v>262.36053812105274</v>
      </c>
    </row>
    <row r="1749" spans="1:27" ht="12.75" customHeight="1" x14ac:dyDescent="0.35">
      <c r="A1749" s="103" t="s">
        <v>2685</v>
      </c>
      <c r="B1749" s="222" t="s">
        <v>2443</v>
      </c>
      <c r="C1749" s="78" t="s">
        <v>972</v>
      </c>
      <c r="D1749" s="124">
        <v>1</v>
      </c>
      <c r="E1749" s="125">
        <v>1</v>
      </c>
      <c r="F1749" s="132">
        <f>VLOOKUP(CONCATENATE(A1749,"-",E1749),AĞIRLIK!$A$3:$C$171,3,FALSE)</f>
        <v>23.864000000000001</v>
      </c>
      <c r="G1749" s="141" t="s">
        <v>39</v>
      </c>
      <c r="H1749" s="108">
        <f>Sayfa2!$C$2</f>
        <v>6.5</v>
      </c>
      <c r="I1749" s="108"/>
      <c r="J1749" s="118"/>
      <c r="K1749" s="118"/>
      <c r="L1749" s="118"/>
      <c r="M1749" s="118"/>
      <c r="N1749" s="118"/>
      <c r="O1749" s="118"/>
      <c r="P1749" s="118"/>
      <c r="Q1749" s="118"/>
      <c r="R1749" s="109">
        <f>F1749*H1749*D1749+I1749+J1749+K1749+L1749+M1749+N1749+O1749+P1749+Q1749</f>
        <v>155.11600000000001</v>
      </c>
      <c r="S1749" s="119">
        <v>0.1</v>
      </c>
      <c r="T1749" s="119">
        <v>0.3</v>
      </c>
      <c r="U1749" s="119">
        <v>0.1</v>
      </c>
      <c r="V1749" s="111">
        <f t="shared" si="236"/>
        <v>243.99746800000008</v>
      </c>
      <c r="W1749" s="111">
        <f t="shared" si="239"/>
        <v>265.95724012000011</v>
      </c>
      <c r="X1749" s="112">
        <v>1.377</v>
      </c>
      <c r="Y1749" s="114">
        <f t="shared" si="235"/>
        <v>579.98198143600018</v>
      </c>
      <c r="Z1749" s="113">
        <v>0.4</v>
      </c>
      <c r="AA1749" s="114">
        <f t="shared" si="237"/>
        <v>347.9891888616001</v>
      </c>
    </row>
    <row r="1750" spans="1:27" ht="12.75" customHeight="1" x14ac:dyDescent="0.35">
      <c r="A1750" s="103" t="s">
        <v>2685</v>
      </c>
      <c r="B1750" s="222" t="s">
        <v>2444</v>
      </c>
      <c r="C1750" s="123" t="s">
        <v>3633</v>
      </c>
      <c r="D1750" s="124">
        <v>1</v>
      </c>
      <c r="E1750" s="125">
        <v>1</v>
      </c>
      <c r="F1750" s="132">
        <f>VLOOKUP(CONCATENATE(A1750,"-",E1750),AĞIRLIK!$A$3:$C$171,3,FALSE)</f>
        <v>23.864000000000001</v>
      </c>
      <c r="G1750" s="141" t="s">
        <v>39</v>
      </c>
      <c r="H1750" s="108">
        <f>Sayfa2!$C$2</f>
        <v>6.5</v>
      </c>
      <c r="I1750" s="108">
        <f>D1750*İZOLASYON!$G$28</f>
        <v>9.1326900000000002</v>
      </c>
      <c r="J1750" s="118">
        <f>D1750*İZOLASYON!$O$28</f>
        <v>46.527264000000017</v>
      </c>
      <c r="K1750" s="118"/>
      <c r="L1750" s="118"/>
      <c r="M1750" s="118"/>
      <c r="N1750" s="118"/>
      <c r="O1750" s="118"/>
      <c r="P1750" s="118"/>
      <c r="Q1750" s="118"/>
      <c r="R1750" s="109">
        <f>F1750*H1750*D1750+I1750+J1750+K1750+L1750+M1750+N1750+O1750+P1750+Q1750</f>
        <v>210.77595400000001</v>
      </c>
      <c r="S1750" s="119">
        <v>0.1</v>
      </c>
      <c r="T1750" s="119">
        <v>0.3</v>
      </c>
      <c r="U1750" s="119">
        <v>0.1</v>
      </c>
      <c r="V1750" s="111">
        <f t="shared" si="236"/>
        <v>331.55057564200007</v>
      </c>
      <c r="W1750" s="111">
        <f t="shared" si="239"/>
        <v>361.3901274497801</v>
      </c>
      <c r="X1750" s="112">
        <v>1.377</v>
      </c>
      <c r="Y1750" s="114">
        <f t="shared" si="235"/>
        <v>788.09571830103414</v>
      </c>
      <c r="Z1750" s="113">
        <v>0.4</v>
      </c>
      <c r="AA1750" s="114">
        <f t="shared" si="237"/>
        <v>472.85743098062045</v>
      </c>
    </row>
    <row r="1751" spans="1:27" ht="12.75" customHeight="1" x14ac:dyDescent="0.35">
      <c r="A1751" s="103" t="s">
        <v>2685</v>
      </c>
      <c r="B1751" s="222" t="s">
        <v>2445</v>
      </c>
      <c r="C1751" s="123" t="s">
        <v>4021</v>
      </c>
      <c r="D1751" s="124">
        <v>1</v>
      </c>
      <c r="E1751" s="125">
        <v>1</v>
      </c>
      <c r="F1751" s="106">
        <f>VLOOKUP(CONCATENATE(A1751,"-",E1751),AĞIRLIK!$A$3:$C$171,3,FALSE)</f>
        <v>23.864000000000001</v>
      </c>
      <c r="G1751" s="117" t="s">
        <v>39</v>
      </c>
      <c r="H1751" s="108">
        <f>Sayfa2!$C$2</f>
        <v>6.5</v>
      </c>
      <c r="I1751" s="108">
        <f>D1751*'genel hesap'!$K$95</f>
        <v>11.467280000000001</v>
      </c>
      <c r="J1751" s="108">
        <f>D1751*'genel hesap'!$R$95</f>
        <v>47.819688000000006</v>
      </c>
      <c r="K1751" s="118"/>
      <c r="L1751" s="118"/>
      <c r="M1751" s="118"/>
      <c r="N1751" s="118"/>
      <c r="O1751" s="118"/>
      <c r="P1751" s="118"/>
      <c r="Q1751" s="118"/>
      <c r="R1751" s="109">
        <f>F1751*H1751*D1751+I1751+J1751+K1751+L1751+M1751+N1751+O1751+P1751+Q1751</f>
        <v>214.40296800000002</v>
      </c>
      <c r="S1751" s="119">
        <v>0.1</v>
      </c>
      <c r="T1751" s="119">
        <v>0.3</v>
      </c>
      <c r="U1751" s="119">
        <v>0.1</v>
      </c>
      <c r="V1751" s="111">
        <f t="shared" si="236"/>
        <v>337.2558686640001</v>
      </c>
      <c r="W1751" s="111">
        <f t="shared" si="239"/>
        <v>367.60889684376014</v>
      </c>
      <c r="X1751" s="112">
        <v>1.377</v>
      </c>
      <c r="Y1751" s="114">
        <f t="shared" si="235"/>
        <v>801.65719981432812</v>
      </c>
      <c r="Z1751" s="113">
        <v>0.4</v>
      </c>
      <c r="AA1751" s="114">
        <f t="shared" si="237"/>
        <v>480.99431988859686</v>
      </c>
    </row>
    <row r="1752" spans="1:27" ht="12.75" customHeight="1" x14ac:dyDescent="0.35">
      <c r="A1752" s="103" t="s">
        <v>2685</v>
      </c>
      <c r="B1752" s="222" t="s">
        <v>2446</v>
      </c>
      <c r="C1752" s="78" t="s">
        <v>1382</v>
      </c>
      <c r="D1752" s="124">
        <v>1</v>
      </c>
      <c r="E1752" s="125">
        <v>1</v>
      </c>
      <c r="F1752" s="132">
        <f>VLOOKUP(CONCATENATE(A1752,"-",E1752),AĞIRLIK!$A$3:$C$171,3,FALSE)</f>
        <v>23.864000000000001</v>
      </c>
      <c r="G1752" s="141" t="s">
        <v>39</v>
      </c>
      <c r="H1752" s="108">
        <f>Sayfa2!$C$2</f>
        <v>6.5</v>
      </c>
      <c r="I1752" s="108"/>
      <c r="J1752" s="118"/>
      <c r="K1752" s="118"/>
      <c r="L1752" s="118"/>
      <c r="M1752" s="118"/>
      <c r="N1752" s="118"/>
      <c r="O1752" s="118"/>
      <c r="P1752" s="118"/>
      <c r="Q1752" s="118"/>
      <c r="R1752" s="109">
        <f>F1752*H1752*D1752+I1752+J1752+K1752+L1752+M1752+N1752+O1752+P1752+Q1752</f>
        <v>155.11600000000001</v>
      </c>
      <c r="S1752" s="119">
        <v>0.2</v>
      </c>
      <c r="T1752" s="119">
        <v>0.3</v>
      </c>
      <c r="U1752" s="119">
        <v>0.1</v>
      </c>
      <c r="V1752" s="111">
        <f t="shared" si="236"/>
        <v>266.17905600000006</v>
      </c>
      <c r="W1752" s="111">
        <f t="shared" si="239"/>
        <v>290.1351710400001</v>
      </c>
      <c r="X1752" s="112">
        <v>1.377</v>
      </c>
      <c r="Y1752" s="114">
        <f t="shared" si="235"/>
        <v>632.7076161120001</v>
      </c>
      <c r="Z1752" s="113">
        <v>0.4</v>
      </c>
      <c r="AA1752" s="114">
        <f t="shared" si="237"/>
        <v>379.62456966720003</v>
      </c>
    </row>
    <row r="1753" spans="1:27" ht="12.75" customHeight="1" x14ac:dyDescent="0.35">
      <c r="A1753" s="103" t="s">
        <v>2685</v>
      </c>
      <c r="B1753" s="222" t="s">
        <v>4444</v>
      </c>
      <c r="C1753" s="78" t="s">
        <v>935</v>
      </c>
      <c r="D1753" s="124">
        <v>1</v>
      </c>
      <c r="E1753" s="125">
        <v>1</v>
      </c>
      <c r="F1753" s="132">
        <f>VLOOKUP(CONCATENATE(A1753,"-",E1753),AĞIRLIK!$A$3:$C$171,3,FALSE)</f>
        <v>23.864000000000001</v>
      </c>
      <c r="G1753" s="141" t="s">
        <v>39</v>
      </c>
      <c r="H1753" s="108">
        <f>Sayfa2!$C$2</f>
        <v>6.5</v>
      </c>
      <c r="I1753" s="108"/>
      <c r="J1753" s="118"/>
      <c r="K1753" s="118"/>
      <c r="L1753" s="118"/>
      <c r="M1753" s="118"/>
      <c r="N1753" s="118"/>
      <c r="O1753" s="118"/>
      <c r="P1753" s="118"/>
      <c r="Q1753" s="118"/>
      <c r="R1753" s="109">
        <f>F1753*H1753*D1753+I1753+J1753+K1753+L1753+M1753+N1753+O1753+P1753+Q1753</f>
        <v>155.11600000000001</v>
      </c>
      <c r="S1753" s="119">
        <v>0.2</v>
      </c>
      <c r="T1753" s="119">
        <v>0.3</v>
      </c>
      <c r="U1753" s="119">
        <v>0.1</v>
      </c>
      <c r="V1753" s="111">
        <f t="shared" si="236"/>
        <v>266.17905600000006</v>
      </c>
      <c r="W1753" s="111">
        <f t="shared" si="239"/>
        <v>290.1351710400001</v>
      </c>
      <c r="X1753" s="112">
        <v>1.377</v>
      </c>
      <c r="Y1753" s="114">
        <f t="shared" si="235"/>
        <v>632.7076161120001</v>
      </c>
      <c r="Z1753" s="113">
        <v>0.4</v>
      </c>
      <c r="AA1753" s="114">
        <f t="shared" si="237"/>
        <v>379.62456966720003</v>
      </c>
    </row>
    <row r="1754" spans="1:27" ht="12.75" customHeight="1" x14ac:dyDescent="0.35">
      <c r="A1754" s="103" t="s">
        <v>2685</v>
      </c>
      <c r="B1754" s="222" t="s">
        <v>4445</v>
      </c>
      <c r="C1754" s="78" t="s">
        <v>1383</v>
      </c>
      <c r="D1754" s="126">
        <v>1</v>
      </c>
      <c r="E1754" s="131"/>
      <c r="F1754" s="132">
        <v>9.6</v>
      </c>
      <c r="G1754" s="142" t="s">
        <v>39</v>
      </c>
      <c r="H1754" s="108">
        <v>1.62</v>
      </c>
      <c r="I1754" s="108"/>
      <c r="J1754" s="118"/>
      <c r="K1754" s="118"/>
      <c r="L1754" s="118"/>
      <c r="M1754" s="118"/>
      <c r="N1754" s="118"/>
      <c r="O1754" s="118"/>
      <c r="P1754" s="128"/>
      <c r="Q1754" s="128"/>
      <c r="R1754" s="109">
        <f>R1756</f>
        <v>15.552</v>
      </c>
      <c r="S1754" s="129">
        <v>1.5</v>
      </c>
      <c r="T1754" s="129">
        <v>0</v>
      </c>
      <c r="U1754" s="129">
        <v>0</v>
      </c>
      <c r="V1754" s="111">
        <f t="shared" si="236"/>
        <v>38.879999999999995</v>
      </c>
      <c r="W1754" s="111">
        <f t="shared" si="239"/>
        <v>42.379199999999997</v>
      </c>
      <c r="X1754" s="112">
        <v>1.377</v>
      </c>
      <c r="Y1754" s="130">
        <f t="shared" si="235"/>
        <v>92.417759999999987</v>
      </c>
      <c r="Z1754" s="113">
        <v>0.4</v>
      </c>
      <c r="AA1754" s="114">
        <f t="shared" si="237"/>
        <v>55.450655999999988</v>
      </c>
    </row>
    <row r="1755" spans="1:27" ht="12.75" customHeight="1" x14ac:dyDescent="0.35">
      <c r="A1755" s="103" t="s">
        <v>2685</v>
      </c>
      <c r="B1755" s="222" t="s">
        <v>4446</v>
      </c>
      <c r="C1755" s="78" t="s">
        <v>1384</v>
      </c>
      <c r="D1755" s="126"/>
      <c r="E1755" s="131"/>
      <c r="F1755" s="132">
        <f>Sayfa2!CU28</f>
        <v>9.6</v>
      </c>
      <c r="G1755" s="142" t="s">
        <v>39</v>
      </c>
      <c r="H1755" s="108"/>
      <c r="I1755" s="108"/>
      <c r="J1755" s="118"/>
      <c r="K1755" s="118"/>
      <c r="L1755" s="118"/>
      <c r="M1755" s="118"/>
      <c r="N1755" s="118"/>
      <c r="O1755" s="118"/>
      <c r="P1755" s="128"/>
      <c r="Q1755" s="128"/>
      <c r="R1755" s="109">
        <f>R1756</f>
        <v>15.552</v>
      </c>
      <c r="S1755" s="129">
        <v>1</v>
      </c>
      <c r="T1755" s="129">
        <v>0</v>
      </c>
      <c r="U1755" s="129">
        <v>0</v>
      </c>
      <c r="V1755" s="111">
        <f t="shared" si="236"/>
        <v>31.103999999999999</v>
      </c>
      <c r="W1755" s="111">
        <f t="shared" si="239"/>
        <v>33.903359999999999</v>
      </c>
      <c r="X1755" s="112">
        <v>1.377</v>
      </c>
      <c r="Y1755" s="130">
        <f t="shared" si="235"/>
        <v>73.934207999999998</v>
      </c>
      <c r="Z1755" s="113">
        <v>0.4</v>
      </c>
      <c r="AA1755" s="114">
        <f t="shared" si="237"/>
        <v>44.3605248</v>
      </c>
    </row>
    <row r="1756" spans="1:27" ht="12.75" customHeight="1" x14ac:dyDescent="0.35">
      <c r="A1756" s="103" t="s">
        <v>2685</v>
      </c>
      <c r="B1756" s="222" t="s">
        <v>4447</v>
      </c>
      <c r="C1756" s="78" t="s">
        <v>936</v>
      </c>
      <c r="D1756" s="126">
        <v>1</v>
      </c>
      <c r="E1756" s="131"/>
      <c r="F1756" s="132">
        <f>Sayfa2!CU28</f>
        <v>9.6</v>
      </c>
      <c r="G1756" s="142" t="s">
        <v>39</v>
      </c>
      <c r="H1756" s="108">
        <v>1.62</v>
      </c>
      <c r="I1756" s="108"/>
      <c r="J1756" s="118"/>
      <c r="K1756" s="118"/>
      <c r="L1756" s="118"/>
      <c r="M1756" s="118"/>
      <c r="N1756" s="118"/>
      <c r="O1756" s="118"/>
      <c r="P1756" s="128"/>
      <c r="Q1756" s="128"/>
      <c r="R1756" s="109">
        <f>F1756*H1756*D1756+I1756+J1756+K1756+L1756+M1756+N1756+O1756+P1756+Q1756</f>
        <v>15.552</v>
      </c>
      <c r="S1756" s="129">
        <v>1</v>
      </c>
      <c r="T1756" s="129">
        <v>0</v>
      </c>
      <c r="U1756" s="129">
        <v>0</v>
      </c>
      <c r="V1756" s="111">
        <f t="shared" si="236"/>
        <v>31.103999999999999</v>
      </c>
      <c r="W1756" s="111">
        <f t="shared" si="239"/>
        <v>33.903359999999999</v>
      </c>
      <c r="X1756" s="112">
        <v>1.377</v>
      </c>
      <c r="Y1756" s="130">
        <f t="shared" si="235"/>
        <v>73.934207999999998</v>
      </c>
      <c r="Z1756" s="113">
        <v>0.4</v>
      </c>
      <c r="AA1756" s="114">
        <f t="shared" si="237"/>
        <v>44.3605248</v>
      </c>
    </row>
    <row r="1757" spans="1:27" ht="12.75" customHeight="1" x14ac:dyDescent="0.35">
      <c r="A1757" s="103" t="s">
        <v>2685</v>
      </c>
      <c r="B1757" s="222" t="s">
        <v>4448</v>
      </c>
      <c r="C1757" s="78" t="s">
        <v>937</v>
      </c>
      <c r="D1757" s="124">
        <v>1</v>
      </c>
      <c r="E1757" s="125"/>
      <c r="F1757" s="132">
        <v>1</v>
      </c>
      <c r="G1757" s="141" t="s">
        <v>39</v>
      </c>
      <c r="H1757" s="133"/>
      <c r="I1757" s="138"/>
      <c r="J1757" s="134"/>
      <c r="K1757" s="134"/>
      <c r="L1757" s="134"/>
      <c r="M1757" s="134">
        <f>'BAĞLANTI KELEPÇESİ'!H29</f>
        <v>2.3970753246753249</v>
      </c>
      <c r="N1757" s="134"/>
      <c r="O1757" s="134"/>
      <c r="P1757" s="134"/>
      <c r="Q1757" s="134"/>
      <c r="R1757" s="109">
        <f>F1757*H1757*D1757+I1757+J1757+K1757+L1757+M1757+N1757+O1757+P1757+Q1757</f>
        <v>2.3970753246753249</v>
      </c>
      <c r="S1757" s="135">
        <v>1</v>
      </c>
      <c r="T1757" s="135">
        <v>0</v>
      </c>
      <c r="U1757" s="135">
        <v>0</v>
      </c>
      <c r="V1757" s="111">
        <f t="shared" si="236"/>
        <v>4.7941506493506498</v>
      </c>
      <c r="W1757" s="111">
        <f t="shared" si="239"/>
        <v>5.225624207792209</v>
      </c>
      <c r="X1757" s="112">
        <v>1.377</v>
      </c>
      <c r="Y1757" s="114">
        <f t="shared" si="235"/>
        <v>11.395696093506494</v>
      </c>
      <c r="Z1757" s="113">
        <v>0.4</v>
      </c>
      <c r="AA1757" s="114">
        <f t="shared" si="237"/>
        <v>6.837417656103896</v>
      </c>
    </row>
    <row r="1758" spans="1:27" ht="12.75" customHeight="1" x14ac:dyDescent="0.35">
      <c r="A1758" s="103" t="s">
        <v>2685</v>
      </c>
      <c r="B1758" s="222" t="s">
        <v>4449</v>
      </c>
      <c r="C1758" s="78" t="s">
        <v>1385</v>
      </c>
      <c r="D1758" s="124"/>
      <c r="E1758" s="125"/>
      <c r="F1758" s="132">
        <v>1</v>
      </c>
      <c r="G1758" s="117" t="s">
        <v>39</v>
      </c>
      <c r="H1758" s="133"/>
      <c r="I1758" s="138"/>
      <c r="J1758" s="118"/>
      <c r="K1758" s="134"/>
      <c r="L1758" s="134"/>
      <c r="M1758" s="134"/>
      <c r="N1758" s="134"/>
      <c r="O1758" s="134"/>
      <c r="P1758" s="134"/>
      <c r="Q1758" s="134"/>
      <c r="R1758" s="109">
        <f>R1761</f>
        <v>4.8620000000000001</v>
      </c>
      <c r="S1758" s="135">
        <v>1</v>
      </c>
      <c r="T1758" s="135">
        <v>0</v>
      </c>
      <c r="U1758" s="135">
        <v>0</v>
      </c>
      <c r="V1758" s="111">
        <f t="shared" si="236"/>
        <v>9.7240000000000002</v>
      </c>
      <c r="W1758" s="111">
        <f t="shared" si="239"/>
        <v>10.599160000000001</v>
      </c>
      <c r="X1758" s="112">
        <v>1.377</v>
      </c>
      <c r="Y1758" s="114">
        <f t="shared" si="235"/>
        <v>23.113947999999997</v>
      </c>
      <c r="Z1758" s="113">
        <v>0.4</v>
      </c>
      <c r="AA1758" s="114">
        <f t="shared" si="237"/>
        <v>13.868368799999997</v>
      </c>
    </row>
    <row r="1759" spans="1:27" ht="12.75" customHeight="1" x14ac:dyDescent="0.35">
      <c r="A1759" s="103" t="s">
        <v>2685</v>
      </c>
      <c r="B1759" s="222" t="s">
        <v>4450</v>
      </c>
      <c r="C1759" s="123" t="s">
        <v>4022</v>
      </c>
      <c r="D1759" s="124"/>
      <c r="E1759" s="125"/>
      <c r="F1759" s="132">
        <v>1</v>
      </c>
      <c r="G1759" s="117" t="s">
        <v>39</v>
      </c>
      <c r="H1759" s="133"/>
      <c r="I1759" s="138"/>
      <c r="J1759" s="118"/>
      <c r="K1759" s="134"/>
      <c r="L1759" s="134"/>
      <c r="M1759" s="134"/>
      <c r="N1759" s="134"/>
      <c r="O1759" s="134"/>
      <c r="P1759" s="134">
        <f>'DUVAR KELEPÇE'!J28</f>
        <v>5.2702</v>
      </c>
      <c r="Q1759" s="134"/>
      <c r="R1759" s="109">
        <f>F1759*H1759*D1759+I1759+J1759+K1759+L1759+M1759+N1759+O1759+P1759+Q1759</f>
        <v>5.2702</v>
      </c>
      <c r="S1759" s="135">
        <v>1</v>
      </c>
      <c r="T1759" s="135">
        <v>0</v>
      </c>
      <c r="U1759" s="135">
        <v>0</v>
      </c>
      <c r="V1759" s="111">
        <f t="shared" si="236"/>
        <v>10.5404</v>
      </c>
      <c r="W1759" s="111">
        <f t="shared" si="239"/>
        <v>11.489036</v>
      </c>
      <c r="X1759" s="112">
        <v>1.377</v>
      </c>
      <c r="Y1759" s="114">
        <f t="shared" si="235"/>
        <v>25.054530799999998</v>
      </c>
      <c r="Z1759" s="113">
        <v>0.4</v>
      </c>
      <c r="AA1759" s="114">
        <f t="shared" si="237"/>
        <v>15.032718479999998</v>
      </c>
    </row>
    <row r="1760" spans="1:27" ht="12.75" customHeight="1" x14ac:dyDescent="0.35">
      <c r="A1760" s="103" t="s">
        <v>2685</v>
      </c>
      <c r="B1760" s="222" t="s">
        <v>4451</v>
      </c>
      <c r="C1760" s="123" t="s">
        <v>3494</v>
      </c>
      <c r="D1760" s="124"/>
      <c r="E1760" s="125"/>
      <c r="F1760" s="132">
        <v>1</v>
      </c>
      <c r="G1760" s="117" t="s">
        <v>39</v>
      </c>
      <c r="H1760" s="133"/>
      <c r="I1760" s="133"/>
      <c r="J1760" s="118"/>
      <c r="K1760" s="134"/>
      <c r="L1760" s="134"/>
      <c r="M1760" s="134"/>
      <c r="N1760" s="134"/>
      <c r="O1760" s="134"/>
      <c r="P1760" s="134">
        <f>'DUVAR KELEPÇE'!J27</f>
        <v>5.0661000000000005</v>
      </c>
      <c r="Q1760" s="134"/>
      <c r="R1760" s="109">
        <f>F1760*H1760*D1760+I1760+J1760+K1760+L1760+M1760+N1760+O1760+P1760+Q1760</f>
        <v>5.0661000000000005</v>
      </c>
      <c r="S1760" s="135">
        <v>1</v>
      </c>
      <c r="T1760" s="135">
        <v>0</v>
      </c>
      <c r="U1760" s="135">
        <v>0</v>
      </c>
      <c r="V1760" s="111">
        <f t="shared" si="236"/>
        <v>10.132200000000001</v>
      </c>
      <c r="W1760" s="111">
        <f t="shared" si="239"/>
        <v>11.044098000000002</v>
      </c>
      <c r="X1760" s="112">
        <v>1.377</v>
      </c>
      <c r="Y1760" s="114">
        <f t="shared" si="235"/>
        <v>24.084239400000001</v>
      </c>
      <c r="Z1760" s="113">
        <v>0.4</v>
      </c>
      <c r="AA1760" s="114">
        <f t="shared" si="237"/>
        <v>14.450543639999999</v>
      </c>
    </row>
    <row r="1761" spans="1:27" ht="12.75" customHeight="1" x14ac:dyDescent="0.35">
      <c r="A1761" s="103" t="s">
        <v>2685</v>
      </c>
      <c r="B1761" s="222" t="s">
        <v>4452</v>
      </c>
      <c r="C1761" s="123" t="s">
        <v>973</v>
      </c>
      <c r="D1761" s="124"/>
      <c r="E1761" s="125"/>
      <c r="F1761" s="132">
        <v>1</v>
      </c>
      <c r="G1761" s="117" t="s">
        <v>39</v>
      </c>
      <c r="H1761" s="133"/>
      <c r="I1761" s="133"/>
      <c r="J1761" s="134"/>
      <c r="K1761" s="134"/>
      <c r="L1761" s="134"/>
      <c r="M1761" s="134"/>
      <c r="N1761" s="134"/>
      <c r="O1761" s="134"/>
      <c r="P1761" s="134"/>
      <c r="Q1761" s="134">
        <f>'DUVAR KELEPÇE'!G27</f>
        <v>4.8620000000000001</v>
      </c>
      <c r="R1761" s="109">
        <f>F1761*H1761*D1761+I1761+J1761+K1761+L1761+M1761+N1761+O1761+P1761+Q1761</f>
        <v>4.8620000000000001</v>
      </c>
      <c r="S1761" s="135">
        <v>1</v>
      </c>
      <c r="T1761" s="135">
        <v>0</v>
      </c>
      <c r="U1761" s="135">
        <v>0</v>
      </c>
      <c r="V1761" s="111">
        <f t="shared" si="236"/>
        <v>9.7240000000000002</v>
      </c>
      <c r="W1761" s="111">
        <f t="shared" si="239"/>
        <v>10.599160000000001</v>
      </c>
      <c r="X1761" s="112">
        <v>1.377</v>
      </c>
      <c r="Y1761" s="114">
        <f t="shared" si="235"/>
        <v>23.113947999999997</v>
      </c>
      <c r="Z1761" s="113">
        <v>0.4</v>
      </c>
      <c r="AA1761" s="114">
        <f t="shared" si="237"/>
        <v>13.868368799999997</v>
      </c>
    </row>
    <row r="1762" spans="1:27" ht="12.75" customHeight="1" x14ac:dyDescent="0.35">
      <c r="A1762" s="103" t="s">
        <v>2685</v>
      </c>
      <c r="B1762" s="222" t="s">
        <v>4453</v>
      </c>
      <c r="C1762" s="78" t="s">
        <v>974</v>
      </c>
      <c r="D1762" s="124"/>
      <c r="E1762" s="125"/>
      <c r="F1762" s="132">
        <v>1</v>
      </c>
      <c r="G1762" s="141" t="s">
        <v>39</v>
      </c>
      <c r="H1762" s="108"/>
      <c r="I1762" s="108"/>
      <c r="J1762" s="134"/>
      <c r="K1762" s="134"/>
      <c r="L1762" s="134"/>
      <c r="M1762" s="134"/>
      <c r="N1762" s="134">
        <f>'genel hesap'!Y64</f>
        <v>2.5808219178082195</v>
      </c>
      <c r="O1762" s="134"/>
      <c r="P1762" s="134"/>
      <c r="Q1762" s="134"/>
      <c r="R1762" s="109">
        <f>F1762*H1762*D1762+I1762+J1762+K1762+L1762+M1762+N1762+O1762+P1762+Q1762</f>
        <v>2.5808219178082195</v>
      </c>
      <c r="S1762" s="135">
        <v>1</v>
      </c>
      <c r="T1762" s="135">
        <v>0</v>
      </c>
      <c r="U1762" s="135">
        <v>0</v>
      </c>
      <c r="V1762" s="111">
        <f t="shared" si="236"/>
        <v>5.1616438356164389</v>
      </c>
      <c r="W1762" s="111">
        <f t="shared" si="239"/>
        <v>5.6261917808219186</v>
      </c>
      <c r="X1762" s="112">
        <v>1.377</v>
      </c>
      <c r="Y1762" s="114">
        <f t="shared" si="235"/>
        <v>12.269227397260273</v>
      </c>
      <c r="Z1762" s="113">
        <v>0.4</v>
      </c>
      <c r="AA1762" s="114">
        <f t="shared" si="237"/>
        <v>7.3615364383561639</v>
      </c>
    </row>
    <row r="1763" spans="1:27" ht="12.75" customHeight="1" x14ac:dyDescent="0.35">
      <c r="A1763" s="103" t="s">
        <v>2685</v>
      </c>
      <c r="B1763" s="222" t="s">
        <v>4454</v>
      </c>
      <c r="C1763" s="78" t="s">
        <v>3573</v>
      </c>
      <c r="D1763" s="136">
        <v>0.2</v>
      </c>
      <c r="E1763" s="125">
        <v>1</v>
      </c>
      <c r="F1763" s="132">
        <f>VLOOKUP(CONCATENATE(A1763,"-",E1763),AĞIRLIK!$A$3:$C$171,3,FALSE)</f>
        <v>23.864000000000001</v>
      </c>
      <c r="G1763" s="143" t="s">
        <v>39</v>
      </c>
      <c r="H1763" s="108">
        <f>Sayfa2!$C$2</f>
        <v>6.5</v>
      </c>
      <c r="I1763" s="108"/>
      <c r="J1763" s="109"/>
      <c r="K1763" s="109">
        <f>'genel hesap'!$D$2</f>
        <v>0.5</v>
      </c>
      <c r="L1763" s="109"/>
      <c r="M1763" s="109"/>
      <c r="N1763" s="109"/>
      <c r="O1763" s="118">
        <f>SIVAMA!D28</f>
        <v>5.88</v>
      </c>
      <c r="P1763" s="109"/>
      <c r="Q1763" s="109"/>
      <c r="R1763" s="109">
        <f>R1749+O1763+K1763</f>
        <v>161.49600000000001</v>
      </c>
      <c r="S1763" s="110">
        <v>0.2</v>
      </c>
      <c r="T1763" s="110">
        <v>0.3</v>
      </c>
      <c r="U1763" s="110">
        <v>0.1</v>
      </c>
      <c r="V1763" s="111">
        <f t="shared" si="236"/>
        <v>277.12713600000001</v>
      </c>
      <c r="W1763" s="111">
        <f t="shared" si="239"/>
        <v>302.06857824000002</v>
      </c>
      <c r="X1763" s="112">
        <v>1.377</v>
      </c>
      <c r="Y1763" s="111">
        <f t="shared" si="235"/>
        <v>658.7312022719999</v>
      </c>
      <c r="Z1763" s="113">
        <v>0.4</v>
      </c>
      <c r="AA1763" s="114">
        <f t="shared" si="237"/>
        <v>395.23872136319994</v>
      </c>
    </row>
    <row r="1764" spans="1:27" ht="12.75" customHeight="1" x14ac:dyDescent="0.35">
      <c r="A1764" s="103" t="s">
        <v>2685</v>
      </c>
      <c r="B1764" s="222" t="s">
        <v>4455</v>
      </c>
      <c r="C1764" s="123" t="s">
        <v>3509</v>
      </c>
      <c r="D1764" s="136">
        <v>0.2</v>
      </c>
      <c r="E1764" s="125">
        <v>1</v>
      </c>
      <c r="F1764" s="132">
        <f>VLOOKUP(CONCATENATE(A1764,"-",E1764),AĞIRLIK!$A$3:$C$171,3,FALSE)</f>
        <v>23.864000000000001</v>
      </c>
      <c r="G1764" s="141" t="s">
        <v>39</v>
      </c>
      <c r="H1764" s="108">
        <f>Sayfa2!$C$2</f>
        <v>6.5</v>
      </c>
      <c r="I1764" s="108">
        <f>'genel hesap'!K63*D1764</f>
        <v>1.6960710000000003</v>
      </c>
      <c r="J1764" s="118">
        <f>'genel hesap'!R63*D1764</f>
        <v>8.8746448000000022</v>
      </c>
      <c r="K1764" s="118">
        <f>'genel hesap'!$D$2</f>
        <v>0.5</v>
      </c>
      <c r="L1764" s="118"/>
      <c r="M1764" s="118"/>
      <c r="N1764" s="118"/>
      <c r="O1764" s="118">
        <f>SIVAMA!D28</f>
        <v>5.88</v>
      </c>
      <c r="P1764" s="118"/>
      <c r="Q1764" s="118"/>
      <c r="R1764" s="109">
        <f>F1764*H1764*D1764+I1764+J1764+K1764+L1764+M1764+N1764+O1764+P1764+Q1764+R1750</f>
        <v>258.7498698</v>
      </c>
      <c r="S1764" s="119">
        <v>0.2</v>
      </c>
      <c r="T1764" s="119">
        <v>0.3</v>
      </c>
      <c r="U1764" s="119">
        <v>0.1</v>
      </c>
      <c r="V1764" s="111">
        <f t="shared" si="236"/>
        <v>444.01477657679999</v>
      </c>
      <c r="W1764" s="111">
        <f t="shared" si="239"/>
        <v>483.97610646871203</v>
      </c>
      <c r="X1764" s="112">
        <v>1.377</v>
      </c>
      <c r="Y1764" s="111">
        <f t="shared" si="235"/>
        <v>1055.4231239230535</v>
      </c>
      <c r="Z1764" s="113">
        <v>0.4</v>
      </c>
      <c r="AA1764" s="114">
        <f t="shared" si="237"/>
        <v>633.25387435383209</v>
      </c>
    </row>
    <row r="1765" spans="1:27" ht="12.75" customHeight="1" x14ac:dyDescent="0.35">
      <c r="A1765" s="103" t="s">
        <v>2685</v>
      </c>
      <c r="B1765" s="222" t="s">
        <v>4456</v>
      </c>
      <c r="C1765" s="123" t="s">
        <v>4023</v>
      </c>
      <c r="D1765" s="136">
        <v>0.2</v>
      </c>
      <c r="E1765" s="125">
        <v>1</v>
      </c>
      <c r="F1765" s="132">
        <f>VLOOKUP(CONCATENATE(A1765,"-",E1765),AĞIRLIK!$A$3:$C$171,3,FALSE)</f>
        <v>23.864000000000001</v>
      </c>
      <c r="G1765" s="141" t="s">
        <v>39</v>
      </c>
      <c r="H1765" s="108">
        <f>Sayfa2!$C$2</f>
        <v>6.5</v>
      </c>
      <c r="I1765" s="108">
        <f>D1765*'genel hesap'!$K$95</f>
        <v>2.2934560000000004</v>
      </c>
      <c r="J1765" s="118">
        <f>D1765*'genel hesap'!$R$95</f>
        <v>9.5639376000000009</v>
      </c>
      <c r="K1765" s="118">
        <f>'genel hesap'!$D$2</f>
        <v>0.5</v>
      </c>
      <c r="L1765" s="118"/>
      <c r="M1765" s="118"/>
      <c r="N1765" s="118"/>
      <c r="O1765" s="118">
        <f>SIVAMA!D28</f>
        <v>5.88</v>
      </c>
      <c r="P1765" s="118"/>
      <c r="Q1765" s="118"/>
      <c r="R1765" s="109">
        <f>F1765*H1765*D1765+I1765+J1765+K1765+L1765+M1765+N1765+O1765+P1765+Q1765+R1751</f>
        <v>263.66356160000004</v>
      </c>
      <c r="S1765" s="119">
        <v>0.2</v>
      </c>
      <c r="T1765" s="119">
        <v>0.3</v>
      </c>
      <c r="U1765" s="119">
        <v>0.1</v>
      </c>
      <c r="V1765" s="111">
        <f>R1765*(1+S1765)*(T1765+1)*(U1765+1)</f>
        <v>452.44667170560012</v>
      </c>
      <c r="W1765" s="111">
        <f t="shared" si="239"/>
        <v>493.16687215910417</v>
      </c>
      <c r="X1765" s="112">
        <v>1.377</v>
      </c>
      <c r="Y1765" s="111">
        <f>V1765*(1+X1765)</f>
        <v>1075.4657386442113</v>
      </c>
      <c r="Z1765" s="113">
        <v>0.4</v>
      </c>
      <c r="AA1765" s="114">
        <f>Y1765*(1-Z1765)</f>
        <v>645.27944318652681</v>
      </c>
    </row>
    <row r="1766" spans="1:27" ht="12.75" customHeight="1" x14ac:dyDescent="0.35">
      <c r="A1766" s="103" t="s">
        <v>2685</v>
      </c>
      <c r="B1766" s="222" t="s">
        <v>4457</v>
      </c>
      <c r="C1766" s="78" t="s">
        <v>2660</v>
      </c>
      <c r="D1766" s="124">
        <v>1</v>
      </c>
      <c r="E1766" s="125">
        <v>1</v>
      </c>
      <c r="F1766" s="132">
        <f>VLOOKUP(CONCATENATE(A1766,"-",E1766),AĞIRLIK!$A$3:$C$171,3,FALSE)</f>
        <v>23.864000000000001</v>
      </c>
      <c r="G1766" s="141" t="s">
        <v>39</v>
      </c>
      <c r="H1766" s="108">
        <f>Sayfa2!$C$2</f>
        <v>6.5</v>
      </c>
      <c r="I1766" s="108"/>
      <c r="J1766" s="118"/>
      <c r="K1766" s="118"/>
      <c r="L1766" s="118"/>
      <c r="M1766" s="118"/>
      <c r="N1766" s="118"/>
      <c r="O1766" s="118"/>
      <c r="P1766" s="118"/>
      <c r="Q1766" s="118"/>
      <c r="R1766" s="109">
        <f>R1749*1.5</f>
        <v>232.67400000000004</v>
      </c>
      <c r="S1766" s="119">
        <v>0.2</v>
      </c>
      <c r="T1766" s="119">
        <v>0.3</v>
      </c>
      <c r="U1766" s="119">
        <v>0.1</v>
      </c>
      <c r="V1766" s="111">
        <f t="shared" si="236"/>
        <v>399.26858400000015</v>
      </c>
      <c r="W1766" s="111">
        <f t="shared" si="239"/>
        <v>435.20275656000018</v>
      </c>
      <c r="X1766" s="112">
        <v>1.377</v>
      </c>
      <c r="Y1766" s="114">
        <f t="shared" si="235"/>
        <v>949.06142416800026</v>
      </c>
      <c r="Z1766" s="113">
        <v>0.4</v>
      </c>
      <c r="AA1766" s="114">
        <f t="shared" si="237"/>
        <v>569.43685450080011</v>
      </c>
    </row>
    <row r="1767" spans="1:27" ht="12.75" customHeight="1" x14ac:dyDescent="0.35">
      <c r="A1767" s="103" t="s">
        <v>2685</v>
      </c>
      <c r="B1767" s="222" t="s">
        <v>4458</v>
      </c>
      <c r="C1767" s="123" t="s">
        <v>3551</v>
      </c>
      <c r="D1767" s="124">
        <v>1</v>
      </c>
      <c r="E1767" s="125">
        <v>1</v>
      </c>
      <c r="F1767" s="132">
        <f>VLOOKUP(CONCATENATE(A1767,"-",E1767),AĞIRLIK!$A$3:$C$171,3,FALSE)</f>
        <v>23.864000000000001</v>
      </c>
      <c r="G1767" s="141" t="s">
        <v>39</v>
      </c>
      <c r="H1767" s="108">
        <f>Sayfa2!$C$2</f>
        <v>6.5</v>
      </c>
      <c r="I1767" s="108">
        <f>D1767*İZOLASYON!$G$28</f>
        <v>9.1326900000000002</v>
      </c>
      <c r="J1767" s="118">
        <f>D1767*İZOLASYON!$O$28</f>
        <v>46.527264000000017</v>
      </c>
      <c r="K1767" s="118"/>
      <c r="L1767" s="118"/>
      <c r="M1767" s="118"/>
      <c r="N1767" s="118">
        <f>CONTA!E964</f>
        <v>0</v>
      </c>
      <c r="O1767" s="118"/>
      <c r="P1767" s="118"/>
      <c r="Q1767" s="118"/>
      <c r="R1767" s="109">
        <f>R1750*1.5</f>
        <v>316.16393100000005</v>
      </c>
      <c r="S1767" s="119">
        <v>0.2</v>
      </c>
      <c r="T1767" s="119">
        <v>0.3</v>
      </c>
      <c r="U1767" s="119">
        <v>0.1</v>
      </c>
      <c r="V1767" s="111">
        <f t="shared" si="236"/>
        <v>542.53730559600012</v>
      </c>
      <c r="W1767" s="111">
        <f t="shared" si="239"/>
        <v>591.36566309964019</v>
      </c>
      <c r="X1767" s="112">
        <v>1.377</v>
      </c>
      <c r="Y1767" s="114">
        <f t="shared" si="235"/>
        <v>1289.6111754016922</v>
      </c>
      <c r="Z1767" s="113">
        <v>0.4</v>
      </c>
      <c r="AA1767" s="114">
        <f t="shared" si="237"/>
        <v>773.7667052410153</v>
      </c>
    </row>
    <row r="1768" spans="1:27" ht="12.75" customHeight="1" x14ac:dyDescent="0.35">
      <c r="A1768" s="103" t="s">
        <v>2685</v>
      </c>
      <c r="B1768" s="222" t="s">
        <v>4459</v>
      </c>
      <c r="C1768" s="123" t="s">
        <v>4024</v>
      </c>
      <c r="D1768" s="124">
        <v>1</v>
      </c>
      <c r="E1768" s="125">
        <v>1</v>
      </c>
      <c r="F1768" s="132">
        <f>VLOOKUP(CONCATENATE(A1768,"-",E1768),AĞIRLIK!$A$3:$C$171,3,FALSE)</f>
        <v>23.864000000000001</v>
      </c>
      <c r="G1768" s="141" t="s">
        <v>39</v>
      </c>
      <c r="H1768" s="108">
        <f>Sayfa2!$C$2</f>
        <v>6.5</v>
      </c>
      <c r="I1768" s="108">
        <f>D1768*'genel hesap'!$K$95</f>
        <v>11.467280000000001</v>
      </c>
      <c r="J1768" s="118">
        <f>D1768*'genel hesap'!$R$95</f>
        <v>47.819688000000006</v>
      </c>
      <c r="K1768" s="118"/>
      <c r="L1768" s="118"/>
      <c r="M1768" s="118"/>
      <c r="N1768" s="118">
        <f>CONTA!E27</f>
        <v>2.3227397260273972</v>
      </c>
      <c r="O1768" s="118"/>
      <c r="P1768" s="118"/>
      <c r="Q1768" s="118"/>
      <c r="R1768" s="109">
        <f>R1751*1.5</f>
        <v>321.60445200000004</v>
      </c>
      <c r="S1768" s="119">
        <v>0.2</v>
      </c>
      <c r="T1768" s="119">
        <v>0.3</v>
      </c>
      <c r="U1768" s="119">
        <v>0.1</v>
      </c>
      <c r="V1768" s="111">
        <f>R1768*(1+S1768)*(T1768+1)*(U1768+1)</f>
        <v>551.87323963200004</v>
      </c>
      <c r="W1768" s="111">
        <f t="shared" si="239"/>
        <v>601.54183119888012</v>
      </c>
      <c r="X1768" s="112">
        <v>1.377</v>
      </c>
      <c r="Y1768" s="114">
        <f>V1768*(1+X1768)</f>
        <v>1311.8026906052639</v>
      </c>
      <c r="Z1768" s="113">
        <v>0.4</v>
      </c>
      <c r="AA1768" s="114">
        <f>Y1768*(1-Z1768)</f>
        <v>787.08161436315834</v>
      </c>
    </row>
    <row r="1769" spans="1:27" ht="12.75" customHeight="1" x14ac:dyDescent="0.35">
      <c r="A1769" s="103" t="s">
        <v>2686</v>
      </c>
      <c r="B1769" s="222" t="s">
        <v>2447</v>
      </c>
      <c r="C1769" s="78" t="s">
        <v>1386</v>
      </c>
      <c r="D1769" s="124">
        <v>1</v>
      </c>
      <c r="E1769" s="125">
        <v>1</v>
      </c>
      <c r="F1769" s="132">
        <f>VLOOKUP(CONCATENATE(A1769,"-",E1769),AĞIRLIK!$A$3:$C$171,3,FALSE)</f>
        <v>25.12</v>
      </c>
      <c r="G1769" s="141" t="s">
        <v>39</v>
      </c>
      <c r="H1769" s="108">
        <f>Sayfa2!$C$2</f>
        <v>6.5</v>
      </c>
      <c r="I1769" s="108"/>
      <c r="J1769" s="118"/>
      <c r="K1769" s="118"/>
      <c r="L1769" s="118"/>
      <c r="M1769" s="118"/>
      <c r="N1769" s="118"/>
      <c r="O1769" s="118"/>
      <c r="P1769" s="118"/>
      <c r="Q1769" s="118"/>
      <c r="R1769" s="109">
        <f>F1769*H1769*D1769+I1769+J1769+K1769+L1769+M1769+N1769+O1769+P1769+Q1769</f>
        <v>163.28</v>
      </c>
      <c r="S1769" s="119">
        <v>0.1</v>
      </c>
      <c r="T1769" s="119">
        <v>0.3</v>
      </c>
      <c r="U1769" s="119">
        <v>0.1</v>
      </c>
      <c r="V1769" s="111">
        <f t="shared" si="236"/>
        <v>256.83944000000002</v>
      </c>
      <c r="W1769" s="111">
        <f t="shared" si="239"/>
        <v>279.95498960000003</v>
      </c>
      <c r="X1769" s="112">
        <v>1.377</v>
      </c>
      <c r="Y1769" s="114">
        <f t="shared" si="235"/>
        <v>610.50734888</v>
      </c>
      <c r="Z1769" s="113">
        <v>0.4</v>
      </c>
      <c r="AA1769" s="114">
        <f t="shared" si="237"/>
        <v>366.30440932799996</v>
      </c>
    </row>
    <row r="1770" spans="1:27" ht="12.75" customHeight="1" x14ac:dyDescent="0.35">
      <c r="A1770" s="103" t="s">
        <v>2686</v>
      </c>
      <c r="B1770" s="222" t="s">
        <v>2448</v>
      </c>
      <c r="C1770" s="123" t="s">
        <v>3202</v>
      </c>
      <c r="D1770" s="124">
        <v>1</v>
      </c>
      <c r="E1770" s="125">
        <v>1</v>
      </c>
      <c r="F1770" s="132">
        <f>VLOOKUP(CONCATENATE(A1770,"-",E1770),AĞIRLIK!$A$3:$C$171,3,FALSE)</f>
        <v>25.12</v>
      </c>
      <c r="G1770" s="141" t="s">
        <v>39</v>
      </c>
      <c r="H1770" s="108">
        <f>Sayfa2!$C$2</f>
        <v>6.5</v>
      </c>
      <c r="I1770" s="108">
        <f>D1770*İZOLASYON!$G$29</f>
        <v>9.5675800000000013</v>
      </c>
      <c r="J1770" s="118">
        <f>D1770*İZOLASYON!$O$29</f>
        <v>48.681304000000011</v>
      </c>
      <c r="K1770" s="118"/>
      <c r="L1770" s="118"/>
      <c r="M1770" s="118"/>
      <c r="N1770" s="118"/>
      <c r="O1770" s="118"/>
      <c r="P1770" s="118"/>
      <c r="Q1770" s="118"/>
      <c r="R1770" s="109">
        <f>F1770*H1770*D1770+I1770+J1770+K1770+L1770+M1770+N1770+O1770+P1770+Q1770</f>
        <v>221.52888400000001</v>
      </c>
      <c r="S1770" s="119">
        <v>0.1</v>
      </c>
      <c r="T1770" s="119">
        <v>0.3</v>
      </c>
      <c r="U1770" s="119">
        <v>0.1</v>
      </c>
      <c r="V1770" s="111">
        <f t="shared" si="236"/>
        <v>348.46493453200009</v>
      </c>
      <c r="W1770" s="111">
        <f t="shared" si="239"/>
        <v>379.8267786398801</v>
      </c>
      <c r="X1770" s="112">
        <v>1.377</v>
      </c>
      <c r="Y1770" s="114">
        <f t="shared" si="235"/>
        <v>828.30114938256418</v>
      </c>
      <c r="Z1770" s="113">
        <v>0.4</v>
      </c>
      <c r="AA1770" s="114">
        <f t="shared" si="237"/>
        <v>496.98068962953846</v>
      </c>
    </row>
    <row r="1771" spans="1:27" ht="12.75" customHeight="1" x14ac:dyDescent="0.35">
      <c r="A1771" s="103" t="s">
        <v>2686</v>
      </c>
      <c r="B1771" s="222" t="s">
        <v>2449</v>
      </c>
      <c r="C1771" s="123" t="s">
        <v>4025</v>
      </c>
      <c r="D1771" s="124">
        <v>1</v>
      </c>
      <c r="E1771" s="125">
        <v>1</v>
      </c>
      <c r="F1771" s="106">
        <f>VLOOKUP(CONCATENATE(A1771,"-",E1771),AĞIRLIK!$A$3:$C$171,3,FALSE)</f>
        <v>25.12</v>
      </c>
      <c r="G1771" s="117" t="s">
        <v>39</v>
      </c>
      <c r="H1771" s="108">
        <f>Sayfa2!$C$2</f>
        <v>6.5</v>
      </c>
      <c r="I1771" s="108">
        <f>D1771*'genel hesap'!$K$96</f>
        <v>11.988519999999999</v>
      </c>
      <c r="J1771" s="108">
        <f>D1771*'genel hesap'!$R$96</f>
        <v>49.973728000000001</v>
      </c>
      <c r="K1771" s="118"/>
      <c r="L1771" s="118"/>
      <c r="M1771" s="118"/>
      <c r="N1771" s="118"/>
      <c r="O1771" s="118"/>
      <c r="P1771" s="118"/>
      <c r="Q1771" s="118"/>
      <c r="R1771" s="109">
        <f>F1771*H1771*D1771+I1771+J1771+K1771+L1771+M1771+N1771+O1771+P1771+Q1771</f>
        <v>225.24224799999999</v>
      </c>
      <c r="S1771" s="119">
        <v>0.1</v>
      </c>
      <c r="T1771" s="119">
        <v>0.3</v>
      </c>
      <c r="U1771" s="119">
        <v>0.1</v>
      </c>
      <c r="V1771" s="111">
        <f t="shared" si="236"/>
        <v>354.30605610400005</v>
      </c>
      <c r="W1771" s="111">
        <f t="shared" si="239"/>
        <v>386.19360115336008</v>
      </c>
      <c r="X1771" s="112">
        <v>1.377</v>
      </c>
      <c r="Y1771" s="114">
        <f t="shared" si="235"/>
        <v>842.18549535920806</v>
      </c>
      <c r="Z1771" s="113">
        <v>0.4</v>
      </c>
      <c r="AA1771" s="114">
        <f t="shared" si="237"/>
        <v>505.3112972155248</v>
      </c>
    </row>
    <row r="1772" spans="1:27" ht="12.75" customHeight="1" x14ac:dyDescent="0.35">
      <c r="A1772" s="103" t="s">
        <v>2686</v>
      </c>
      <c r="B1772" s="222" t="s">
        <v>2450</v>
      </c>
      <c r="C1772" s="78" t="s">
        <v>1388</v>
      </c>
      <c r="D1772" s="124">
        <v>0.5</v>
      </c>
      <c r="E1772" s="125">
        <v>1</v>
      </c>
      <c r="F1772" s="132">
        <f>VLOOKUP(CONCATENATE(A1772,"-",E1772),AĞIRLIK!$A$3:$C$171,3,FALSE)</f>
        <v>25.12</v>
      </c>
      <c r="G1772" s="141" t="s">
        <v>39</v>
      </c>
      <c r="H1772" s="108">
        <f>Sayfa2!$C$2</f>
        <v>6.5</v>
      </c>
      <c r="I1772" s="120"/>
      <c r="J1772" s="118"/>
      <c r="K1772" s="118"/>
      <c r="L1772" s="118"/>
      <c r="M1772" s="118"/>
      <c r="N1772" s="118"/>
      <c r="O1772" s="118"/>
      <c r="P1772" s="118"/>
      <c r="Q1772" s="118"/>
      <c r="R1772" s="109">
        <f t="shared" ref="R1772:R1780" si="241">F1772*H1772*D1772+I1772+J1772+K1772+L1772+M1772+N1772+O1772+P1772+Q1772</f>
        <v>81.64</v>
      </c>
      <c r="S1772" s="119">
        <v>0.2</v>
      </c>
      <c r="T1772" s="119">
        <v>0.3</v>
      </c>
      <c r="U1772" s="119">
        <v>0.1</v>
      </c>
      <c r="V1772" s="111">
        <f t="shared" si="236"/>
        <v>140.09424000000001</v>
      </c>
      <c r="W1772" s="111">
        <f t="shared" si="239"/>
        <v>152.70272160000002</v>
      </c>
      <c r="X1772" s="112">
        <v>1.377</v>
      </c>
      <c r="Y1772" s="114">
        <f t="shared" si="235"/>
        <v>333.00400847999998</v>
      </c>
      <c r="Z1772" s="113">
        <v>0.4</v>
      </c>
      <c r="AA1772" s="114">
        <f t="shared" si="237"/>
        <v>199.80240508799997</v>
      </c>
    </row>
    <row r="1773" spans="1:27" ht="12.75" customHeight="1" x14ac:dyDescent="0.35">
      <c r="A1773" s="103" t="s">
        <v>2686</v>
      </c>
      <c r="B1773" s="222" t="s">
        <v>2451</v>
      </c>
      <c r="C1773" s="123" t="s">
        <v>3144</v>
      </c>
      <c r="D1773" s="124">
        <v>0.5</v>
      </c>
      <c r="E1773" s="125">
        <v>1</v>
      </c>
      <c r="F1773" s="132">
        <f>VLOOKUP(CONCATENATE(A1773,"-",E1773),AĞIRLIK!$A$3:$C$171,3,FALSE)</f>
        <v>25.12</v>
      </c>
      <c r="G1773" s="141" t="s">
        <v>39</v>
      </c>
      <c r="H1773" s="108">
        <f>Sayfa2!$C$2</f>
        <v>6.5</v>
      </c>
      <c r="I1773" s="108">
        <f>D1773*İZOLASYON!$G$29</f>
        <v>4.7837900000000007</v>
      </c>
      <c r="J1773" s="118">
        <f>D1773*İZOLASYON!$O$29</f>
        <v>24.340652000000006</v>
      </c>
      <c r="K1773" s="118"/>
      <c r="L1773" s="118"/>
      <c r="M1773" s="118"/>
      <c r="N1773" s="118"/>
      <c r="O1773" s="118"/>
      <c r="P1773" s="118"/>
      <c r="Q1773" s="118"/>
      <c r="R1773" s="109">
        <f t="shared" si="241"/>
        <v>110.764442</v>
      </c>
      <c r="S1773" s="119">
        <v>0.2</v>
      </c>
      <c r="T1773" s="119">
        <v>0.3</v>
      </c>
      <c r="U1773" s="119">
        <v>0.1</v>
      </c>
      <c r="V1773" s="111">
        <f t="shared" si="236"/>
        <v>190.07178247200002</v>
      </c>
      <c r="W1773" s="111">
        <f t="shared" si="239"/>
        <v>207.17824289448004</v>
      </c>
      <c r="X1773" s="112">
        <v>1.377</v>
      </c>
      <c r="Y1773" s="114">
        <f t="shared" si="235"/>
        <v>451.80062693594402</v>
      </c>
      <c r="Z1773" s="113">
        <v>0.4</v>
      </c>
      <c r="AA1773" s="114">
        <f t="shared" si="237"/>
        <v>271.08037616156639</v>
      </c>
    </row>
    <row r="1774" spans="1:27" ht="12.75" customHeight="1" x14ac:dyDescent="0.35">
      <c r="A1774" s="103" t="s">
        <v>2686</v>
      </c>
      <c r="B1774" s="222" t="s">
        <v>2452</v>
      </c>
      <c r="C1774" s="123" t="s">
        <v>4026</v>
      </c>
      <c r="D1774" s="124">
        <v>0.5</v>
      </c>
      <c r="E1774" s="125">
        <v>1</v>
      </c>
      <c r="F1774" s="106">
        <f>VLOOKUP(CONCATENATE(A1774,"-",E1774),AĞIRLIK!$A$3:$C$171,3,FALSE)</f>
        <v>25.12</v>
      </c>
      <c r="G1774" s="117" t="s">
        <v>39</v>
      </c>
      <c r="H1774" s="108">
        <f>Sayfa2!$C$2</f>
        <v>6.5</v>
      </c>
      <c r="I1774" s="108">
        <f>D1774*'genel hesap'!$K$96</f>
        <v>5.9942599999999997</v>
      </c>
      <c r="J1774" s="108">
        <f>D1774*'genel hesap'!$R$96</f>
        <v>24.986864000000001</v>
      </c>
      <c r="K1774" s="118"/>
      <c r="L1774" s="118"/>
      <c r="M1774" s="118"/>
      <c r="N1774" s="118"/>
      <c r="O1774" s="118"/>
      <c r="P1774" s="118"/>
      <c r="Q1774" s="118"/>
      <c r="R1774" s="109">
        <f t="shared" si="241"/>
        <v>112.62112399999999</v>
      </c>
      <c r="S1774" s="119">
        <v>0.2</v>
      </c>
      <c r="T1774" s="119">
        <v>0.3</v>
      </c>
      <c r="U1774" s="119">
        <v>0.1</v>
      </c>
      <c r="V1774" s="111">
        <f t="shared" si="236"/>
        <v>193.25784878400003</v>
      </c>
      <c r="W1774" s="111">
        <f t="shared" si="239"/>
        <v>210.65105517456004</v>
      </c>
      <c r="X1774" s="112">
        <v>1.377</v>
      </c>
      <c r="Y1774" s="114">
        <f t="shared" si="235"/>
        <v>459.37390655956801</v>
      </c>
      <c r="Z1774" s="113">
        <v>0.4</v>
      </c>
      <c r="AA1774" s="114">
        <f t="shared" si="237"/>
        <v>275.6243439357408</v>
      </c>
    </row>
    <row r="1775" spans="1:27" ht="12.75" customHeight="1" x14ac:dyDescent="0.35">
      <c r="A1775" s="103" t="s">
        <v>2686</v>
      </c>
      <c r="B1775" s="222" t="s">
        <v>2453</v>
      </c>
      <c r="C1775" s="78" t="s">
        <v>1150</v>
      </c>
      <c r="D1775" s="116">
        <v>0.25</v>
      </c>
      <c r="E1775" s="125">
        <v>1</v>
      </c>
      <c r="F1775" s="132">
        <f>VLOOKUP(CONCATENATE(A1775,"-",E1775),AĞIRLIK!$A$3:$C$171,3,FALSE)</f>
        <v>25.12</v>
      </c>
      <c r="G1775" s="141" t="s">
        <v>39</v>
      </c>
      <c r="H1775" s="108">
        <f>Sayfa2!$C$2</f>
        <v>6.5</v>
      </c>
      <c r="I1775" s="120"/>
      <c r="J1775" s="118"/>
      <c r="K1775" s="118"/>
      <c r="L1775" s="118"/>
      <c r="M1775" s="118"/>
      <c r="N1775" s="118"/>
      <c r="O1775" s="118"/>
      <c r="P1775" s="118"/>
      <c r="Q1775" s="118"/>
      <c r="R1775" s="109">
        <f t="shared" si="241"/>
        <v>40.82</v>
      </c>
      <c r="S1775" s="119">
        <v>0.2</v>
      </c>
      <c r="T1775" s="119">
        <v>0.3</v>
      </c>
      <c r="U1775" s="119">
        <v>0.1</v>
      </c>
      <c r="V1775" s="111">
        <f t="shared" si="236"/>
        <v>70.047120000000007</v>
      </c>
      <c r="W1775" s="111">
        <f t="shared" si="239"/>
        <v>76.351360800000009</v>
      </c>
      <c r="X1775" s="112">
        <v>1.377</v>
      </c>
      <c r="Y1775" s="114">
        <f t="shared" si="235"/>
        <v>166.50200423999999</v>
      </c>
      <c r="Z1775" s="113">
        <v>0.4</v>
      </c>
      <c r="AA1775" s="114">
        <f t="shared" si="237"/>
        <v>99.901202543999986</v>
      </c>
    </row>
    <row r="1776" spans="1:27" ht="12.75" customHeight="1" x14ac:dyDescent="0.35">
      <c r="A1776" s="103" t="s">
        <v>2686</v>
      </c>
      <c r="B1776" s="222" t="s">
        <v>2454</v>
      </c>
      <c r="C1776" s="123" t="s">
        <v>3173</v>
      </c>
      <c r="D1776" s="116">
        <v>0.25</v>
      </c>
      <c r="E1776" s="125">
        <v>1</v>
      </c>
      <c r="F1776" s="132">
        <f>VLOOKUP(CONCATENATE(A1776,"-",E1776),AĞIRLIK!$A$3:$C$171,3,FALSE)</f>
        <v>25.12</v>
      </c>
      <c r="G1776" s="141" t="s">
        <v>39</v>
      </c>
      <c r="H1776" s="108">
        <f>Sayfa2!$C$2</f>
        <v>6.5</v>
      </c>
      <c r="I1776" s="108">
        <f>D1776*İZOLASYON!$G$29</f>
        <v>2.3918950000000003</v>
      </c>
      <c r="J1776" s="118">
        <f>D1776*İZOLASYON!$O$29</f>
        <v>12.170326000000003</v>
      </c>
      <c r="K1776" s="118"/>
      <c r="L1776" s="118"/>
      <c r="M1776" s="118"/>
      <c r="N1776" s="118"/>
      <c r="O1776" s="118"/>
      <c r="P1776" s="118"/>
      <c r="Q1776" s="118"/>
      <c r="R1776" s="109">
        <f t="shared" si="241"/>
        <v>55.382221000000001</v>
      </c>
      <c r="S1776" s="119">
        <v>0.2</v>
      </c>
      <c r="T1776" s="119">
        <v>0.3</v>
      </c>
      <c r="U1776" s="119">
        <v>0.1</v>
      </c>
      <c r="V1776" s="111">
        <f t="shared" si="236"/>
        <v>95.035891236000012</v>
      </c>
      <c r="W1776" s="111">
        <f t="shared" si="239"/>
        <v>103.58912144724002</v>
      </c>
      <c r="X1776" s="112">
        <v>1.377</v>
      </c>
      <c r="Y1776" s="114">
        <f t="shared" si="235"/>
        <v>225.90031346797201</v>
      </c>
      <c r="Z1776" s="113">
        <v>0.4</v>
      </c>
      <c r="AA1776" s="114">
        <f t="shared" si="237"/>
        <v>135.5401880807832</v>
      </c>
    </row>
    <row r="1777" spans="1:27" ht="12.75" customHeight="1" x14ac:dyDescent="0.35">
      <c r="A1777" s="103" t="s">
        <v>2686</v>
      </c>
      <c r="B1777" s="222" t="s">
        <v>2455</v>
      </c>
      <c r="C1777" s="123" t="s">
        <v>4027</v>
      </c>
      <c r="D1777" s="116">
        <v>0.25</v>
      </c>
      <c r="E1777" s="125">
        <v>1</v>
      </c>
      <c r="F1777" s="106">
        <f>VLOOKUP(CONCATENATE(A1777,"-",E1777),AĞIRLIK!$A$3:$C$171,3,FALSE)</f>
        <v>25.12</v>
      </c>
      <c r="G1777" s="117" t="s">
        <v>39</v>
      </c>
      <c r="H1777" s="108">
        <f>Sayfa2!$C$2</f>
        <v>6.5</v>
      </c>
      <c r="I1777" s="108">
        <f>D1777*'genel hesap'!$K$96</f>
        <v>2.9971299999999998</v>
      </c>
      <c r="J1777" s="108">
        <f>D1777*'genel hesap'!$R$96</f>
        <v>12.493432</v>
      </c>
      <c r="K1777" s="118"/>
      <c r="L1777" s="118"/>
      <c r="M1777" s="118"/>
      <c r="N1777" s="118"/>
      <c r="O1777" s="118"/>
      <c r="P1777" s="118"/>
      <c r="Q1777" s="118"/>
      <c r="R1777" s="109">
        <f t="shared" si="241"/>
        <v>56.310561999999997</v>
      </c>
      <c r="S1777" s="119">
        <v>0.2</v>
      </c>
      <c r="T1777" s="119">
        <v>0.3</v>
      </c>
      <c r="U1777" s="119">
        <v>0.1</v>
      </c>
      <c r="V1777" s="111">
        <f>R1777*(1+S1777)*(T1777+1)*(U1777+1)</f>
        <v>96.628924392000016</v>
      </c>
      <c r="W1777" s="111">
        <f t="shared" si="239"/>
        <v>105.32552758728002</v>
      </c>
      <c r="X1777" s="112">
        <v>1.377</v>
      </c>
      <c r="Y1777" s="114">
        <f>V1777*(1+X1777)</f>
        <v>229.68695327978401</v>
      </c>
      <c r="Z1777" s="113">
        <v>0.4</v>
      </c>
      <c r="AA1777" s="114">
        <f>Y1777*(1-Z1777)</f>
        <v>137.8121719678704</v>
      </c>
    </row>
    <row r="1778" spans="1:27" ht="12.75" customHeight="1" x14ac:dyDescent="0.35">
      <c r="A1778" s="103" t="s">
        <v>2686</v>
      </c>
      <c r="B1778" s="222" t="s">
        <v>2456</v>
      </c>
      <c r="C1778" s="78" t="s">
        <v>4609</v>
      </c>
      <c r="D1778" s="124">
        <v>0.5</v>
      </c>
      <c r="E1778" s="125">
        <v>1</v>
      </c>
      <c r="F1778" s="132">
        <f>VLOOKUP(CONCATENATE(A1778,"-",E1778),AĞIRLIK!$A$3:$C$171,3,FALSE)</f>
        <v>25.12</v>
      </c>
      <c r="G1778" s="141" t="s">
        <v>39</v>
      </c>
      <c r="H1778" s="108">
        <f>Sayfa2!$C$2</f>
        <v>6.5</v>
      </c>
      <c r="I1778" s="108"/>
      <c r="J1778" s="118"/>
      <c r="K1778" s="118"/>
      <c r="L1778" s="118">
        <v>1.39</v>
      </c>
      <c r="M1778" s="118"/>
      <c r="N1778" s="118"/>
      <c r="O1778" s="118"/>
      <c r="P1778" s="118"/>
      <c r="Q1778" s="118"/>
      <c r="R1778" s="109">
        <f t="shared" si="241"/>
        <v>83.03</v>
      </c>
      <c r="S1778" s="119">
        <v>0.2</v>
      </c>
      <c r="T1778" s="119">
        <v>0.3</v>
      </c>
      <c r="U1778" s="119">
        <v>0.1</v>
      </c>
      <c r="V1778" s="111">
        <f t="shared" si="236"/>
        <v>142.47948000000002</v>
      </c>
      <c r="W1778" s="111">
        <f t="shared" si="239"/>
        <v>155.30263320000003</v>
      </c>
      <c r="X1778" s="112">
        <v>1.377</v>
      </c>
      <c r="Y1778" s="114">
        <f t="shared" si="235"/>
        <v>338.67372396000002</v>
      </c>
      <c r="Z1778" s="113">
        <v>0.4</v>
      </c>
      <c r="AA1778" s="114">
        <f t="shared" si="237"/>
        <v>203.20423437600002</v>
      </c>
    </row>
    <row r="1779" spans="1:27" ht="12.75" customHeight="1" x14ac:dyDescent="0.35">
      <c r="A1779" s="103" t="s">
        <v>2686</v>
      </c>
      <c r="B1779" s="222" t="s">
        <v>2457</v>
      </c>
      <c r="C1779" s="123" t="s">
        <v>4638</v>
      </c>
      <c r="D1779" s="124">
        <v>0.5</v>
      </c>
      <c r="E1779" s="125">
        <v>1</v>
      </c>
      <c r="F1779" s="132">
        <f>VLOOKUP(CONCATENATE(A1779,"-",E1779),AĞIRLIK!$A$3:$C$171,3,FALSE)</f>
        <v>25.12</v>
      </c>
      <c r="G1779" s="141" t="s">
        <v>39</v>
      </c>
      <c r="H1779" s="108">
        <f>Sayfa2!$C$2</f>
        <v>6.5</v>
      </c>
      <c r="I1779" s="108">
        <f>D1779*İZOLASYON!$G$29</f>
        <v>4.7837900000000007</v>
      </c>
      <c r="J1779" s="118">
        <f>D1779*İZOLASYON!$O$29</f>
        <v>24.340652000000006</v>
      </c>
      <c r="K1779" s="118"/>
      <c r="L1779" s="118">
        <v>1.39</v>
      </c>
      <c r="M1779" s="118"/>
      <c r="N1779" s="118"/>
      <c r="O1779" s="118"/>
      <c r="P1779" s="118"/>
      <c r="Q1779" s="118"/>
      <c r="R1779" s="109">
        <f t="shared" si="241"/>
        <v>112.154442</v>
      </c>
      <c r="S1779" s="119">
        <v>0.2</v>
      </c>
      <c r="T1779" s="119">
        <v>0.3</v>
      </c>
      <c r="U1779" s="119">
        <v>0.1</v>
      </c>
      <c r="V1779" s="111">
        <f t="shared" si="236"/>
        <v>192.45702247200003</v>
      </c>
      <c r="W1779" s="111">
        <f t="shared" si="239"/>
        <v>209.77815449448005</v>
      </c>
      <c r="X1779" s="112">
        <v>1.377</v>
      </c>
      <c r="Y1779" s="114">
        <f t="shared" si="235"/>
        <v>457.47034241594406</v>
      </c>
      <c r="Z1779" s="113">
        <v>0.4</v>
      </c>
      <c r="AA1779" s="114">
        <f t="shared" si="237"/>
        <v>274.48220544956644</v>
      </c>
    </row>
    <row r="1780" spans="1:27" ht="12.75" customHeight="1" x14ac:dyDescent="0.35">
      <c r="A1780" s="103" t="s">
        <v>2686</v>
      </c>
      <c r="B1780" s="222" t="s">
        <v>2458</v>
      </c>
      <c r="C1780" s="123" t="s">
        <v>4667</v>
      </c>
      <c r="D1780" s="124">
        <v>0.5</v>
      </c>
      <c r="E1780" s="125">
        <v>1</v>
      </c>
      <c r="F1780" s="106">
        <f>VLOOKUP(CONCATENATE(A1780,"-",E1780),AĞIRLIK!$A$3:$C$171,3,FALSE)</f>
        <v>25.12</v>
      </c>
      <c r="G1780" s="117" t="s">
        <v>39</v>
      </c>
      <c r="H1780" s="108">
        <f>Sayfa2!$C$2</f>
        <v>6.5</v>
      </c>
      <c r="I1780" s="108">
        <f>D1780*'genel hesap'!$K$96</f>
        <v>5.9942599999999997</v>
      </c>
      <c r="J1780" s="108">
        <f>D1780*'genel hesap'!$R$96</f>
        <v>24.986864000000001</v>
      </c>
      <c r="K1780" s="118"/>
      <c r="L1780" s="118">
        <v>1.39</v>
      </c>
      <c r="M1780" s="118"/>
      <c r="N1780" s="118"/>
      <c r="O1780" s="118"/>
      <c r="P1780" s="118"/>
      <c r="Q1780" s="118"/>
      <c r="R1780" s="109">
        <f t="shared" si="241"/>
        <v>114.011124</v>
      </c>
      <c r="S1780" s="119">
        <v>0.2</v>
      </c>
      <c r="T1780" s="119">
        <v>0.3</v>
      </c>
      <c r="U1780" s="119">
        <v>0.1</v>
      </c>
      <c r="V1780" s="111">
        <f>R1780*(1+S1780)*(T1780+1)*(U1780+1)</f>
        <v>195.64308878400001</v>
      </c>
      <c r="W1780" s="111">
        <f t="shared" si="239"/>
        <v>213.25096677456003</v>
      </c>
      <c r="X1780" s="112">
        <v>1.377</v>
      </c>
      <c r="Y1780" s="114">
        <f>V1780*(1+X1780)</f>
        <v>465.04362203956799</v>
      </c>
      <c r="Z1780" s="113">
        <v>0.4</v>
      </c>
      <c r="AA1780" s="114">
        <f>Y1780*(1-Z1780)</f>
        <v>279.02617322374078</v>
      </c>
    </row>
    <row r="1781" spans="1:27" ht="12.75" customHeight="1" x14ac:dyDescent="0.35">
      <c r="A1781" s="103" t="s">
        <v>2686</v>
      </c>
      <c r="B1781" s="222" t="s">
        <v>2459</v>
      </c>
      <c r="C1781" s="123" t="s">
        <v>1393</v>
      </c>
      <c r="D1781" s="124"/>
      <c r="E1781" s="125">
        <v>1</v>
      </c>
      <c r="F1781" s="106">
        <f>VLOOKUP(CONCATENATE(A1781,"-",E1781),AĞIRLIK!$A$3:$C$171,3,FALSE)</f>
        <v>25.12</v>
      </c>
      <c r="G1781" s="117" t="s">
        <v>39</v>
      </c>
      <c r="H1781" s="108"/>
      <c r="I1781" s="108"/>
      <c r="J1781" s="118"/>
      <c r="K1781" s="118"/>
      <c r="L1781" s="118"/>
      <c r="M1781" s="118"/>
      <c r="N1781" s="118"/>
      <c r="O1781" s="118"/>
      <c r="P1781" s="118"/>
      <c r="Q1781" s="118"/>
      <c r="R1781" s="109">
        <f>R1778</f>
        <v>83.03</v>
      </c>
      <c r="S1781" s="119">
        <f>S1779</f>
        <v>0.2</v>
      </c>
      <c r="T1781" s="119">
        <f>T1779</f>
        <v>0.3</v>
      </c>
      <c r="U1781" s="119">
        <f>U1779</f>
        <v>0.1</v>
      </c>
      <c r="V1781" s="121">
        <f>V1779</f>
        <v>192.45702247200003</v>
      </c>
      <c r="W1781" s="111">
        <f t="shared" si="239"/>
        <v>209.77815449448005</v>
      </c>
      <c r="X1781" s="112">
        <v>1.377</v>
      </c>
      <c r="Y1781" s="121">
        <f>Y1778</f>
        <v>338.67372396000002</v>
      </c>
      <c r="Z1781" s="119">
        <f>Z1778</f>
        <v>0.4</v>
      </c>
      <c r="AA1781" s="122">
        <f>AA1778</f>
        <v>203.20423437600002</v>
      </c>
    </row>
    <row r="1782" spans="1:27" ht="12.75" customHeight="1" x14ac:dyDescent="0.35">
      <c r="A1782" s="103" t="s">
        <v>2686</v>
      </c>
      <c r="B1782" s="222" t="s">
        <v>2460</v>
      </c>
      <c r="C1782" s="78" t="s">
        <v>1394</v>
      </c>
      <c r="D1782" s="116">
        <v>1</v>
      </c>
      <c r="E1782" s="125">
        <v>1</v>
      </c>
      <c r="F1782" s="132">
        <f>VLOOKUP(CONCATENATE(A1782,"-",E1782),AĞIRLIK!$A$3:$C$171,3,FALSE)</f>
        <v>25.12</v>
      </c>
      <c r="G1782" s="141" t="s">
        <v>39</v>
      </c>
      <c r="H1782" s="108">
        <f>Sayfa2!$C$2</f>
        <v>6.5</v>
      </c>
      <c r="I1782" s="120"/>
      <c r="J1782" s="118"/>
      <c r="K1782" s="118"/>
      <c r="L1782" s="118"/>
      <c r="M1782" s="118"/>
      <c r="N1782" s="118"/>
      <c r="O1782" s="118"/>
      <c r="P1782" s="118"/>
      <c r="Q1782" s="118"/>
      <c r="R1782" s="109">
        <f t="shared" ref="R1782:R1800" si="242">F1782*H1782*D1782+I1782+J1782+K1782+L1782+M1782+N1782+O1782+P1782+Q1782</f>
        <v>163.28</v>
      </c>
      <c r="S1782" s="119">
        <v>0.1</v>
      </c>
      <c r="T1782" s="119">
        <v>0.3</v>
      </c>
      <c r="U1782" s="119">
        <v>0.1</v>
      </c>
      <c r="V1782" s="111">
        <f t="shared" si="236"/>
        <v>256.83944000000002</v>
      </c>
      <c r="W1782" s="111">
        <f t="shared" si="239"/>
        <v>279.95498960000003</v>
      </c>
      <c r="X1782" s="112">
        <v>1.377</v>
      </c>
      <c r="Y1782" s="114">
        <f t="shared" si="235"/>
        <v>610.50734888</v>
      </c>
      <c r="Z1782" s="113">
        <v>0.4</v>
      </c>
      <c r="AA1782" s="114">
        <f t="shared" si="237"/>
        <v>366.30440932799996</v>
      </c>
    </row>
    <row r="1783" spans="1:27" ht="12.75" customHeight="1" x14ac:dyDescent="0.35">
      <c r="A1783" s="103" t="s">
        <v>2686</v>
      </c>
      <c r="B1783" s="222" t="s">
        <v>2461</v>
      </c>
      <c r="C1783" s="123" t="s">
        <v>3270</v>
      </c>
      <c r="D1783" s="116">
        <v>1</v>
      </c>
      <c r="E1783" s="125">
        <v>1</v>
      </c>
      <c r="F1783" s="132">
        <f>VLOOKUP(CONCATENATE(A1783,"-",E1783),AĞIRLIK!$A$3:$C$171,3,FALSE)</f>
        <v>25.12</v>
      </c>
      <c r="G1783" s="141" t="s">
        <v>39</v>
      </c>
      <c r="H1783" s="108">
        <f>Sayfa2!$C$2</f>
        <v>6.5</v>
      </c>
      <c r="I1783" s="108">
        <f>D1783*İZOLASYON!$G$29</f>
        <v>9.5675800000000013</v>
      </c>
      <c r="J1783" s="118">
        <f>D1783*İZOLASYON!$O$29</f>
        <v>48.681304000000011</v>
      </c>
      <c r="K1783" s="118"/>
      <c r="L1783" s="118"/>
      <c r="M1783" s="118"/>
      <c r="N1783" s="118"/>
      <c r="O1783" s="118"/>
      <c r="P1783" s="118"/>
      <c r="Q1783" s="118"/>
      <c r="R1783" s="109">
        <f t="shared" si="242"/>
        <v>221.52888400000001</v>
      </c>
      <c r="S1783" s="119">
        <v>0.1</v>
      </c>
      <c r="T1783" s="119">
        <v>0.3</v>
      </c>
      <c r="U1783" s="119">
        <v>0.1</v>
      </c>
      <c r="V1783" s="111">
        <f t="shared" si="236"/>
        <v>348.46493453200009</v>
      </c>
      <c r="W1783" s="111">
        <f t="shared" si="239"/>
        <v>379.8267786398801</v>
      </c>
      <c r="X1783" s="112">
        <v>1.377</v>
      </c>
      <c r="Y1783" s="114">
        <f t="shared" si="235"/>
        <v>828.30114938256418</v>
      </c>
      <c r="Z1783" s="113">
        <v>0.4</v>
      </c>
      <c r="AA1783" s="114">
        <f t="shared" si="237"/>
        <v>496.98068962953846</v>
      </c>
    </row>
    <row r="1784" spans="1:27" ht="12.75" customHeight="1" x14ac:dyDescent="0.35">
      <c r="A1784" s="103" t="s">
        <v>2686</v>
      </c>
      <c r="B1784" s="222" t="s">
        <v>2462</v>
      </c>
      <c r="C1784" s="123" t="s">
        <v>4029</v>
      </c>
      <c r="D1784" s="116">
        <v>1</v>
      </c>
      <c r="E1784" s="125">
        <v>1</v>
      </c>
      <c r="F1784" s="106">
        <f>VLOOKUP(CONCATENATE(A1784,"-",E1784),AĞIRLIK!$A$3:$C$171,3,FALSE)</f>
        <v>25.12</v>
      </c>
      <c r="G1784" s="117" t="s">
        <v>39</v>
      </c>
      <c r="H1784" s="108">
        <f>Sayfa2!$C$2</f>
        <v>6.5</v>
      </c>
      <c r="I1784" s="108">
        <f>D1784*'genel hesap'!$K$96</f>
        <v>11.988519999999999</v>
      </c>
      <c r="J1784" s="108">
        <f>D1784*'genel hesap'!$R$96</f>
        <v>49.973728000000001</v>
      </c>
      <c r="K1784" s="118"/>
      <c r="L1784" s="118"/>
      <c r="M1784" s="118"/>
      <c r="N1784" s="118"/>
      <c r="O1784" s="118"/>
      <c r="P1784" s="118"/>
      <c r="Q1784" s="118"/>
      <c r="R1784" s="109">
        <f t="shared" si="242"/>
        <v>225.24224799999999</v>
      </c>
      <c r="S1784" s="119">
        <v>0.1</v>
      </c>
      <c r="T1784" s="119">
        <v>0.3</v>
      </c>
      <c r="U1784" s="119">
        <v>0.1</v>
      </c>
      <c r="V1784" s="111">
        <f>R1784*(1+S1784)*(T1784+1)*(U1784+1)</f>
        <v>354.30605610400005</v>
      </c>
      <c r="W1784" s="111">
        <f t="shared" si="239"/>
        <v>386.19360115336008</v>
      </c>
      <c r="X1784" s="112">
        <v>1.377</v>
      </c>
      <c r="Y1784" s="114">
        <f>V1784*(1+X1784)</f>
        <v>842.18549535920806</v>
      </c>
      <c r="Z1784" s="113">
        <v>0.4</v>
      </c>
      <c r="AA1784" s="114">
        <f>Y1784*(1-Z1784)</f>
        <v>505.3112972155248</v>
      </c>
    </row>
    <row r="1785" spans="1:27" ht="12.75" customHeight="1" x14ac:dyDescent="0.35">
      <c r="A1785" s="103" t="s">
        <v>2686</v>
      </c>
      <c r="B1785" s="222" t="s">
        <v>2463</v>
      </c>
      <c r="C1785" s="78" t="s">
        <v>1396</v>
      </c>
      <c r="D1785" s="116">
        <v>1</v>
      </c>
      <c r="E1785" s="125">
        <v>1</v>
      </c>
      <c r="F1785" s="132">
        <f>VLOOKUP(CONCATENATE(A1785,"-",E1785),AĞIRLIK!$A$3:$C$171,3,FALSE)</f>
        <v>25.12</v>
      </c>
      <c r="G1785" s="141" t="s">
        <v>39</v>
      </c>
      <c r="H1785" s="108">
        <f>Sayfa2!$C$2</f>
        <v>6.5</v>
      </c>
      <c r="I1785" s="120"/>
      <c r="J1785" s="118"/>
      <c r="K1785" s="118"/>
      <c r="L1785" s="118"/>
      <c r="M1785" s="118"/>
      <c r="N1785" s="118"/>
      <c r="O1785" s="118"/>
      <c r="P1785" s="118"/>
      <c r="Q1785" s="118"/>
      <c r="R1785" s="109">
        <f t="shared" si="242"/>
        <v>163.28</v>
      </c>
      <c r="S1785" s="119">
        <v>0.1</v>
      </c>
      <c r="T1785" s="119">
        <v>0.3</v>
      </c>
      <c r="U1785" s="119">
        <v>0.1</v>
      </c>
      <c r="V1785" s="111">
        <f t="shared" si="236"/>
        <v>256.83944000000002</v>
      </c>
      <c r="W1785" s="111">
        <f t="shared" si="239"/>
        <v>279.95498960000003</v>
      </c>
      <c r="X1785" s="112">
        <v>1.377</v>
      </c>
      <c r="Y1785" s="114">
        <f t="shared" si="235"/>
        <v>610.50734888</v>
      </c>
      <c r="Z1785" s="113">
        <v>0.4</v>
      </c>
      <c r="AA1785" s="114">
        <f t="shared" si="237"/>
        <v>366.30440932799996</v>
      </c>
    </row>
    <row r="1786" spans="1:27" ht="12.75" customHeight="1" x14ac:dyDescent="0.35">
      <c r="A1786" s="103" t="s">
        <v>2686</v>
      </c>
      <c r="B1786" s="222" t="s">
        <v>2464</v>
      </c>
      <c r="C1786" s="123" t="s">
        <v>3299</v>
      </c>
      <c r="D1786" s="116">
        <v>1</v>
      </c>
      <c r="E1786" s="125">
        <v>1</v>
      </c>
      <c r="F1786" s="132">
        <f>VLOOKUP(CONCATENATE(A1786,"-",E1786),AĞIRLIK!$A$3:$C$171,3,FALSE)</f>
        <v>25.12</v>
      </c>
      <c r="G1786" s="141" t="s">
        <v>39</v>
      </c>
      <c r="H1786" s="108">
        <f>Sayfa2!$C$2</f>
        <v>6.5</v>
      </c>
      <c r="I1786" s="108">
        <f>D1786*İZOLASYON!$G$29</f>
        <v>9.5675800000000013</v>
      </c>
      <c r="J1786" s="118">
        <f>D1786*İZOLASYON!$O$29</f>
        <v>48.681304000000011</v>
      </c>
      <c r="K1786" s="118"/>
      <c r="L1786" s="118"/>
      <c r="M1786" s="118"/>
      <c r="N1786" s="118"/>
      <c r="O1786" s="118"/>
      <c r="P1786" s="118"/>
      <c r="Q1786" s="118"/>
      <c r="R1786" s="109">
        <f t="shared" si="242"/>
        <v>221.52888400000001</v>
      </c>
      <c r="S1786" s="119">
        <v>0.1</v>
      </c>
      <c r="T1786" s="119">
        <v>0.3</v>
      </c>
      <c r="U1786" s="119">
        <v>0.1</v>
      </c>
      <c r="V1786" s="111">
        <f t="shared" si="236"/>
        <v>348.46493453200009</v>
      </c>
      <c r="W1786" s="111">
        <f t="shared" si="239"/>
        <v>379.8267786398801</v>
      </c>
      <c r="X1786" s="112">
        <v>1.377</v>
      </c>
      <c r="Y1786" s="114">
        <f t="shared" si="235"/>
        <v>828.30114938256418</v>
      </c>
      <c r="Z1786" s="113">
        <v>0.4</v>
      </c>
      <c r="AA1786" s="114">
        <f t="shared" si="237"/>
        <v>496.98068962953846</v>
      </c>
    </row>
    <row r="1787" spans="1:27" ht="12.75" customHeight="1" x14ac:dyDescent="0.35">
      <c r="A1787" s="103" t="s">
        <v>2686</v>
      </c>
      <c r="B1787" s="222" t="s">
        <v>2465</v>
      </c>
      <c r="C1787" s="123" t="s">
        <v>4030</v>
      </c>
      <c r="D1787" s="116">
        <v>1</v>
      </c>
      <c r="E1787" s="125">
        <v>1</v>
      </c>
      <c r="F1787" s="106">
        <f>VLOOKUP(CONCATENATE(A1787,"-",E1787),AĞIRLIK!$A$3:$C$171,3,FALSE)</f>
        <v>25.12</v>
      </c>
      <c r="G1787" s="117" t="s">
        <v>39</v>
      </c>
      <c r="H1787" s="108">
        <f>Sayfa2!$C$2</f>
        <v>6.5</v>
      </c>
      <c r="I1787" s="108">
        <f>D1787*'genel hesap'!$K$96</f>
        <v>11.988519999999999</v>
      </c>
      <c r="J1787" s="108">
        <f>D1787*'genel hesap'!$R$96</f>
        <v>49.973728000000001</v>
      </c>
      <c r="K1787" s="118"/>
      <c r="L1787" s="118"/>
      <c r="M1787" s="118"/>
      <c r="N1787" s="118"/>
      <c r="O1787" s="118"/>
      <c r="P1787" s="118"/>
      <c r="Q1787" s="118"/>
      <c r="R1787" s="109">
        <f t="shared" si="242"/>
        <v>225.24224799999999</v>
      </c>
      <c r="S1787" s="119">
        <v>0.1</v>
      </c>
      <c r="T1787" s="119">
        <v>0.3</v>
      </c>
      <c r="U1787" s="119">
        <v>0.1</v>
      </c>
      <c r="V1787" s="111">
        <f>R1787*(1+S1787)*(T1787+1)*(U1787+1)</f>
        <v>354.30605610400005</v>
      </c>
      <c r="W1787" s="111">
        <f t="shared" ref="W1787:W1850" si="243">V1787*$W$1</f>
        <v>386.19360115336008</v>
      </c>
      <c r="X1787" s="112">
        <v>1.377</v>
      </c>
      <c r="Y1787" s="114">
        <f>V1787*(1+X1787)</f>
        <v>842.18549535920806</v>
      </c>
      <c r="Z1787" s="113">
        <v>0.4</v>
      </c>
      <c r="AA1787" s="114">
        <f>Y1787*(1-Z1787)</f>
        <v>505.3112972155248</v>
      </c>
    </row>
    <row r="1788" spans="1:27" ht="12.75" customHeight="1" x14ac:dyDescent="0.35">
      <c r="A1788" s="103" t="s">
        <v>2686</v>
      </c>
      <c r="B1788" s="222" t="s">
        <v>2466</v>
      </c>
      <c r="C1788" s="78" t="s">
        <v>1398</v>
      </c>
      <c r="D1788" s="116">
        <v>1</v>
      </c>
      <c r="E1788" s="125">
        <v>1</v>
      </c>
      <c r="F1788" s="132">
        <f>VLOOKUP(CONCATENATE(A1788,"-",E1788),AĞIRLIK!$A$3:$C$171,3,FALSE)</f>
        <v>25.12</v>
      </c>
      <c r="G1788" s="141" t="s">
        <v>39</v>
      </c>
      <c r="H1788" s="108">
        <f>Sayfa2!$C$2</f>
        <v>6.5</v>
      </c>
      <c r="I1788" s="120"/>
      <c r="J1788" s="118"/>
      <c r="K1788" s="118"/>
      <c r="L1788" s="118"/>
      <c r="M1788" s="118"/>
      <c r="N1788" s="118"/>
      <c r="O1788" s="118"/>
      <c r="P1788" s="118"/>
      <c r="Q1788" s="118"/>
      <c r="R1788" s="109">
        <f t="shared" si="242"/>
        <v>163.28</v>
      </c>
      <c r="S1788" s="119">
        <v>0.1</v>
      </c>
      <c r="T1788" s="119">
        <v>0.3</v>
      </c>
      <c r="U1788" s="119">
        <v>0.1</v>
      </c>
      <c r="V1788" s="111">
        <f t="shared" si="236"/>
        <v>256.83944000000002</v>
      </c>
      <c r="W1788" s="111">
        <f t="shared" si="243"/>
        <v>279.95498960000003</v>
      </c>
      <c r="X1788" s="112">
        <v>1.377</v>
      </c>
      <c r="Y1788" s="114">
        <f t="shared" si="235"/>
        <v>610.50734888</v>
      </c>
      <c r="Z1788" s="113">
        <v>0.4</v>
      </c>
      <c r="AA1788" s="114">
        <f t="shared" si="237"/>
        <v>366.30440932799996</v>
      </c>
    </row>
    <row r="1789" spans="1:27" ht="12.75" customHeight="1" x14ac:dyDescent="0.35">
      <c r="A1789" s="103" t="s">
        <v>2686</v>
      </c>
      <c r="B1789" s="222" t="s">
        <v>2467</v>
      </c>
      <c r="C1789" s="123" t="s">
        <v>3328</v>
      </c>
      <c r="D1789" s="116">
        <v>1</v>
      </c>
      <c r="E1789" s="125">
        <v>1</v>
      </c>
      <c r="F1789" s="132">
        <f>VLOOKUP(CONCATENATE(A1789,"-",E1789),AĞIRLIK!$A$3:$C$171,3,FALSE)</f>
        <v>25.12</v>
      </c>
      <c r="G1789" s="141" t="s">
        <v>39</v>
      </c>
      <c r="H1789" s="108">
        <f>Sayfa2!$C$2</f>
        <v>6.5</v>
      </c>
      <c r="I1789" s="108">
        <f>D1789*İZOLASYON!$G$29</f>
        <v>9.5675800000000013</v>
      </c>
      <c r="J1789" s="118">
        <f>D1789*İZOLASYON!$O$29</f>
        <v>48.681304000000011</v>
      </c>
      <c r="K1789" s="118"/>
      <c r="L1789" s="118"/>
      <c r="M1789" s="118"/>
      <c r="N1789" s="118"/>
      <c r="O1789" s="118"/>
      <c r="P1789" s="118"/>
      <c r="Q1789" s="118"/>
      <c r="R1789" s="109">
        <f t="shared" si="242"/>
        <v>221.52888400000001</v>
      </c>
      <c r="S1789" s="119">
        <v>0.1</v>
      </c>
      <c r="T1789" s="119">
        <v>0.3</v>
      </c>
      <c r="U1789" s="119">
        <v>0.1</v>
      </c>
      <c r="V1789" s="111">
        <f t="shared" si="236"/>
        <v>348.46493453200009</v>
      </c>
      <c r="W1789" s="111">
        <f t="shared" si="243"/>
        <v>379.8267786398801</v>
      </c>
      <c r="X1789" s="112">
        <v>1.377</v>
      </c>
      <c r="Y1789" s="114">
        <f t="shared" si="235"/>
        <v>828.30114938256418</v>
      </c>
      <c r="Z1789" s="113">
        <v>0.4</v>
      </c>
      <c r="AA1789" s="114">
        <f t="shared" si="237"/>
        <v>496.98068962953846</v>
      </c>
    </row>
    <row r="1790" spans="1:27" ht="12.75" customHeight="1" x14ac:dyDescent="0.35">
      <c r="A1790" s="103" t="s">
        <v>2686</v>
      </c>
      <c r="B1790" s="222" t="s">
        <v>2468</v>
      </c>
      <c r="C1790" s="123" t="s">
        <v>4031</v>
      </c>
      <c r="D1790" s="116">
        <v>1</v>
      </c>
      <c r="E1790" s="125">
        <v>1</v>
      </c>
      <c r="F1790" s="106">
        <f>VLOOKUP(CONCATENATE(A1790,"-",E1790),AĞIRLIK!$A$3:$C$171,3,FALSE)</f>
        <v>25.12</v>
      </c>
      <c r="G1790" s="117" t="s">
        <v>39</v>
      </c>
      <c r="H1790" s="108">
        <f>Sayfa2!$C$2</f>
        <v>6.5</v>
      </c>
      <c r="I1790" s="108">
        <f>D1790*'genel hesap'!$K$96</f>
        <v>11.988519999999999</v>
      </c>
      <c r="J1790" s="108">
        <f>D1790*'genel hesap'!$R$96</f>
        <v>49.973728000000001</v>
      </c>
      <c r="K1790" s="118"/>
      <c r="L1790" s="118"/>
      <c r="M1790" s="118"/>
      <c r="N1790" s="118"/>
      <c r="O1790" s="118"/>
      <c r="P1790" s="118"/>
      <c r="Q1790" s="118"/>
      <c r="R1790" s="109">
        <f t="shared" si="242"/>
        <v>225.24224799999999</v>
      </c>
      <c r="S1790" s="119">
        <v>0.1</v>
      </c>
      <c r="T1790" s="119">
        <v>0.3</v>
      </c>
      <c r="U1790" s="119">
        <v>0.1</v>
      </c>
      <c r="V1790" s="111">
        <f>R1790*(1+S1790)*(T1790+1)*(U1790+1)</f>
        <v>354.30605610400005</v>
      </c>
      <c r="W1790" s="111">
        <f t="shared" si="243"/>
        <v>386.19360115336008</v>
      </c>
      <c r="X1790" s="112">
        <v>1.377</v>
      </c>
      <c r="Y1790" s="114">
        <f>V1790*(1+X1790)</f>
        <v>842.18549535920806</v>
      </c>
      <c r="Z1790" s="113">
        <v>0.4</v>
      </c>
      <c r="AA1790" s="114">
        <f>Y1790*(1-Z1790)</f>
        <v>505.3112972155248</v>
      </c>
    </row>
    <row r="1791" spans="1:27" ht="12.75" customHeight="1" x14ac:dyDescent="0.35">
      <c r="A1791" s="103" t="s">
        <v>2686</v>
      </c>
      <c r="B1791" s="222" t="s">
        <v>2469</v>
      </c>
      <c r="C1791" s="78" t="s">
        <v>1400</v>
      </c>
      <c r="D1791" s="116">
        <v>1</v>
      </c>
      <c r="E1791" s="125">
        <v>1</v>
      </c>
      <c r="F1791" s="132">
        <f>VLOOKUP(CONCATENATE(A1791,"-",E1791),AĞIRLIK!$A$3:$C$171,3,FALSE)</f>
        <v>25.12</v>
      </c>
      <c r="G1791" s="141" t="s">
        <v>39</v>
      </c>
      <c r="H1791" s="108">
        <f>Sayfa2!$C$2</f>
        <v>6.5</v>
      </c>
      <c r="I1791" s="108"/>
      <c r="J1791" s="118"/>
      <c r="K1791" s="118"/>
      <c r="L1791" s="118"/>
      <c r="M1791" s="118"/>
      <c r="N1791" s="118"/>
      <c r="O1791" s="118"/>
      <c r="P1791" s="118"/>
      <c r="Q1791" s="118"/>
      <c r="R1791" s="109">
        <f t="shared" si="242"/>
        <v>163.28</v>
      </c>
      <c r="S1791" s="119">
        <v>0.1</v>
      </c>
      <c r="T1791" s="119">
        <v>0.3</v>
      </c>
      <c r="U1791" s="119">
        <v>0.1</v>
      </c>
      <c r="V1791" s="111">
        <f t="shared" si="236"/>
        <v>256.83944000000002</v>
      </c>
      <c r="W1791" s="111">
        <f t="shared" si="243"/>
        <v>279.95498960000003</v>
      </c>
      <c r="X1791" s="112">
        <v>1.377</v>
      </c>
      <c r="Y1791" s="114">
        <f t="shared" si="235"/>
        <v>610.50734888</v>
      </c>
      <c r="Z1791" s="113">
        <v>0.4</v>
      </c>
      <c r="AA1791" s="114">
        <f t="shared" si="237"/>
        <v>366.30440932799996</v>
      </c>
    </row>
    <row r="1792" spans="1:27" ht="12.75" customHeight="1" x14ac:dyDescent="0.35">
      <c r="A1792" s="103" t="s">
        <v>2686</v>
      </c>
      <c r="B1792" s="222" t="s">
        <v>2470</v>
      </c>
      <c r="C1792" s="123" t="s">
        <v>3357</v>
      </c>
      <c r="D1792" s="116">
        <v>1</v>
      </c>
      <c r="E1792" s="125">
        <v>1</v>
      </c>
      <c r="F1792" s="132">
        <f>VLOOKUP(CONCATENATE(A1792,"-",E1792),AĞIRLIK!$A$3:$C$171,3,FALSE)</f>
        <v>25.12</v>
      </c>
      <c r="G1792" s="141" t="s">
        <v>39</v>
      </c>
      <c r="H1792" s="108">
        <f>Sayfa2!$C$2</f>
        <v>6.5</v>
      </c>
      <c r="I1792" s="108">
        <f>D1792*İZOLASYON!$G$29</f>
        <v>9.5675800000000013</v>
      </c>
      <c r="J1792" s="118">
        <f>D1792*İZOLASYON!$O$29</f>
        <v>48.681304000000011</v>
      </c>
      <c r="K1792" s="118"/>
      <c r="L1792" s="118"/>
      <c r="M1792" s="118"/>
      <c r="N1792" s="118"/>
      <c r="O1792" s="118"/>
      <c r="P1792" s="118"/>
      <c r="Q1792" s="118"/>
      <c r="R1792" s="109">
        <f t="shared" si="242"/>
        <v>221.52888400000001</v>
      </c>
      <c r="S1792" s="119">
        <v>0.1</v>
      </c>
      <c r="T1792" s="119">
        <v>0.3</v>
      </c>
      <c r="U1792" s="119">
        <v>0.1</v>
      </c>
      <c r="V1792" s="111">
        <f t="shared" si="236"/>
        <v>348.46493453200009</v>
      </c>
      <c r="W1792" s="111">
        <f t="shared" si="243"/>
        <v>379.8267786398801</v>
      </c>
      <c r="X1792" s="112">
        <v>1.377</v>
      </c>
      <c r="Y1792" s="114">
        <f t="shared" si="235"/>
        <v>828.30114938256418</v>
      </c>
      <c r="Z1792" s="113">
        <v>0.4</v>
      </c>
      <c r="AA1792" s="114">
        <f t="shared" si="237"/>
        <v>496.98068962953846</v>
      </c>
    </row>
    <row r="1793" spans="1:27" ht="12.75" customHeight="1" x14ac:dyDescent="0.35">
      <c r="A1793" s="103" t="s">
        <v>2686</v>
      </c>
      <c r="B1793" s="222" t="s">
        <v>2471</v>
      </c>
      <c r="C1793" s="123" t="s">
        <v>4032</v>
      </c>
      <c r="D1793" s="116">
        <v>1</v>
      </c>
      <c r="E1793" s="125">
        <v>1</v>
      </c>
      <c r="F1793" s="106">
        <f>VLOOKUP(CONCATENATE(A1793,"-",E1793),AĞIRLIK!$A$3:$C$171,3,FALSE)</f>
        <v>25.12</v>
      </c>
      <c r="G1793" s="117" t="s">
        <v>39</v>
      </c>
      <c r="H1793" s="108">
        <f>Sayfa2!$C$2</f>
        <v>6.5</v>
      </c>
      <c r="I1793" s="108">
        <f>D1793*'genel hesap'!$K$96</f>
        <v>11.988519999999999</v>
      </c>
      <c r="J1793" s="108">
        <f>D1793*'genel hesap'!$R$96</f>
        <v>49.973728000000001</v>
      </c>
      <c r="K1793" s="118"/>
      <c r="L1793" s="118"/>
      <c r="M1793" s="118"/>
      <c r="N1793" s="118"/>
      <c r="O1793" s="118"/>
      <c r="P1793" s="118"/>
      <c r="Q1793" s="118"/>
      <c r="R1793" s="109">
        <f t="shared" si="242"/>
        <v>225.24224799999999</v>
      </c>
      <c r="S1793" s="119">
        <v>0.1</v>
      </c>
      <c r="T1793" s="119">
        <v>0.3</v>
      </c>
      <c r="U1793" s="119">
        <v>0.1</v>
      </c>
      <c r="V1793" s="111">
        <f>R1793*(1+S1793)*(T1793+1)*(U1793+1)</f>
        <v>354.30605610400005</v>
      </c>
      <c r="W1793" s="111">
        <f t="shared" si="243"/>
        <v>386.19360115336008</v>
      </c>
      <c r="X1793" s="112">
        <v>1.377</v>
      </c>
      <c r="Y1793" s="114">
        <f>V1793*(1+X1793)</f>
        <v>842.18549535920806</v>
      </c>
      <c r="Z1793" s="113">
        <v>0.4</v>
      </c>
      <c r="AA1793" s="114">
        <f>Y1793*(1-Z1793)</f>
        <v>505.3112972155248</v>
      </c>
    </row>
    <row r="1794" spans="1:27" ht="12.75" customHeight="1" x14ac:dyDescent="0.35">
      <c r="A1794" s="103" t="s">
        <v>2686</v>
      </c>
      <c r="B1794" s="222" t="s">
        <v>2472</v>
      </c>
      <c r="C1794" s="78" t="s">
        <v>1402</v>
      </c>
      <c r="D1794" s="116">
        <v>1</v>
      </c>
      <c r="E1794" s="125">
        <v>1</v>
      </c>
      <c r="F1794" s="132">
        <f>VLOOKUP(CONCATENATE(A1794,"-",E1794),AĞIRLIK!$A$3:$C$171,3,FALSE)</f>
        <v>25.12</v>
      </c>
      <c r="G1794" s="141" t="s">
        <v>39</v>
      </c>
      <c r="H1794" s="108">
        <f>Sayfa2!$C$2</f>
        <v>6.5</v>
      </c>
      <c r="I1794" s="108"/>
      <c r="J1794" s="118"/>
      <c r="K1794" s="118"/>
      <c r="L1794" s="118"/>
      <c r="M1794" s="118"/>
      <c r="N1794" s="118"/>
      <c r="O1794" s="118"/>
      <c r="P1794" s="118"/>
      <c r="Q1794" s="118"/>
      <c r="R1794" s="109">
        <f t="shared" si="242"/>
        <v>163.28</v>
      </c>
      <c r="S1794" s="119">
        <v>0.1</v>
      </c>
      <c r="T1794" s="119">
        <v>0.3</v>
      </c>
      <c r="U1794" s="119">
        <v>0.1</v>
      </c>
      <c r="V1794" s="111">
        <f t="shared" si="236"/>
        <v>256.83944000000002</v>
      </c>
      <c r="W1794" s="111">
        <f t="shared" si="243"/>
        <v>279.95498960000003</v>
      </c>
      <c r="X1794" s="112">
        <v>1.377</v>
      </c>
      <c r="Y1794" s="114">
        <f t="shared" si="235"/>
        <v>610.50734888</v>
      </c>
      <c r="Z1794" s="113">
        <v>0.4</v>
      </c>
      <c r="AA1794" s="114">
        <f t="shared" si="237"/>
        <v>366.30440932799996</v>
      </c>
    </row>
    <row r="1795" spans="1:27" ht="12.75" customHeight="1" x14ac:dyDescent="0.35">
      <c r="A1795" s="103" t="s">
        <v>2686</v>
      </c>
      <c r="B1795" s="222" t="s">
        <v>2473</v>
      </c>
      <c r="C1795" s="123" t="s">
        <v>3385</v>
      </c>
      <c r="D1795" s="116">
        <v>1</v>
      </c>
      <c r="E1795" s="125">
        <v>1</v>
      </c>
      <c r="F1795" s="132">
        <f>VLOOKUP(CONCATENATE(A1795,"-",E1795),AĞIRLIK!$A$3:$C$171,3,FALSE)</f>
        <v>25.12</v>
      </c>
      <c r="G1795" s="141" t="s">
        <v>39</v>
      </c>
      <c r="H1795" s="108">
        <f>Sayfa2!$C$2</f>
        <v>6.5</v>
      </c>
      <c r="I1795" s="108">
        <f>D1795*İZOLASYON!$G$29</f>
        <v>9.5675800000000013</v>
      </c>
      <c r="J1795" s="118">
        <f>D1795*İZOLASYON!$O$29</f>
        <v>48.681304000000011</v>
      </c>
      <c r="K1795" s="118"/>
      <c r="L1795" s="118"/>
      <c r="M1795" s="118"/>
      <c r="N1795" s="118"/>
      <c r="O1795" s="118"/>
      <c r="P1795" s="118"/>
      <c r="Q1795" s="118"/>
      <c r="R1795" s="109">
        <f t="shared" si="242"/>
        <v>221.52888400000001</v>
      </c>
      <c r="S1795" s="119">
        <v>0.1</v>
      </c>
      <c r="T1795" s="119">
        <v>0.3</v>
      </c>
      <c r="U1795" s="119">
        <v>0.1</v>
      </c>
      <c r="V1795" s="111">
        <f t="shared" si="236"/>
        <v>348.46493453200009</v>
      </c>
      <c r="W1795" s="111">
        <f t="shared" si="243"/>
        <v>379.8267786398801</v>
      </c>
      <c r="X1795" s="112">
        <v>1.377</v>
      </c>
      <c r="Y1795" s="114">
        <f t="shared" si="235"/>
        <v>828.30114938256418</v>
      </c>
      <c r="Z1795" s="113">
        <v>0.4</v>
      </c>
      <c r="AA1795" s="114">
        <f t="shared" si="237"/>
        <v>496.98068962953846</v>
      </c>
    </row>
    <row r="1796" spans="1:27" ht="12.75" customHeight="1" x14ac:dyDescent="0.35">
      <c r="A1796" s="103" t="s">
        <v>2686</v>
      </c>
      <c r="B1796" s="222" t="s">
        <v>2474</v>
      </c>
      <c r="C1796" s="123" t="s">
        <v>4033</v>
      </c>
      <c r="D1796" s="116">
        <v>1</v>
      </c>
      <c r="E1796" s="125">
        <v>1</v>
      </c>
      <c r="F1796" s="106">
        <f>VLOOKUP(CONCATENATE(A1796,"-",E1796),AĞIRLIK!$A$3:$C$171,3,FALSE)</f>
        <v>25.12</v>
      </c>
      <c r="G1796" s="117" t="s">
        <v>39</v>
      </c>
      <c r="H1796" s="108">
        <f>Sayfa2!$C$2</f>
        <v>6.5</v>
      </c>
      <c r="I1796" s="108">
        <f>D1796*'genel hesap'!$K$96</f>
        <v>11.988519999999999</v>
      </c>
      <c r="J1796" s="108">
        <f>D1796*'genel hesap'!$R$96</f>
        <v>49.973728000000001</v>
      </c>
      <c r="K1796" s="118"/>
      <c r="L1796" s="118"/>
      <c r="M1796" s="118"/>
      <c r="N1796" s="118"/>
      <c r="O1796" s="118"/>
      <c r="P1796" s="118"/>
      <c r="Q1796" s="118"/>
      <c r="R1796" s="109">
        <f t="shared" si="242"/>
        <v>225.24224799999999</v>
      </c>
      <c r="S1796" s="119">
        <v>0.1</v>
      </c>
      <c r="T1796" s="119">
        <v>0.3</v>
      </c>
      <c r="U1796" s="119">
        <v>0.1</v>
      </c>
      <c r="V1796" s="111">
        <f>R1796*(1+S1796)*(T1796+1)*(U1796+1)</f>
        <v>354.30605610400005</v>
      </c>
      <c r="W1796" s="111">
        <f t="shared" si="243"/>
        <v>386.19360115336008</v>
      </c>
      <c r="X1796" s="112">
        <v>1.377</v>
      </c>
      <c r="Y1796" s="114">
        <f>V1796*(1+X1796)</f>
        <v>842.18549535920806</v>
      </c>
      <c r="Z1796" s="113">
        <v>0.4</v>
      </c>
      <c r="AA1796" s="114">
        <f>Y1796*(1-Z1796)</f>
        <v>505.3112972155248</v>
      </c>
    </row>
    <row r="1797" spans="1:27" ht="12.75" customHeight="1" x14ac:dyDescent="0.35">
      <c r="A1797" s="103" t="s">
        <v>2686</v>
      </c>
      <c r="B1797" s="222" t="s">
        <v>2475</v>
      </c>
      <c r="C1797" s="123" t="s">
        <v>4034</v>
      </c>
      <c r="D1797" s="124">
        <v>1</v>
      </c>
      <c r="E1797" s="125">
        <v>1</v>
      </c>
      <c r="F1797" s="106">
        <f>VLOOKUP(CONCATENATE(A1797,"-",E1797),AĞIRLIK!$A$3:$C$171,3,FALSE)</f>
        <v>25.12</v>
      </c>
      <c r="G1797" s="117" t="s">
        <v>39</v>
      </c>
      <c r="H1797" s="108">
        <f>Sayfa2!$C$2</f>
        <v>6.5</v>
      </c>
      <c r="I1797" s="108">
        <f>D1797*'genel hesap'!$K$96</f>
        <v>11.988519999999999</v>
      </c>
      <c r="J1797" s="108">
        <f>D1797*'genel hesap'!$R$96</f>
        <v>49.973728000000001</v>
      </c>
      <c r="K1797" s="118"/>
      <c r="L1797" s="118"/>
      <c r="M1797" s="118"/>
      <c r="N1797" s="118"/>
      <c r="O1797" s="118"/>
      <c r="P1797" s="118"/>
      <c r="Q1797" s="118"/>
      <c r="R1797" s="109">
        <f t="shared" si="242"/>
        <v>225.24224799999999</v>
      </c>
      <c r="S1797" s="119">
        <v>0.2</v>
      </c>
      <c r="T1797" s="119">
        <v>0.3</v>
      </c>
      <c r="U1797" s="119">
        <v>0.1</v>
      </c>
      <c r="V1797" s="111">
        <f>R1797*(1+S1797)*(T1797+1)*(U1797+1)</f>
        <v>386.51569756800006</v>
      </c>
      <c r="W1797" s="111">
        <f t="shared" si="243"/>
        <v>421.30211034912008</v>
      </c>
      <c r="X1797" s="112">
        <v>1.377</v>
      </c>
      <c r="Y1797" s="114">
        <f>V1797*(1+X1797)</f>
        <v>918.74781311913603</v>
      </c>
      <c r="Z1797" s="113">
        <v>0.4</v>
      </c>
      <c r="AA1797" s="114">
        <f>Y1797*(1-Z1797)</f>
        <v>551.24868787148159</v>
      </c>
    </row>
    <row r="1798" spans="1:27" ht="12.75" customHeight="1" x14ac:dyDescent="0.35">
      <c r="A1798" s="103" t="s">
        <v>2686</v>
      </c>
      <c r="B1798" s="222" t="s">
        <v>2476</v>
      </c>
      <c r="C1798" s="123" t="s">
        <v>3409</v>
      </c>
      <c r="D1798" s="124">
        <v>1</v>
      </c>
      <c r="E1798" s="125">
        <v>1</v>
      </c>
      <c r="F1798" s="132">
        <f>VLOOKUP(CONCATENATE(A1798,"-",E1798),AĞIRLIK!$A$3:$C$171,3,FALSE)</f>
        <v>25.12</v>
      </c>
      <c r="G1798" s="141" t="s">
        <v>39</v>
      </c>
      <c r="H1798" s="108">
        <f>Sayfa2!$C$2</f>
        <v>6.5</v>
      </c>
      <c r="I1798" s="108">
        <f>D1798*İZOLASYON!$G$29</f>
        <v>9.5675800000000013</v>
      </c>
      <c r="J1798" s="118">
        <f>D1798*İZOLASYON!$O$29</f>
        <v>48.681304000000011</v>
      </c>
      <c r="K1798" s="118"/>
      <c r="L1798" s="118"/>
      <c r="M1798" s="118"/>
      <c r="N1798" s="118"/>
      <c r="O1798" s="118"/>
      <c r="P1798" s="118"/>
      <c r="Q1798" s="118"/>
      <c r="R1798" s="109">
        <f t="shared" si="242"/>
        <v>221.52888400000001</v>
      </c>
      <c r="S1798" s="119">
        <v>0.2</v>
      </c>
      <c r="T1798" s="119">
        <v>0.3</v>
      </c>
      <c r="U1798" s="119">
        <v>0.1</v>
      </c>
      <c r="V1798" s="111">
        <f t="shared" si="236"/>
        <v>380.14356494400005</v>
      </c>
      <c r="W1798" s="111">
        <f t="shared" si="243"/>
        <v>414.35648578896007</v>
      </c>
      <c r="X1798" s="112">
        <v>1.377</v>
      </c>
      <c r="Y1798" s="114">
        <f t="shared" si="235"/>
        <v>903.60125387188805</v>
      </c>
      <c r="Z1798" s="113">
        <v>0.4</v>
      </c>
      <c r="AA1798" s="114">
        <f t="shared" si="237"/>
        <v>542.16075232313278</v>
      </c>
    </row>
    <row r="1799" spans="1:27" ht="12.75" customHeight="1" x14ac:dyDescent="0.35">
      <c r="A1799" s="103" t="s">
        <v>2686</v>
      </c>
      <c r="B1799" s="222" t="s">
        <v>2477</v>
      </c>
      <c r="C1799" s="123" t="s">
        <v>1405</v>
      </c>
      <c r="D1799" s="124">
        <v>1</v>
      </c>
      <c r="E1799" s="125">
        <v>1</v>
      </c>
      <c r="F1799" s="132">
        <f>VLOOKUP(CONCATENATE(A1799,"-",E1799),AĞIRLIK!$A$3:$C$171,3,FALSE)</f>
        <v>25.12</v>
      </c>
      <c r="G1799" s="141" t="s">
        <v>39</v>
      </c>
      <c r="H1799" s="108">
        <f>Sayfa2!$C$2</f>
        <v>6.5</v>
      </c>
      <c r="I1799" s="108"/>
      <c r="J1799" s="118"/>
      <c r="K1799" s="118"/>
      <c r="L1799" s="118"/>
      <c r="M1799" s="118"/>
      <c r="N1799" s="118"/>
      <c r="O1799" s="118"/>
      <c r="P1799" s="118"/>
      <c r="Q1799" s="118"/>
      <c r="R1799" s="109">
        <f t="shared" si="242"/>
        <v>163.28</v>
      </c>
      <c r="S1799" s="119">
        <v>0.2</v>
      </c>
      <c r="T1799" s="119">
        <v>0.3</v>
      </c>
      <c r="U1799" s="119">
        <v>0.1</v>
      </c>
      <c r="V1799" s="111">
        <f t="shared" si="236"/>
        <v>280.18848000000003</v>
      </c>
      <c r="W1799" s="111">
        <f t="shared" si="243"/>
        <v>305.40544320000004</v>
      </c>
      <c r="X1799" s="112">
        <v>1.377</v>
      </c>
      <c r="Y1799" s="114">
        <f t="shared" si="235"/>
        <v>666.00801695999996</v>
      </c>
      <c r="Z1799" s="113">
        <v>0.4</v>
      </c>
      <c r="AA1799" s="114">
        <f t="shared" si="237"/>
        <v>399.60481017599994</v>
      </c>
    </row>
    <row r="1800" spans="1:27" ht="12.75" customHeight="1" x14ac:dyDescent="0.35">
      <c r="A1800" s="103" t="s">
        <v>2686</v>
      </c>
      <c r="B1800" s="222" t="s">
        <v>2478</v>
      </c>
      <c r="C1800" s="123" t="s">
        <v>4035</v>
      </c>
      <c r="D1800" s="124">
        <v>1</v>
      </c>
      <c r="E1800" s="125">
        <v>1</v>
      </c>
      <c r="F1800" s="106">
        <f>VLOOKUP(CONCATENATE(A1800,"-",E1800),AĞIRLIK!$A$3:$C$171,3,FALSE)</f>
        <v>25.12</v>
      </c>
      <c r="G1800" s="117" t="s">
        <v>39</v>
      </c>
      <c r="H1800" s="108">
        <f>Sayfa2!$C$2</f>
        <v>6.5</v>
      </c>
      <c r="I1800" s="108">
        <f>D1800*'genel hesap'!$K$96</f>
        <v>11.988519999999999</v>
      </c>
      <c r="J1800" s="108">
        <f>D1800*'genel hesap'!$R$96</f>
        <v>49.973728000000001</v>
      </c>
      <c r="K1800" s="118"/>
      <c r="L1800" s="118"/>
      <c r="M1800" s="118"/>
      <c r="N1800" s="118"/>
      <c r="O1800" s="118"/>
      <c r="P1800" s="118"/>
      <c r="Q1800" s="118"/>
      <c r="R1800" s="109">
        <f t="shared" si="242"/>
        <v>225.24224799999999</v>
      </c>
      <c r="S1800" s="119">
        <v>0.2</v>
      </c>
      <c r="T1800" s="119">
        <v>0.3</v>
      </c>
      <c r="U1800" s="119">
        <v>0.1</v>
      </c>
      <c r="V1800" s="111">
        <f>R1800*(1+S1800)*(T1800+1)*(U1800+1)</f>
        <v>386.51569756800006</v>
      </c>
      <c r="W1800" s="111">
        <f t="shared" si="243"/>
        <v>421.30211034912008</v>
      </c>
      <c r="X1800" s="112">
        <v>1.377</v>
      </c>
      <c r="Y1800" s="114">
        <f>V1800*(1+X1800)</f>
        <v>918.74781311913603</v>
      </c>
      <c r="Z1800" s="113">
        <v>0.4</v>
      </c>
      <c r="AA1800" s="114">
        <f>Y1800*(1-Z1800)</f>
        <v>551.24868787148159</v>
      </c>
    </row>
    <row r="1801" spans="1:27" ht="12.75" customHeight="1" x14ac:dyDescent="0.35">
      <c r="A1801" s="103" t="s">
        <v>2686</v>
      </c>
      <c r="B1801" s="222" t="s">
        <v>2479</v>
      </c>
      <c r="C1801" s="123" t="s">
        <v>3438</v>
      </c>
      <c r="D1801" s="124">
        <v>1</v>
      </c>
      <c r="E1801" s="125">
        <v>1</v>
      </c>
      <c r="F1801" s="132">
        <f>VLOOKUP(CONCATENATE(A1801,"-",E1801),AĞIRLIK!$A$3:$C$171,3,FALSE)</f>
        <v>25.12</v>
      </c>
      <c r="G1801" s="141" t="s">
        <v>39</v>
      </c>
      <c r="H1801" s="108">
        <f>Sayfa2!$C$2</f>
        <v>6.5</v>
      </c>
      <c r="I1801" s="108">
        <f>D1801*İZOLASYON!$G$29</f>
        <v>9.5675800000000013</v>
      </c>
      <c r="J1801" s="118">
        <f>D1801*İZOLASYON!$O$29</f>
        <v>48.681304000000011</v>
      </c>
      <c r="K1801" s="118"/>
      <c r="L1801" s="118"/>
      <c r="M1801" s="118"/>
      <c r="N1801" s="118"/>
      <c r="O1801" s="118"/>
      <c r="P1801" s="118"/>
      <c r="Q1801" s="118"/>
      <c r="R1801" s="109">
        <f>R1769</f>
        <v>163.28</v>
      </c>
      <c r="S1801" s="119">
        <v>0.2</v>
      </c>
      <c r="T1801" s="119">
        <v>0.3</v>
      </c>
      <c r="U1801" s="119">
        <v>0.1</v>
      </c>
      <c r="V1801" s="111">
        <f t="shared" si="236"/>
        <v>280.18848000000003</v>
      </c>
      <c r="W1801" s="111">
        <f t="shared" si="243"/>
        <v>305.40544320000004</v>
      </c>
      <c r="X1801" s="112">
        <v>1.377</v>
      </c>
      <c r="Y1801" s="114">
        <f t="shared" si="235"/>
        <v>666.00801695999996</v>
      </c>
      <c r="Z1801" s="113">
        <v>0.4</v>
      </c>
      <c r="AA1801" s="114">
        <f t="shared" si="237"/>
        <v>399.60481017599994</v>
      </c>
    </row>
    <row r="1802" spans="1:27" ht="12.75" customHeight="1" x14ac:dyDescent="0.35">
      <c r="A1802" s="103" t="s">
        <v>2686</v>
      </c>
      <c r="B1802" s="222" t="s">
        <v>2480</v>
      </c>
      <c r="C1802" s="123" t="s">
        <v>1407</v>
      </c>
      <c r="D1802" s="124">
        <v>1</v>
      </c>
      <c r="E1802" s="125">
        <v>1</v>
      </c>
      <c r="F1802" s="132">
        <f>VLOOKUP(CONCATENATE(A1802,"-",E1802),AĞIRLIK!$A$3:$C$171,3,FALSE)</f>
        <v>25.12</v>
      </c>
      <c r="G1802" s="141" t="s">
        <v>39</v>
      </c>
      <c r="H1802" s="108">
        <f>Sayfa2!$C$2</f>
        <v>6.5</v>
      </c>
      <c r="I1802" s="120"/>
      <c r="J1802" s="118"/>
      <c r="K1802" s="118"/>
      <c r="L1802" s="118"/>
      <c r="M1802" s="118"/>
      <c r="N1802" s="118"/>
      <c r="O1802" s="118"/>
      <c r="P1802" s="118"/>
      <c r="Q1802" s="118"/>
      <c r="R1802" s="109">
        <f>R1770</f>
        <v>221.52888400000001</v>
      </c>
      <c r="S1802" s="119">
        <v>0.2</v>
      </c>
      <c r="T1802" s="119">
        <v>0.3</v>
      </c>
      <c r="U1802" s="119">
        <v>0.1</v>
      </c>
      <c r="V1802" s="111">
        <f t="shared" si="236"/>
        <v>380.14356494400005</v>
      </c>
      <c r="W1802" s="111">
        <f t="shared" si="243"/>
        <v>414.35648578896007</v>
      </c>
      <c r="X1802" s="112">
        <v>1.377</v>
      </c>
      <c r="Y1802" s="114">
        <f t="shared" ref="Y1802:Y1900" si="244">V1802*(1+X1802)</f>
        <v>903.60125387188805</v>
      </c>
      <c r="Z1802" s="113">
        <v>0.4</v>
      </c>
      <c r="AA1802" s="114">
        <f t="shared" si="237"/>
        <v>542.16075232313278</v>
      </c>
    </row>
    <row r="1803" spans="1:27" ht="12.75" customHeight="1" x14ac:dyDescent="0.35">
      <c r="A1803" s="103" t="s">
        <v>2686</v>
      </c>
      <c r="B1803" s="222" t="s">
        <v>2481</v>
      </c>
      <c r="C1803" s="78" t="s">
        <v>1408</v>
      </c>
      <c r="D1803" s="124">
        <v>0.25</v>
      </c>
      <c r="E1803" s="125">
        <v>1</v>
      </c>
      <c r="F1803" s="132">
        <f>VLOOKUP(CONCATENATE(A1803,"-",E1803),AĞIRLIK!$A$3:$C$171,3,FALSE)</f>
        <v>25.12</v>
      </c>
      <c r="G1803" s="141" t="s">
        <v>39</v>
      </c>
      <c r="H1803" s="108">
        <f>Sayfa2!$C$2</f>
        <v>6.5</v>
      </c>
      <c r="I1803" s="120"/>
      <c r="J1803" s="118"/>
      <c r="K1803" s="118"/>
      <c r="L1803" s="118">
        <f>'genel hesap'!$C$2</f>
        <v>1.39</v>
      </c>
      <c r="M1803" s="118"/>
      <c r="N1803" s="118"/>
      <c r="O1803" s="118">
        <f>SIVAMA!D29</f>
        <v>6.18</v>
      </c>
      <c r="P1803" s="118"/>
      <c r="Q1803" s="118"/>
      <c r="R1803" s="109">
        <f>R1772</f>
        <v>81.64</v>
      </c>
      <c r="S1803" s="119">
        <v>0.2</v>
      </c>
      <c r="T1803" s="119">
        <v>0.3</v>
      </c>
      <c r="U1803" s="119">
        <v>0.1</v>
      </c>
      <c r="V1803" s="111">
        <f t="shared" si="236"/>
        <v>140.09424000000001</v>
      </c>
      <c r="W1803" s="111">
        <f t="shared" si="243"/>
        <v>152.70272160000002</v>
      </c>
      <c r="X1803" s="112">
        <v>1.377</v>
      </c>
      <c r="Y1803" s="114">
        <f t="shared" si="244"/>
        <v>333.00400847999998</v>
      </c>
      <c r="Z1803" s="113">
        <v>0.4</v>
      </c>
      <c r="AA1803" s="114">
        <f t="shared" si="237"/>
        <v>199.80240508799997</v>
      </c>
    </row>
    <row r="1804" spans="1:27" ht="12.75" customHeight="1" x14ac:dyDescent="0.35">
      <c r="A1804" s="103" t="s">
        <v>2686</v>
      </c>
      <c r="B1804" s="222" t="s">
        <v>2482</v>
      </c>
      <c r="C1804" s="123" t="s">
        <v>3466</v>
      </c>
      <c r="D1804" s="124">
        <v>0.25</v>
      </c>
      <c r="E1804" s="125">
        <v>1</v>
      </c>
      <c r="F1804" s="132">
        <f>VLOOKUP(CONCATENATE(A1804,"-",E1804),AĞIRLIK!$A$3:$C$171,3,FALSE)</f>
        <v>25.12</v>
      </c>
      <c r="G1804" s="141" t="s">
        <v>39</v>
      </c>
      <c r="H1804" s="108">
        <f>Sayfa2!$C$2</f>
        <v>6.5</v>
      </c>
      <c r="I1804" s="108">
        <f>D1804*İZOLASYON!$G$29</f>
        <v>2.3918950000000003</v>
      </c>
      <c r="J1804" s="118">
        <f>D1804*İZOLASYON!$O$29</f>
        <v>12.170326000000003</v>
      </c>
      <c r="K1804" s="118"/>
      <c r="L1804" s="118">
        <f>'genel hesap'!$C$2</f>
        <v>1.39</v>
      </c>
      <c r="M1804" s="118"/>
      <c r="N1804" s="118"/>
      <c r="O1804" s="118">
        <f>SIVAMA!D29</f>
        <v>6.18</v>
      </c>
      <c r="P1804" s="118"/>
      <c r="Q1804" s="118"/>
      <c r="R1804" s="109">
        <f>R1773</f>
        <v>110.764442</v>
      </c>
      <c r="S1804" s="119">
        <v>0.2</v>
      </c>
      <c r="T1804" s="119">
        <v>0.3</v>
      </c>
      <c r="U1804" s="119">
        <v>0.1</v>
      </c>
      <c r="V1804" s="111">
        <f t="shared" si="236"/>
        <v>190.07178247200002</v>
      </c>
      <c r="W1804" s="111">
        <f t="shared" si="243"/>
        <v>207.17824289448004</v>
      </c>
      <c r="X1804" s="112">
        <v>1.377</v>
      </c>
      <c r="Y1804" s="114">
        <f t="shared" si="244"/>
        <v>451.80062693594402</v>
      </c>
      <c r="Z1804" s="113">
        <v>0.4</v>
      </c>
      <c r="AA1804" s="114">
        <f t="shared" si="237"/>
        <v>271.08037616156639</v>
      </c>
    </row>
    <row r="1805" spans="1:27" ht="12.75" customHeight="1" x14ac:dyDescent="0.35">
      <c r="A1805" s="103" t="s">
        <v>2686</v>
      </c>
      <c r="B1805" s="222" t="s">
        <v>2483</v>
      </c>
      <c r="C1805" s="123" t="s">
        <v>4036</v>
      </c>
      <c r="D1805" s="124">
        <v>0.25</v>
      </c>
      <c r="E1805" s="125">
        <v>1</v>
      </c>
      <c r="F1805" s="106">
        <f>VLOOKUP(CONCATENATE(A1805,"-",E1805),AĞIRLIK!$A$3:$C$171,3,FALSE)</f>
        <v>25.12</v>
      </c>
      <c r="G1805" s="117" t="s">
        <v>39</v>
      </c>
      <c r="H1805" s="108">
        <f>Sayfa2!$C$2</f>
        <v>6.5</v>
      </c>
      <c r="I1805" s="108">
        <f>D1805*'genel hesap'!$K$96</f>
        <v>2.9971299999999998</v>
      </c>
      <c r="J1805" s="108">
        <f>D1805*'genel hesap'!$R$96</f>
        <v>12.493432</v>
      </c>
      <c r="K1805" s="118"/>
      <c r="L1805" s="118">
        <f>'genel hesap'!$C$2</f>
        <v>1.39</v>
      </c>
      <c r="M1805" s="118"/>
      <c r="N1805" s="118"/>
      <c r="O1805" s="118">
        <f>SIVAMA!D29</f>
        <v>6.18</v>
      </c>
      <c r="P1805" s="118"/>
      <c r="Q1805" s="118"/>
      <c r="R1805" s="109">
        <f>R1774</f>
        <v>112.62112399999999</v>
      </c>
      <c r="S1805" s="119">
        <v>0.2</v>
      </c>
      <c r="T1805" s="119">
        <v>0.3</v>
      </c>
      <c r="U1805" s="119">
        <v>0.1</v>
      </c>
      <c r="V1805" s="111">
        <f>R1805*(1+S1805)*(T1805+1)*(U1805+1)</f>
        <v>193.25784878400003</v>
      </c>
      <c r="W1805" s="111">
        <f t="shared" si="243"/>
        <v>210.65105517456004</v>
      </c>
      <c r="X1805" s="112">
        <v>1.377</v>
      </c>
      <c r="Y1805" s="114">
        <f>V1805*(1+X1805)</f>
        <v>459.37390655956801</v>
      </c>
      <c r="Z1805" s="113">
        <v>0.4</v>
      </c>
      <c r="AA1805" s="114">
        <f>Y1805*(1-Z1805)</f>
        <v>275.6243439357408</v>
      </c>
    </row>
    <row r="1806" spans="1:27" ht="12.75" customHeight="1" x14ac:dyDescent="0.35">
      <c r="A1806" s="103" t="s">
        <v>2686</v>
      </c>
      <c r="B1806" s="222" t="s">
        <v>2484</v>
      </c>
      <c r="C1806" s="78" t="s">
        <v>1410</v>
      </c>
      <c r="D1806" s="124">
        <v>1</v>
      </c>
      <c r="E1806" s="125">
        <v>1</v>
      </c>
      <c r="F1806" s="132">
        <f>VLOOKUP(CONCATENATE(A1806,"-",E1806),AĞIRLIK!$A$3:$C$171,3,FALSE)</f>
        <v>25.12</v>
      </c>
      <c r="G1806" s="141" t="s">
        <v>39</v>
      </c>
      <c r="H1806" s="108">
        <f>Sayfa2!$C$2</f>
        <v>6.5</v>
      </c>
      <c r="I1806" s="108"/>
      <c r="J1806" s="118"/>
      <c r="K1806" s="118"/>
      <c r="L1806" s="118"/>
      <c r="M1806" s="118"/>
      <c r="N1806" s="118"/>
      <c r="O1806" s="118"/>
      <c r="P1806" s="118"/>
      <c r="Q1806" s="118"/>
      <c r="R1806" s="109">
        <f>F1806*H1806*D1806+I1806+J1806+K1806+L1806+M1806+N1806+O1806+P1806+Q1806</f>
        <v>163.28</v>
      </c>
      <c r="S1806" s="119">
        <v>0.1</v>
      </c>
      <c r="T1806" s="119">
        <v>0.3</v>
      </c>
      <c r="U1806" s="119">
        <v>0.1</v>
      </c>
      <c r="V1806" s="111">
        <f t="shared" si="236"/>
        <v>256.83944000000002</v>
      </c>
      <c r="W1806" s="111">
        <f t="shared" si="243"/>
        <v>279.95498960000003</v>
      </c>
      <c r="X1806" s="112">
        <v>1.377</v>
      </c>
      <c r="Y1806" s="114">
        <f t="shared" si="244"/>
        <v>610.50734888</v>
      </c>
      <c r="Z1806" s="113">
        <v>0.4</v>
      </c>
      <c r="AA1806" s="114">
        <f t="shared" si="237"/>
        <v>366.30440932799996</v>
      </c>
    </row>
    <row r="1807" spans="1:27" ht="12.75" customHeight="1" x14ac:dyDescent="0.35">
      <c r="A1807" s="103" t="s">
        <v>2686</v>
      </c>
      <c r="B1807" s="222" t="s">
        <v>2485</v>
      </c>
      <c r="C1807" s="123" t="s">
        <v>3634</v>
      </c>
      <c r="D1807" s="124">
        <v>1</v>
      </c>
      <c r="E1807" s="125">
        <v>1</v>
      </c>
      <c r="F1807" s="132">
        <f>VLOOKUP(CONCATENATE(A1807,"-",E1807),AĞIRLIK!$A$3:$C$171,3,FALSE)</f>
        <v>25.12</v>
      </c>
      <c r="G1807" s="141" t="s">
        <v>39</v>
      </c>
      <c r="H1807" s="108">
        <f>Sayfa2!$C$2</f>
        <v>6.5</v>
      </c>
      <c r="I1807" s="108">
        <f>D1807*İZOLASYON!$G$29</f>
        <v>9.5675800000000013</v>
      </c>
      <c r="J1807" s="118">
        <f>D1807*İZOLASYON!$O$29</f>
        <v>48.681304000000011</v>
      </c>
      <c r="K1807" s="118"/>
      <c r="L1807" s="118"/>
      <c r="M1807" s="118"/>
      <c r="N1807" s="118"/>
      <c r="O1807" s="118"/>
      <c r="P1807" s="118"/>
      <c r="Q1807" s="118"/>
      <c r="R1807" s="109">
        <f>F1807*H1807*D1807+I1807+J1807+K1807+L1807+M1807+N1807+O1807+P1807+Q1807</f>
        <v>221.52888400000001</v>
      </c>
      <c r="S1807" s="119">
        <v>0.1</v>
      </c>
      <c r="T1807" s="119">
        <v>0.3</v>
      </c>
      <c r="U1807" s="119">
        <v>0.1</v>
      </c>
      <c r="V1807" s="111">
        <f t="shared" si="236"/>
        <v>348.46493453200009</v>
      </c>
      <c r="W1807" s="111">
        <f t="shared" si="243"/>
        <v>379.8267786398801</v>
      </c>
      <c r="X1807" s="112">
        <v>1.377</v>
      </c>
      <c r="Y1807" s="114">
        <f t="shared" si="244"/>
        <v>828.30114938256418</v>
      </c>
      <c r="Z1807" s="113">
        <v>0.4</v>
      </c>
      <c r="AA1807" s="114">
        <f t="shared" si="237"/>
        <v>496.98068962953846</v>
      </c>
    </row>
    <row r="1808" spans="1:27" ht="12.75" customHeight="1" x14ac:dyDescent="0.35">
      <c r="A1808" s="103" t="s">
        <v>2686</v>
      </c>
      <c r="B1808" s="222" t="s">
        <v>2494</v>
      </c>
      <c r="C1808" s="123" t="s">
        <v>4037</v>
      </c>
      <c r="D1808" s="124">
        <v>1</v>
      </c>
      <c r="E1808" s="125">
        <v>1</v>
      </c>
      <c r="F1808" s="106">
        <f>VLOOKUP(CONCATENATE(A1808,"-",E1808),AĞIRLIK!$A$3:$C$171,3,FALSE)</f>
        <v>25.12</v>
      </c>
      <c r="G1808" s="117" t="s">
        <v>39</v>
      </c>
      <c r="H1808" s="108">
        <f>Sayfa2!$C$2</f>
        <v>6.5</v>
      </c>
      <c r="I1808" s="108">
        <f>D1808*'genel hesap'!$K$96</f>
        <v>11.988519999999999</v>
      </c>
      <c r="J1808" s="108">
        <f>D1808*'genel hesap'!$R$96</f>
        <v>49.973728000000001</v>
      </c>
      <c r="K1808" s="118"/>
      <c r="L1808" s="118"/>
      <c r="M1808" s="118"/>
      <c r="N1808" s="118"/>
      <c r="O1808" s="118"/>
      <c r="P1808" s="118"/>
      <c r="Q1808" s="118"/>
      <c r="R1808" s="109">
        <f>F1808*H1808*D1808+I1808+J1808+K1808+L1808+M1808+N1808+O1808+P1808+Q1808</f>
        <v>225.24224799999999</v>
      </c>
      <c r="S1808" s="119">
        <v>0.1</v>
      </c>
      <c r="T1808" s="119">
        <v>0.3</v>
      </c>
      <c r="U1808" s="119">
        <v>0.1</v>
      </c>
      <c r="V1808" s="111">
        <f t="shared" si="236"/>
        <v>354.30605610400005</v>
      </c>
      <c r="W1808" s="111">
        <f t="shared" si="243"/>
        <v>386.19360115336008</v>
      </c>
      <c r="X1808" s="112">
        <v>1.377</v>
      </c>
      <c r="Y1808" s="114">
        <f t="shared" si="244"/>
        <v>842.18549535920806</v>
      </c>
      <c r="Z1808" s="113">
        <v>0.4</v>
      </c>
      <c r="AA1808" s="114">
        <f t="shared" si="237"/>
        <v>505.3112972155248</v>
      </c>
    </row>
    <row r="1809" spans="1:27" ht="12.75" customHeight="1" x14ac:dyDescent="0.35">
      <c r="A1809" s="103" t="s">
        <v>2686</v>
      </c>
      <c r="B1809" s="222" t="s">
        <v>2495</v>
      </c>
      <c r="C1809" s="78" t="s">
        <v>1412</v>
      </c>
      <c r="D1809" s="124">
        <v>1</v>
      </c>
      <c r="E1809" s="125">
        <v>1</v>
      </c>
      <c r="F1809" s="132">
        <f>VLOOKUP(CONCATENATE(A1809,"-",E1809),AĞIRLIK!$A$3:$C$171,3,FALSE)</f>
        <v>25.12</v>
      </c>
      <c r="G1809" s="141" t="s">
        <v>39</v>
      </c>
      <c r="H1809" s="108">
        <f>Sayfa2!$C$2</f>
        <v>6.5</v>
      </c>
      <c r="I1809" s="108"/>
      <c r="J1809" s="118"/>
      <c r="K1809" s="118"/>
      <c r="L1809" s="118"/>
      <c r="M1809" s="118"/>
      <c r="N1809" s="118"/>
      <c r="O1809" s="118"/>
      <c r="P1809" s="118"/>
      <c r="Q1809" s="118"/>
      <c r="R1809" s="109">
        <f>R1810</f>
        <v>163.28</v>
      </c>
      <c r="S1809" s="119">
        <v>0.2</v>
      </c>
      <c r="T1809" s="119">
        <v>0.3</v>
      </c>
      <c r="U1809" s="119">
        <v>0.1</v>
      </c>
      <c r="V1809" s="111">
        <f t="shared" si="236"/>
        <v>280.18848000000003</v>
      </c>
      <c r="W1809" s="111">
        <f t="shared" si="243"/>
        <v>305.40544320000004</v>
      </c>
      <c r="X1809" s="112">
        <v>1.377</v>
      </c>
      <c r="Y1809" s="114">
        <f t="shared" si="244"/>
        <v>666.00801695999996</v>
      </c>
      <c r="Z1809" s="113">
        <v>0.4</v>
      </c>
      <c r="AA1809" s="114">
        <f t="shared" si="237"/>
        <v>399.60481017599994</v>
      </c>
    </row>
    <row r="1810" spans="1:27" ht="12.75" customHeight="1" x14ac:dyDescent="0.35">
      <c r="A1810" s="103" t="s">
        <v>2686</v>
      </c>
      <c r="B1810" s="222" t="s">
        <v>2629</v>
      </c>
      <c r="C1810" s="78" t="s">
        <v>1413</v>
      </c>
      <c r="D1810" s="124">
        <v>1</v>
      </c>
      <c r="E1810" s="125">
        <v>1</v>
      </c>
      <c r="F1810" s="132">
        <f>VLOOKUP(CONCATENATE(A1810,"-",E1810),AĞIRLIK!$A$3:$C$171,3,FALSE)</f>
        <v>25.12</v>
      </c>
      <c r="G1810" s="141" t="s">
        <v>39</v>
      </c>
      <c r="H1810" s="108">
        <f>Sayfa2!$C$2</f>
        <v>6.5</v>
      </c>
      <c r="I1810" s="108"/>
      <c r="J1810" s="118"/>
      <c r="K1810" s="118"/>
      <c r="L1810" s="118"/>
      <c r="M1810" s="118"/>
      <c r="N1810" s="118"/>
      <c r="O1810" s="118"/>
      <c r="P1810" s="118"/>
      <c r="Q1810" s="118"/>
      <c r="R1810" s="109">
        <f>F1810*H1810*D1810+I1810+J1810+K1810+L1810+M1810+N1810+O1810+P1810+Q1810</f>
        <v>163.28</v>
      </c>
      <c r="S1810" s="119">
        <v>0.2</v>
      </c>
      <c r="T1810" s="119">
        <v>0.3</v>
      </c>
      <c r="U1810" s="119">
        <v>0.1</v>
      </c>
      <c r="V1810" s="111">
        <f t="shared" si="236"/>
        <v>280.18848000000003</v>
      </c>
      <c r="W1810" s="111">
        <f t="shared" si="243"/>
        <v>305.40544320000004</v>
      </c>
      <c r="X1810" s="112">
        <v>1.377</v>
      </c>
      <c r="Y1810" s="114">
        <f t="shared" si="244"/>
        <v>666.00801695999996</v>
      </c>
      <c r="Z1810" s="113">
        <v>0.4</v>
      </c>
      <c r="AA1810" s="114">
        <f t="shared" si="237"/>
        <v>399.60481017599994</v>
      </c>
    </row>
    <row r="1811" spans="1:27" ht="12.75" customHeight="1" x14ac:dyDescent="0.35">
      <c r="A1811" s="103" t="s">
        <v>2686</v>
      </c>
      <c r="B1811" s="222" t="s">
        <v>4460</v>
      </c>
      <c r="C1811" s="78" t="s">
        <v>1414</v>
      </c>
      <c r="D1811" s="126">
        <v>1</v>
      </c>
      <c r="E1811" s="131"/>
      <c r="F1811" s="132">
        <f>Sayfa2!CU29</f>
        <v>10</v>
      </c>
      <c r="G1811" s="142" t="s">
        <v>39</v>
      </c>
      <c r="H1811" s="108">
        <v>1.62</v>
      </c>
      <c r="I1811" s="108"/>
      <c r="J1811" s="118"/>
      <c r="K1811" s="118"/>
      <c r="L1811" s="118"/>
      <c r="M1811" s="118"/>
      <c r="N1811" s="118"/>
      <c r="O1811" s="118"/>
      <c r="P1811" s="128"/>
      <c r="Q1811" s="128"/>
      <c r="R1811" s="109">
        <f>F1811*H1811*D1811+I1811+J1811+K1811+L1811+M1811+N1811+O1811+P1811+Q1811</f>
        <v>16.200000000000003</v>
      </c>
      <c r="S1811" s="129">
        <v>1.5</v>
      </c>
      <c r="T1811" s="129">
        <v>0</v>
      </c>
      <c r="U1811" s="129">
        <v>0</v>
      </c>
      <c r="V1811" s="111">
        <f t="shared" si="236"/>
        <v>40.500000000000007</v>
      </c>
      <c r="W1811" s="111">
        <f t="shared" si="243"/>
        <v>44.14500000000001</v>
      </c>
      <c r="X1811" s="112">
        <v>1.377</v>
      </c>
      <c r="Y1811" s="130">
        <f t="shared" si="244"/>
        <v>96.268500000000003</v>
      </c>
      <c r="Z1811" s="113">
        <v>0.4</v>
      </c>
      <c r="AA1811" s="114">
        <f t="shared" si="237"/>
        <v>57.761099999999999</v>
      </c>
    </row>
    <row r="1812" spans="1:27" ht="12.75" customHeight="1" x14ac:dyDescent="0.35">
      <c r="A1812" s="103" t="s">
        <v>2686</v>
      </c>
      <c r="B1812" s="222" t="s">
        <v>4461</v>
      </c>
      <c r="C1812" s="78" t="s">
        <v>1415</v>
      </c>
      <c r="D1812" s="126"/>
      <c r="E1812" s="131"/>
      <c r="F1812" s="132">
        <f>Sayfa2!CU29</f>
        <v>10</v>
      </c>
      <c r="G1812" s="142" t="s">
        <v>39</v>
      </c>
      <c r="H1812" s="108"/>
      <c r="I1812" s="108"/>
      <c r="J1812" s="118"/>
      <c r="K1812" s="118"/>
      <c r="L1812" s="118"/>
      <c r="M1812" s="118"/>
      <c r="N1812" s="118"/>
      <c r="O1812" s="118"/>
      <c r="P1812" s="128"/>
      <c r="Q1812" s="128"/>
      <c r="R1812" s="109">
        <f>R1813</f>
        <v>16.200000000000003</v>
      </c>
      <c r="S1812" s="129">
        <v>1</v>
      </c>
      <c r="T1812" s="129">
        <v>0</v>
      </c>
      <c r="U1812" s="129">
        <v>0</v>
      </c>
      <c r="V1812" s="111">
        <f t="shared" si="236"/>
        <v>32.400000000000006</v>
      </c>
      <c r="W1812" s="111">
        <f t="shared" si="243"/>
        <v>35.31600000000001</v>
      </c>
      <c r="X1812" s="112">
        <v>1.377</v>
      </c>
      <c r="Y1812" s="130">
        <f t="shared" si="244"/>
        <v>77.014800000000008</v>
      </c>
      <c r="Z1812" s="113">
        <v>0.4</v>
      </c>
      <c r="AA1812" s="114">
        <f t="shared" si="237"/>
        <v>46.208880000000001</v>
      </c>
    </row>
    <row r="1813" spans="1:27" ht="12.75" customHeight="1" x14ac:dyDescent="0.35">
      <c r="A1813" s="103" t="s">
        <v>2686</v>
      </c>
      <c r="B1813" s="222" t="s">
        <v>4462</v>
      </c>
      <c r="C1813" s="78" t="s">
        <v>1416</v>
      </c>
      <c r="D1813" s="126">
        <v>1</v>
      </c>
      <c r="E1813" s="131"/>
      <c r="F1813" s="132">
        <f>Sayfa2!CU29</f>
        <v>10</v>
      </c>
      <c r="G1813" s="142" t="s">
        <v>39</v>
      </c>
      <c r="H1813" s="108">
        <v>1.62</v>
      </c>
      <c r="I1813" s="108"/>
      <c r="J1813" s="118"/>
      <c r="K1813" s="118"/>
      <c r="L1813" s="118"/>
      <c r="M1813" s="118"/>
      <c r="N1813" s="118"/>
      <c r="O1813" s="118"/>
      <c r="P1813" s="128"/>
      <c r="Q1813" s="128"/>
      <c r="R1813" s="109">
        <f>F1813*H1813*D1813+I1813+J1813+K1813+L1813+M1813+N1813+O1813+P1813+Q1813</f>
        <v>16.200000000000003</v>
      </c>
      <c r="S1813" s="129">
        <v>1</v>
      </c>
      <c r="T1813" s="129">
        <v>0</v>
      </c>
      <c r="U1813" s="129">
        <v>0</v>
      </c>
      <c r="V1813" s="111">
        <f t="shared" ref="V1813:V1867" si="245">R1813*(1+S1813)*(T1813+1)*(U1813+1)</f>
        <v>32.400000000000006</v>
      </c>
      <c r="W1813" s="111">
        <f t="shared" si="243"/>
        <v>35.31600000000001</v>
      </c>
      <c r="X1813" s="112">
        <v>1.377</v>
      </c>
      <c r="Y1813" s="130">
        <f t="shared" si="244"/>
        <v>77.014800000000008</v>
      </c>
      <c r="Z1813" s="113">
        <v>0.4</v>
      </c>
      <c r="AA1813" s="114">
        <f t="shared" ref="AA1813:AA1867" si="246">Y1813*(1-Z1813)</f>
        <v>46.208880000000001</v>
      </c>
    </row>
    <row r="1814" spans="1:27" ht="12.75" customHeight="1" x14ac:dyDescent="0.35">
      <c r="A1814" s="103" t="s">
        <v>2686</v>
      </c>
      <c r="B1814" s="222" t="s">
        <v>4463</v>
      </c>
      <c r="C1814" s="78" t="s">
        <v>939</v>
      </c>
      <c r="D1814" s="124">
        <v>1</v>
      </c>
      <c r="E1814" s="125"/>
      <c r="F1814" s="132">
        <v>1</v>
      </c>
      <c r="G1814" s="141" t="s">
        <v>39</v>
      </c>
      <c r="H1814" s="133"/>
      <c r="I1814" s="138"/>
      <c r="J1814" s="134"/>
      <c r="K1814" s="134"/>
      <c r="L1814" s="134"/>
      <c r="M1814" s="134">
        <f>'BAĞLANTI KELEPÇESİ'!H30</f>
        <v>2.5006953246753243</v>
      </c>
      <c r="N1814" s="134"/>
      <c r="O1814" s="134"/>
      <c r="P1814" s="134"/>
      <c r="Q1814" s="134"/>
      <c r="R1814" s="109">
        <f>F1814*H1814*D1814+I1814+J1814+K1814+L1814+M1814+N1814+O1814+Q1814</f>
        <v>2.5006953246753243</v>
      </c>
      <c r="S1814" s="135">
        <v>1</v>
      </c>
      <c r="T1814" s="135">
        <v>0</v>
      </c>
      <c r="U1814" s="135">
        <v>0</v>
      </c>
      <c r="V1814" s="111">
        <f t="shared" si="245"/>
        <v>5.0013906493506486</v>
      </c>
      <c r="W1814" s="111">
        <f t="shared" si="243"/>
        <v>5.451515807792207</v>
      </c>
      <c r="X1814" s="112">
        <v>1.377</v>
      </c>
      <c r="Y1814" s="114">
        <f t="shared" si="244"/>
        <v>11.888305573506491</v>
      </c>
      <c r="Z1814" s="113">
        <v>0.4</v>
      </c>
      <c r="AA1814" s="114">
        <f t="shared" si="246"/>
        <v>7.1329833441038941</v>
      </c>
    </row>
    <row r="1815" spans="1:27" ht="12.75" customHeight="1" x14ac:dyDescent="0.35">
      <c r="A1815" s="103" t="s">
        <v>2686</v>
      </c>
      <c r="B1815" s="222" t="s">
        <v>4464</v>
      </c>
      <c r="C1815" s="78" t="s">
        <v>1417</v>
      </c>
      <c r="D1815" s="124"/>
      <c r="E1815" s="125"/>
      <c r="F1815" s="132">
        <v>1</v>
      </c>
      <c r="G1815" s="117" t="s">
        <v>39</v>
      </c>
      <c r="H1815" s="133"/>
      <c r="I1815" s="138"/>
      <c r="J1815" s="118"/>
      <c r="K1815" s="134"/>
      <c r="L1815" s="134"/>
      <c r="M1815" s="134"/>
      <c r="N1815" s="134"/>
      <c r="O1815" s="134"/>
      <c r="P1815" s="134"/>
      <c r="Q1815" s="134"/>
      <c r="R1815" s="109">
        <f>R1818</f>
        <v>5.0661000000000005</v>
      </c>
      <c r="S1815" s="135">
        <v>1</v>
      </c>
      <c r="T1815" s="135">
        <v>0</v>
      </c>
      <c r="U1815" s="135">
        <v>0</v>
      </c>
      <c r="V1815" s="111">
        <f t="shared" si="245"/>
        <v>10.132200000000001</v>
      </c>
      <c r="W1815" s="111">
        <f t="shared" si="243"/>
        <v>11.044098000000002</v>
      </c>
      <c r="X1815" s="112">
        <v>1.377</v>
      </c>
      <c r="Y1815" s="114">
        <f t="shared" si="244"/>
        <v>24.084239400000001</v>
      </c>
      <c r="Z1815" s="113">
        <v>0.4</v>
      </c>
      <c r="AA1815" s="114">
        <f t="shared" si="246"/>
        <v>14.450543639999999</v>
      </c>
    </row>
    <row r="1816" spans="1:27" ht="12.75" customHeight="1" x14ac:dyDescent="0.35">
      <c r="A1816" s="103" t="s">
        <v>2686</v>
      </c>
      <c r="B1816" s="222" t="s">
        <v>4465</v>
      </c>
      <c r="C1816" s="123" t="s">
        <v>4038</v>
      </c>
      <c r="D1816" s="124"/>
      <c r="E1816" s="125"/>
      <c r="F1816" s="132">
        <v>1</v>
      </c>
      <c r="G1816" s="117" t="s">
        <v>39</v>
      </c>
      <c r="H1816" s="133"/>
      <c r="I1816" s="138"/>
      <c r="J1816" s="118"/>
      <c r="K1816" s="134"/>
      <c r="L1816" s="134"/>
      <c r="M1816" s="134"/>
      <c r="N1816" s="134"/>
      <c r="O1816" s="134"/>
      <c r="P1816" s="134">
        <f>'DUVAR KELEPÇE'!J29</f>
        <v>5.4743000000000004</v>
      </c>
      <c r="Q1816" s="134"/>
      <c r="R1816" s="109">
        <f>F1816*H1816*D1816+I1816+J1816+K1816+L1816+M1816+N1816+O1816+P1816+Q1816</f>
        <v>5.4743000000000004</v>
      </c>
      <c r="S1816" s="135">
        <v>1</v>
      </c>
      <c r="T1816" s="135">
        <v>0</v>
      </c>
      <c r="U1816" s="135">
        <v>0</v>
      </c>
      <c r="V1816" s="111">
        <f t="shared" si="245"/>
        <v>10.948600000000001</v>
      </c>
      <c r="W1816" s="111">
        <f t="shared" si="243"/>
        <v>11.933974000000001</v>
      </c>
      <c r="X1816" s="112">
        <v>1.377</v>
      </c>
      <c r="Y1816" s="114">
        <f t="shared" si="244"/>
        <v>26.024822199999999</v>
      </c>
      <c r="Z1816" s="113">
        <v>0.4</v>
      </c>
      <c r="AA1816" s="114">
        <f t="shared" si="246"/>
        <v>15.614893319999998</v>
      </c>
    </row>
    <row r="1817" spans="1:27" ht="12.75" customHeight="1" x14ac:dyDescent="0.35">
      <c r="A1817" s="103" t="s">
        <v>2686</v>
      </c>
      <c r="B1817" s="222" t="s">
        <v>4466</v>
      </c>
      <c r="C1817" s="123" t="s">
        <v>3495</v>
      </c>
      <c r="D1817" s="124"/>
      <c r="E1817" s="125"/>
      <c r="F1817" s="132">
        <v>1</v>
      </c>
      <c r="G1817" s="117" t="s">
        <v>39</v>
      </c>
      <c r="H1817" s="133"/>
      <c r="I1817" s="138"/>
      <c r="J1817" s="118"/>
      <c r="K1817" s="134"/>
      <c r="L1817" s="134"/>
      <c r="M1817" s="134"/>
      <c r="N1817" s="134"/>
      <c r="O1817" s="134"/>
      <c r="P1817" s="134">
        <f>'DUVAR KELEPÇE'!J28</f>
        <v>5.2702</v>
      </c>
      <c r="Q1817" s="134"/>
      <c r="R1817" s="109">
        <f>F1817*H1817*D1817+I1817+J1817+K1817+L1817+M1817+N1817+O1817+P1817+Q1817</f>
        <v>5.2702</v>
      </c>
      <c r="S1817" s="135">
        <v>1</v>
      </c>
      <c r="T1817" s="135">
        <v>0</v>
      </c>
      <c r="U1817" s="135">
        <v>0</v>
      </c>
      <c r="V1817" s="111">
        <f t="shared" si="245"/>
        <v>10.5404</v>
      </c>
      <c r="W1817" s="111">
        <f t="shared" si="243"/>
        <v>11.489036</v>
      </c>
      <c r="X1817" s="112">
        <v>1.377</v>
      </c>
      <c r="Y1817" s="114">
        <f t="shared" si="244"/>
        <v>25.054530799999998</v>
      </c>
      <c r="Z1817" s="113">
        <v>0.4</v>
      </c>
      <c r="AA1817" s="114">
        <f t="shared" si="246"/>
        <v>15.032718479999998</v>
      </c>
    </row>
    <row r="1818" spans="1:27" ht="12.75" customHeight="1" x14ac:dyDescent="0.35">
      <c r="A1818" s="103" t="s">
        <v>2686</v>
      </c>
      <c r="B1818" s="222" t="s">
        <v>4467</v>
      </c>
      <c r="C1818" s="123" t="s">
        <v>1419</v>
      </c>
      <c r="D1818" s="124"/>
      <c r="E1818" s="125"/>
      <c r="F1818" s="132">
        <v>1</v>
      </c>
      <c r="G1818" s="117" t="s">
        <v>39</v>
      </c>
      <c r="H1818" s="133"/>
      <c r="I1818" s="138"/>
      <c r="J1818" s="134"/>
      <c r="K1818" s="134"/>
      <c r="L1818" s="134"/>
      <c r="M1818" s="134"/>
      <c r="N1818" s="134"/>
      <c r="O1818" s="134"/>
      <c r="P1818" s="134"/>
      <c r="Q1818" s="134">
        <f>'DUVAR KELEPÇE'!G28</f>
        <v>5.0661000000000005</v>
      </c>
      <c r="R1818" s="109">
        <f>F1818*H1818*D1818+I1818+J1818+K1818+L1818+M1818+N1818+O1818+P1818+Q1818</f>
        <v>5.0661000000000005</v>
      </c>
      <c r="S1818" s="135">
        <v>1</v>
      </c>
      <c r="T1818" s="135">
        <v>0</v>
      </c>
      <c r="U1818" s="135">
        <v>0</v>
      </c>
      <c r="V1818" s="111">
        <f t="shared" si="245"/>
        <v>10.132200000000001</v>
      </c>
      <c r="W1818" s="111">
        <f t="shared" si="243"/>
        <v>11.044098000000002</v>
      </c>
      <c r="X1818" s="112">
        <v>1.377</v>
      </c>
      <c r="Y1818" s="114">
        <f t="shared" si="244"/>
        <v>24.084239400000001</v>
      </c>
      <c r="Z1818" s="113">
        <v>0.4</v>
      </c>
      <c r="AA1818" s="114">
        <f t="shared" si="246"/>
        <v>14.450543639999999</v>
      </c>
    </row>
    <row r="1819" spans="1:27" ht="12.75" customHeight="1" x14ac:dyDescent="0.35">
      <c r="A1819" s="103" t="s">
        <v>2686</v>
      </c>
      <c r="B1819" s="222" t="s">
        <v>4468</v>
      </c>
      <c r="C1819" s="78" t="s">
        <v>1420</v>
      </c>
      <c r="D1819" s="124"/>
      <c r="E1819" s="125"/>
      <c r="F1819" s="132">
        <v>1</v>
      </c>
      <c r="G1819" s="141" t="s">
        <v>39</v>
      </c>
      <c r="H1819" s="108"/>
      <c r="I1819" s="108"/>
      <c r="J1819" s="134"/>
      <c r="K1819" s="134"/>
      <c r="L1819" s="134"/>
      <c r="M1819" s="134"/>
      <c r="N1819" s="134">
        <f>'genel hesap'!Y65</f>
        <v>2.7098630136986301</v>
      </c>
      <c r="O1819" s="134"/>
      <c r="P1819" s="134"/>
      <c r="Q1819" s="134"/>
      <c r="R1819" s="109">
        <f>F1819*H1819*D1819+I1819+J1819+K1819+L1819+M1819+N1819+O1819+P1819+Q1819</f>
        <v>2.7098630136986301</v>
      </c>
      <c r="S1819" s="135">
        <v>1</v>
      </c>
      <c r="T1819" s="135">
        <v>0</v>
      </c>
      <c r="U1819" s="135">
        <v>0</v>
      </c>
      <c r="V1819" s="111">
        <f t="shared" si="245"/>
        <v>5.4197260273972603</v>
      </c>
      <c r="W1819" s="111">
        <f t="shared" si="243"/>
        <v>5.9075013698630139</v>
      </c>
      <c r="X1819" s="112">
        <v>1.377</v>
      </c>
      <c r="Y1819" s="114">
        <f t="shared" si="244"/>
        <v>12.882688767123286</v>
      </c>
      <c r="Z1819" s="113">
        <v>0.4</v>
      </c>
      <c r="AA1819" s="114">
        <f t="shared" si="246"/>
        <v>7.7296132602739709</v>
      </c>
    </row>
    <row r="1820" spans="1:27" ht="12.75" customHeight="1" x14ac:dyDescent="0.35">
      <c r="A1820" s="103" t="s">
        <v>2686</v>
      </c>
      <c r="B1820" s="222" t="s">
        <v>4469</v>
      </c>
      <c r="C1820" s="78" t="s">
        <v>3574</v>
      </c>
      <c r="D1820" s="124">
        <v>0.2</v>
      </c>
      <c r="E1820" s="125">
        <v>1</v>
      </c>
      <c r="F1820" s="132">
        <f>VLOOKUP(CONCATENATE(A1820,"-",E1820),AĞIRLIK!$A$3:$C$171,3,FALSE)</f>
        <v>25.12</v>
      </c>
      <c r="G1820" s="143" t="s">
        <v>39</v>
      </c>
      <c r="H1820" s="108">
        <f>Sayfa2!$C$2</f>
        <v>6.5</v>
      </c>
      <c r="I1820" s="108"/>
      <c r="J1820" s="109"/>
      <c r="K1820" s="109">
        <v>0.5</v>
      </c>
      <c r="L1820" s="118"/>
      <c r="M1820" s="109"/>
      <c r="N1820" s="109"/>
      <c r="O1820" s="118">
        <f>SIVAMA!D29</f>
        <v>6.18</v>
      </c>
      <c r="P1820" s="109"/>
      <c r="Q1820" s="109"/>
      <c r="R1820" s="109">
        <f>R1806+O1820+K1820</f>
        <v>169.96</v>
      </c>
      <c r="S1820" s="119">
        <v>0.2</v>
      </c>
      <c r="T1820" s="119">
        <v>0.3</v>
      </c>
      <c r="U1820" s="119">
        <v>0.1</v>
      </c>
      <c r="V1820" s="111">
        <f t="shared" si="245"/>
        <v>291.65136000000007</v>
      </c>
      <c r="W1820" s="111">
        <f t="shared" si="243"/>
        <v>317.89998240000011</v>
      </c>
      <c r="X1820" s="112">
        <v>1.377</v>
      </c>
      <c r="Y1820" s="111">
        <f>V1820*(1+X1820)</f>
        <v>693.25528272000008</v>
      </c>
      <c r="Z1820" s="113">
        <v>0.4</v>
      </c>
      <c r="AA1820" s="114">
        <f t="shared" si="246"/>
        <v>415.95316963200003</v>
      </c>
    </row>
    <row r="1821" spans="1:27" ht="12.75" customHeight="1" x14ac:dyDescent="0.35">
      <c r="A1821" s="103" t="s">
        <v>2686</v>
      </c>
      <c r="B1821" s="222" t="s">
        <v>4470</v>
      </c>
      <c r="C1821" s="78" t="s">
        <v>3510</v>
      </c>
      <c r="D1821" s="124">
        <v>0.2</v>
      </c>
      <c r="E1821" s="125">
        <v>1</v>
      </c>
      <c r="F1821" s="132">
        <f>VLOOKUP(CONCATENATE(A1821,"-",E1821),AĞIRLIK!$A$3:$C$171,3,FALSE)</f>
        <v>25.12</v>
      </c>
      <c r="G1821" s="143" t="s">
        <v>39</v>
      </c>
      <c r="H1821" s="108">
        <f>Sayfa2!$C$2</f>
        <v>6.5</v>
      </c>
      <c r="I1821" s="108">
        <f>'genel hesap'!K64*D1821</f>
        <v>1.7830490000000001</v>
      </c>
      <c r="J1821" s="118">
        <f>'genel hesap'!R64*D1821</f>
        <v>9.305452800000003</v>
      </c>
      <c r="K1821" s="118">
        <f>'genel hesap'!$D$2</f>
        <v>0.5</v>
      </c>
      <c r="L1821" s="118"/>
      <c r="M1821" s="109"/>
      <c r="N1821" s="109"/>
      <c r="O1821" s="118">
        <f>SIVAMA!D29</f>
        <v>6.18</v>
      </c>
      <c r="P1821" s="109"/>
      <c r="Q1821" s="109"/>
      <c r="R1821" s="109">
        <f>F1821*H1821*D1821+I1821+J1821+K1821+L1821+M1821+N1821+O1821+P1821+Q1821+R1807</f>
        <v>271.95338579999998</v>
      </c>
      <c r="S1821" s="119">
        <v>0.2</v>
      </c>
      <c r="T1821" s="119">
        <v>0.3</v>
      </c>
      <c r="U1821" s="119">
        <v>0.1</v>
      </c>
      <c r="V1821" s="111">
        <f t="shared" si="245"/>
        <v>466.67201003280002</v>
      </c>
      <c r="W1821" s="111">
        <f t="shared" si="243"/>
        <v>508.67249093575208</v>
      </c>
      <c r="X1821" s="112">
        <v>1.377</v>
      </c>
      <c r="Y1821" s="111">
        <f>V1821*(1+X1821)</f>
        <v>1109.2793678479654</v>
      </c>
      <c r="Z1821" s="113">
        <v>0.4</v>
      </c>
      <c r="AA1821" s="114">
        <f t="shared" si="246"/>
        <v>665.56762070877926</v>
      </c>
    </row>
    <row r="1822" spans="1:27" ht="12.75" customHeight="1" x14ac:dyDescent="0.35">
      <c r="A1822" s="103" t="s">
        <v>2686</v>
      </c>
      <c r="B1822" s="222" t="s">
        <v>4471</v>
      </c>
      <c r="C1822" s="78" t="s">
        <v>4039</v>
      </c>
      <c r="D1822" s="124">
        <v>0.2</v>
      </c>
      <c r="E1822" s="125">
        <v>1</v>
      </c>
      <c r="F1822" s="132">
        <f>VLOOKUP(CONCATENATE(A1822,"-",E1822),AĞIRLIK!$A$3:$C$171,3,FALSE)</f>
        <v>25.12</v>
      </c>
      <c r="G1822" s="143" t="s">
        <v>39</v>
      </c>
      <c r="H1822" s="108">
        <f>Sayfa2!$C$2</f>
        <v>6.5</v>
      </c>
      <c r="I1822" s="108">
        <f>D1822*'genel hesap'!$K$96</f>
        <v>2.3977040000000001</v>
      </c>
      <c r="J1822" s="109">
        <f>D1822*'genel hesap'!$R$96</f>
        <v>9.9947456000000017</v>
      </c>
      <c r="K1822" s="118">
        <f>'genel hesap'!$D$2</f>
        <v>0.5</v>
      </c>
      <c r="L1822" s="118"/>
      <c r="M1822" s="109"/>
      <c r="N1822" s="109"/>
      <c r="O1822" s="118">
        <f>SIVAMA!D29</f>
        <v>6.18</v>
      </c>
      <c r="P1822" s="109"/>
      <c r="Q1822" s="109"/>
      <c r="R1822" s="109">
        <f>F1822*H1822*D1822+I1822+J1822+K1822+L1822+M1822+N1822+O1822+P1822+Q1822+R1808</f>
        <v>276.97069759999999</v>
      </c>
      <c r="S1822" s="119">
        <v>0.2</v>
      </c>
      <c r="T1822" s="119">
        <v>0.3</v>
      </c>
      <c r="U1822" s="119">
        <v>0.1</v>
      </c>
      <c r="V1822" s="111">
        <f>R1822*(1+S1822)*(T1822+1)*(U1822+1)</f>
        <v>475.28171708160011</v>
      </c>
      <c r="W1822" s="111">
        <f t="shared" si="243"/>
        <v>518.05707161894418</v>
      </c>
      <c r="X1822" s="112">
        <v>1.377</v>
      </c>
      <c r="Y1822" s="111">
        <f>V1822*(1+X1822)</f>
        <v>1129.7446415029633</v>
      </c>
      <c r="Z1822" s="113">
        <v>0.4</v>
      </c>
      <c r="AA1822" s="114">
        <f>Y1822*(1-Z1822)</f>
        <v>677.84678490177794</v>
      </c>
    </row>
    <row r="1823" spans="1:27" ht="12.75" customHeight="1" x14ac:dyDescent="0.35">
      <c r="A1823" s="103" t="s">
        <v>2686</v>
      </c>
      <c r="B1823" s="222" t="s">
        <v>4472</v>
      </c>
      <c r="C1823" s="78" t="s">
        <v>2661</v>
      </c>
      <c r="D1823" s="124">
        <v>1</v>
      </c>
      <c r="E1823" s="125">
        <v>1</v>
      </c>
      <c r="F1823" s="132">
        <f>VLOOKUP(CONCATENATE(A1823,"-",E1823),AĞIRLIK!$A$3:$C$171,3,FALSE)</f>
        <v>25.12</v>
      </c>
      <c r="G1823" s="143" t="s">
        <v>39</v>
      </c>
      <c r="H1823" s="108">
        <f>Sayfa2!$C$2</f>
        <v>6.5</v>
      </c>
      <c r="I1823" s="108"/>
      <c r="J1823" s="109"/>
      <c r="K1823" s="109"/>
      <c r="L1823" s="118"/>
      <c r="M1823" s="109"/>
      <c r="N1823" s="109"/>
      <c r="O1823" s="118"/>
      <c r="P1823" s="109"/>
      <c r="Q1823" s="109"/>
      <c r="R1823" s="109">
        <f>R1803*1.5</f>
        <v>122.46000000000001</v>
      </c>
      <c r="S1823" s="119">
        <v>0.1</v>
      </c>
      <c r="T1823" s="119">
        <v>0.3</v>
      </c>
      <c r="U1823" s="119">
        <v>0.1</v>
      </c>
      <c r="V1823" s="111">
        <f t="shared" si="245"/>
        <v>192.62958000000003</v>
      </c>
      <c r="W1823" s="111">
        <f t="shared" si="243"/>
        <v>209.96624220000004</v>
      </c>
      <c r="X1823" s="112">
        <v>1.377</v>
      </c>
      <c r="Y1823" s="111">
        <f t="shared" si="244"/>
        <v>457.88051166000002</v>
      </c>
      <c r="Z1823" s="113">
        <v>0.4</v>
      </c>
      <c r="AA1823" s="114">
        <f t="shared" si="246"/>
        <v>274.72830699600001</v>
      </c>
    </row>
    <row r="1824" spans="1:27" ht="12.75" customHeight="1" x14ac:dyDescent="0.35">
      <c r="A1824" s="103" t="s">
        <v>2686</v>
      </c>
      <c r="B1824" s="222" t="s">
        <v>4473</v>
      </c>
      <c r="C1824" s="123" t="s">
        <v>3552</v>
      </c>
      <c r="D1824" s="124">
        <v>1</v>
      </c>
      <c r="E1824" s="125">
        <v>1</v>
      </c>
      <c r="F1824" s="132">
        <f>VLOOKUP(CONCATENATE(A1824,"-",E1824),AĞIRLIK!$A$3:$C$171,3,FALSE)</f>
        <v>25.12</v>
      </c>
      <c r="G1824" s="141" t="s">
        <v>39</v>
      </c>
      <c r="H1824" s="108">
        <f>Sayfa2!$C$2</f>
        <v>6.5</v>
      </c>
      <c r="I1824" s="108">
        <f>D1824*İZOLASYON!$G$29</f>
        <v>9.5675800000000013</v>
      </c>
      <c r="J1824" s="118">
        <f>D1824*İZOLASYON!$O$29</f>
        <v>48.681304000000011</v>
      </c>
      <c r="K1824" s="118"/>
      <c r="L1824" s="118"/>
      <c r="M1824" s="118"/>
      <c r="N1824" s="118"/>
      <c r="O1824" s="118"/>
      <c r="P1824" s="118"/>
      <c r="Q1824" s="118"/>
      <c r="R1824" s="109">
        <f>R1804*1.5</f>
        <v>166.14666299999999</v>
      </c>
      <c r="S1824" s="119">
        <v>0.1</v>
      </c>
      <c r="T1824" s="119">
        <v>0.3</v>
      </c>
      <c r="U1824" s="119">
        <v>0.1</v>
      </c>
      <c r="V1824" s="111">
        <f t="shared" si="245"/>
        <v>261.34870089899999</v>
      </c>
      <c r="W1824" s="111">
        <f t="shared" si="243"/>
        <v>284.87008397991002</v>
      </c>
      <c r="X1824" s="112">
        <v>1.377</v>
      </c>
      <c r="Y1824" s="114">
        <f t="shared" si="244"/>
        <v>621.22586203692288</v>
      </c>
      <c r="Z1824" s="113">
        <v>0.4</v>
      </c>
      <c r="AA1824" s="114">
        <f t="shared" si="246"/>
        <v>372.7355172221537</v>
      </c>
    </row>
    <row r="1825" spans="1:27" ht="12.75" customHeight="1" x14ac:dyDescent="0.35">
      <c r="A1825" s="103" t="s">
        <v>2686</v>
      </c>
      <c r="B1825" s="222" t="s">
        <v>4474</v>
      </c>
      <c r="C1825" s="123" t="s">
        <v>4040</v>
      </c>
      <c r="D1825" s="124">
        <v>1</v>
      </c>
      <c r="E1825" s="125">
        <v>1</v>
      </c>
      <c r="F1825" s="132">
        <f>VLOOKUP(CONCATENATE(A1825,"-",E1825),AĞIRLIK!$A$3:$C$171,3,FALSE)</f>
        <v>25.12</v>
      </c>
      <c r="G1825" s="143" t="s">
        <v>39</v>
      </c>
      <c r="H1825" s="108">
        <f>Sayfa2!$C$2</f>
        <v>6.5</v>
      </c>
      <c r="I1825" s="108">
        <f>D1825*'genel hesap'!$K$96</f>
        <v>11.988519999999999</v>
      </c>
      <c r="J1825" s="109">
        <f>D1825*'genel hesap'!$R$96</f>
        <v>49.973728000000001</v>
      </c>
      <c r="K1825" s="118"/>
      <c r="L1825" s="118"/>
      <c r="M1825" s="118"/>
      <c r="N1825" s="118">
        <f>CONTA!E28</f>
        <v>2.4517808219178083</v>
      </c>
      <c r="O1825" s="118"/>
      <c r="P1825" s="118"/>
      <c r="Q1825" s="118"/>
      <c r="R1825" s="109">
        <f>R1808*1.5</f>
        <v>337.86337199999997</v>
      </c>
      <c r="S1825" s="119">
        <v>0.2</v>
      </c>
      <c r="T1825" s="119">
        <v>0.3</v>
      </c>
      <c r="U1825" s="119">
        <v>0.1</v>
      </c>
      <c r="V1825" s="111">
        <f>R1825*(1+S1825)*(T1825+1)*(U1825+1)</f>
        <v>579.77354635199993</v>
      </c>
      <c r="W1825" s="111">
        <f t="shared" si="243"/>
        <v>631.95316552368001</v>
      </c>
      <c r="X1825" s="112">
        <v>1.377</v>
      </c>
      <c r="Y1825" s="114">
        <f>V1825*(1+X1825)</f>
        <v>1378.1217196787036</v>
      </c>
      <c r="Z1825" s="113">
        <v>0.4</v>
      </c>
      <c r="AA1825" s="114">
        <f>Y1825*(1-Z1825)</f>
        <v>826.87303180722211</v>
      </c>
    </row>
    <row r="1826" spans="1:27" ht="12.75" customHeight="1" x14ac:dyDescent="0.35">
      <c r="A1826" s="103" t="s">
        <v>2687</v>
      </c>
      <c r="B1826" s="222" t="s">
        <v>2497</v>
      </c>
      <c r="C1826" s="78" t="s">
        <v>605</v>
      </c>
      <c r="D1826" s="124">
        <v>1</v>
      </c>
      <c r="E1826" s="125">
        <v>1</v>
      </c>
      <c r="F1826" s="132">
        <f>VLOOKUP(CONCATENATE(A1826,"-",E1826),AĞIRLIK!$A$3:$C$171,3,FALSE)</f>
        <v>26.376000000000005</v>
      </c>
      <c r="G1826" s="141" t="s">
        <v>39</v>
      </c>
      <c r="H1826" s="108">
        <f>Sayfa2!$C$2</f>
        <v>6.5</v>
      </c>
      <c r="I1826" s="108"/>
      <c r="J1826" s="118"/>
      <c r="K1826" s="118"/>
      <c r="L1826" s="118"/>
      <c r="M1826" s="118"/>
      <c r="N1826" s="118"/>
      <c r="O1826" s="118"/>
      <c r="P1826" s="118"/>
      <c r="Q1826" s="118"/>
      <c r="R1826" s="109">
        <f>F1826*H1826*D1826+I1826+J1826+K1826+L1826+M1826+N1826+O1826+P1826+Q1826</f>
        <v>171.44400000000002</v>
      </c>
      <c r="S1826" s="119">
        <v>0.1</v>
      </c>
      <c r="T1826" s="119">
        <v>0.3</v>
      </c>
      <c r="U1826" s="119">
        <v>0.1</v>
      </c>
      <c r="V1826" s="111">
        <f t="shared" si="245"/>
        <v>269.68141200000008</v>
      </c>
      <c r="W1826" s="111">
        <f t="shared" si="243"/>
        <v>293.95273908000013</v>
      </c>
      <c r="X1826" s="112">
        <v>1.377</v>
      </c>
      <c r="Y1826" s="114">
        <f t="shared" si="244"/>
        <v>641.03271632400015</v>
      </c>
      <c r="Z1826" s="113">
        <v>0.4</v>
      </c>
      <c r="AA1826" s="114">
        <f t="shared" si="246"/>
        <v>384.61962979440005</v>
      </c>
    </row>
    <row r="1827" spans="1:27" ht="12.75" customHeight="1" x14ac:dyDescent="0.35">
      <c r="A1827" s="103" t="s">
        <v>2687</v>
      </c>
      <c r="B1827" s="222" t="s">
        <v>2498</v>
      </c>
      <c r="C1827" s="123" t="s">
        <v>3203</v>
      </c>
      <c r="D1827" s="124">
        <v>1</v>
      </c>
      <c r="E1827" s="125">
        <v>1</v>
      </c>
      <c r="F1827" s="132">
        <f>VLOOKUP(CONCATENATE(A1827,"-",E1827),AĞIRLIK!$A$3:$C$171,3,FALSE)</f>
        <v>26.376000000000005</v>
      </c>
      <c r="G1827" s="141" t="s">
        <v>39</v>
      </c>
      <c r="H1827" s="108">
        <f>Sayfa2!$C$2</f>
        <v>6.5</v>
      </c>
      <c r="I1827" s="108">
        <f>D1827*İZOLASYON!$G$30</f>
        <v>10.002470000000001</v>
      </c>
      <c r="J1827" s="118">
        <f>D1827*İZOLASYON!$O$30</f>
        <v>50.835344000000006</v>
      </c>
      <c r="K1827" s="118"/>
      <c r="L1827" s="118"/>
      <c r="M1827" s="118"/>
      <c r="N1827" s="118"/>
      <c r="O1827" s="118"/>
      <c r="P1827" s="118"/>
      <c r="Q1827" s="118"/>
      <c r="R1827" s="109">
        <f>F1827*H1827*D1827+I1827+J1827+K1827+L1827+M1827+N1827+O1827+P1827+Q1827</f>
        <v>232.281814</v>
      </c>
      <c r="S1827" s="119">
        <v>0.1</v>
      </c>
      <c r="T1827" s="119">
        <v>0.3</v>
      </c>
      <c r="U1827" s="119">
        <v>0.1</v>
      </c>
      <c r="V1827" s="111">
        <f t="shared" si="245"/>
        <v>365.3792934220001</v>
      </c>
      <c r="W1827" s="111">
        <f t="shared" si="243"/>
        <v>398.26342982998017</v>
      </c>
      <c r="X1827" s="112">
        <v>1.377</v>
      </c>
      <c r="Y1827" s="114">
        <f t="shared" si="244"/>
        <v>868.50658046409421</v>
      </c>
      <c r="Z1827" s="113">
        <v>0.4</v>
      </c>
      <c r="AA1827" s="114">
        <f t="shared" si="246"/>
        <v>521.10394827845653</v>
      </c>
    </row>
    <row r="1828" spans="1:27" ht="12.75" customHeight="1" x14ac:dyDescent="0.35">
      <c r="A1828" s="103" t="s">
        <v>2687</v>
      </c>
      <c r="B1828" s="222" t="s">
        <v>2499</v>
      </c>
      <c r="C1828" s="123" t="s">
        <v>4041</v>
      </c>
      <c r="D1828" s="124">
        <v>1</v>
      </c>
      <c r="E1828" s="125">
        <v>1</v>
      </c>
      <c r="F1828" s="106">
        <f>VLOOKUP(CONCATENATE(A1828,"-",E1828),AĞIRLIK!$A$3:$C$171,3,FALSE)</f>
        <v>26.376000000000005</v>
      </c>
      <c r="G1828" s="117" t="s">
        <v>39</v>
      </c>
      <c r="H1828" s="108">
        <f>Sayfa2!$C$2</f>
        <v>6.5</v>
      </c>
      <c r="I1828" s="108">
        <f>D1828*'genel hesap'!$K$97</f>
        <v>12.509759999999998</v>
      </c>
      <c r="J1828" s="108">
        <f>D1828*'genel hesap'!$R$97</f>
        <v>52.127768000000003</v>
      </c>
      <c r="K1828" s="118"/>
      <c r="L1828" s="118"/>
      <c r="M1828" s="118"/>
      <c r="N1828" s="118"/>
      <c r="O1828" s="118"/>
      <c r="P1828" s="118"/>
      <c r="Q1828" s="118"/>
      <c r="R1828" s="109">
        <f>F1828*H1828*D1828+I1828+J1828+K1828+L1828+M1828+N1828+O1828+P1828+Q1828</f>
        <v>236.08152800000002</v>
      </c>
      <c r="S1828" s="119">
        <v>0.1</v>
      </c>
      <c r="T1828" s="119">
        <v>0.3</v>
      </c>
      <c r="U1828" s="119">
        <v>0.1</v>
      </c>
      <c r="V1828" s="111">
        <f t="shared" si="245"/>
        <v>371.35624354400005</v>
      </c>
      <c r="W1828" s="111">
        <f t="shared" si="243"/>
        <v>404.77830546296008</v>
      </c>
      <c r="X1828" s="112">
        <v>1.377</v>
      </c>
      <c r="Y1828" s="114">
        <f t="shared" si="244"/>
        <v>882.713790904088</v>
      </c>
      <c r="Z1828" s="113">
        <v>0.4</v>
      </c>
      <c r="AA1828" s="114">
        <f t="shared" si="246"/>
        <v>529.6282745424528</v>
      </c>
    </row>
    <row r="1829" spans="1:27" ht="12.75" customHeight="1" x14ac:dyDescent="0.35">
      <c r="A1829" s="103" t="s">
        <v>2687</v>
      </c>
      <c r="B1829" s="222" t="s">
        <v>2500</v>
      </c>
      <c r="C1829" s="78" t="s">
        <v>607</v>
      </c>
      <c r="D1829" s="124">
        <v>0.5</v>
      </c>
      <c r="E1829" s="125">
        <v>1</v>
      </c>
      <c r="F1829" s="132">
        <f>VLOOKUP(CONCATENATE(A1829,"-",E1829),AĞIRLIK!$A$3:$C$171,3,FALSE)</f>
        <v>26.376000000000005</v>
      </c>
      <c r="G1829" s="141" t="s">
        <v>39</v>
      </c>
      <c r="H1829" s="108">
        <f>Sayfa2!$C$2</f>
        <v>6.5</v>
      </c>
      <c r="I1829" s="120"/>
      <c r="J1829" s="118"/>
      <c r="K1829" s="118"/>
      <c r="L1829" s="118"/>
      <c r="M1829" s="118"/>
      <c r="N1829" s="118"/>
      <c r="O1829" s="118"/>
      <c r="P1829" s="118"/>
      <c r="Q1829" s="118"/>
      <c r="R1829" s="109">
        <f t="shared" ref="R1829:R1837" si="247">F1829*H1829*D1829+I1829+J1829+K1829+L1829+M1829+N1829+O1829+P1829+Q1829</f>
        <v>85.722000000000008</v>
      </c>
      <c r="S1829" s="119">
        <v>0.2</v>
      </c>
      <c r="T1829" s="119">
        <v>0.3</v>
      </c>
      <c r="U1829" s="119">
        <v>0.1</v>
      </c>
      <c r="V1829" s="111">
        <f t="shared" si="245"/>
        <v>147.09895200000003</v>
      </c>
      <c r="W1829" s="111">
        <f t="shared" si="243"/>
        <v>160.33785768000004</v>
      </c>
      <c r="X1829" s="112">
        <v>1.377</v>
      </c>
      <c r="Y1829" s="114">
        <f t="shared" si="244"/>
        <v>349.65420890400003</v>
      </c>
      <c r="Z1829" s="113">
        <v>0.4</v>
      </c>
      <c r="AA1829" s="114">
        <f t="shared" si="246"/>
        <v>209.79252534240001</v>
      </c>
    </row>
    <row r="1830" spans="1:27" ht="12.75" customHeight="1" x14ac:dyDescent="0.35">
      <c r="A1830" s="103" t="s">
        <v>2687</v>
      </c>
      <c r="B1830" s="222" t="s">
        <v>2501</v>
      </c>
      <c r="C1830" s="123" t="s">
        <v>3145</v>
      </c>
      <c r="D1830" s="124">
        <v>0.5</v>
      </c>
      <c r="E1830" s="125">
        <v>1</v>
      </c>
      <c r="F1830" s="132">
        <f>VLOOKUP(CONCATENATE(A1830,"-",E1830),AĞIRLIK!$A$3:$C$171,3,FALSE)</f>
        <v>26.376000000000005</v>
      </c>
      <c r="G1830" s="141" t="s">
        <v>39</v>
      </c>
      <c r="H1830" s="108">
        <f>Sayfa2!$C$2</f>
        <v>6.5</v>
      </c>
      <c r="I1830" s="108">
        <f>D1830*İZOLASYON!$G$30</f>
        <v>5.0012350000000003</v>
      </c>
      <c r="J1830" s="118">
        <f>D1830*İZOLASYON!$O$30</f>
        <v>25.417672000000003</v>
      </c>
      <c r="K1830" s="118"/>
      <c r="L1830" s="118"/>
      <c r="M1830" s="118"/>
      <c r="N1830" s="118"/>
      <c r="O1830" s="118"/>
      <c r="P1830" s="118"/>
      <c r="Q1830" s="118"/>
      <c r="R1830" s="109">
        <f t="shared" si="247"/>
        <v>116.140907</v>
      </c>
      <c r="S1830" s="119">
        <v>0.2</v>
      </c>
      <c r="T1830" s="119">
        <v>0.3</v>
      </c>
      <c r="U1830" s="119">
        <v>0.1</v>
      </c>
      <c r="V1830" s="111">
        <f t="shared" si="245"/>
        <v>199.297796412</v>
      </c>
      <c r="W1830" s="111">
        <f t="shared" si="243"/>
        <v>217.23459808908001</v>
      </c>
      <c r="X1830" s="112">
        <v>1.377</v>
      </c>
      <c r="Y1830" s="114">
        <f t="shared" si="244"/>
        <v>473.73086207132394</v>
      </c>
      <c r="Z1830" s="113">
        <v>0.4</v>
      </c>
      <c r="AA1830" s="114">
        <f t="shared" si="246"/>
        <v>284.23851724279433</v>
      </c>
    </row>
    <row r="1831" spans="1:27" ht="12.75" customHeight="1" x14ac:dyDescent="0.35">
      <c r="A1831" s="103" t="s">
        <v>2687</v>
      </c>
      <c r="B1831" s="222" t="s">
        <v>2502</v>
      </c>
      <c r="C1831" s="123" t="s">
        <v>4042</v>
      </c>
      <c r="D1831" s="124">
        <v>0.5</v>
      </c>
      <c r="E1831" s="125">
        <v>1</v>
      </c>
      <c r="F1831" s="106">
        <f>VLOOKUP(CONCATENATE(A1831,"-",E1831),AĞIRLIK!$A$3:$C$171,3,FALSE)</f>
        <v>26.376000000000005</v>
      </c>
      <c r="G1831" s="117" t="s">
        <v>39</v>
      </c>
      <c r="H1831" s="108">
        <f>Sayfa2!$C$2</f>
        <v>6.5</v>
      </c>
      <c r="I1831" s="108">
        <f>D1831*'genel hesap'!$K$97</f>
        <v>6.2548799999999991</v>
      </c>
      <c r="J1831" s="108">
        <f>D1831*'genel hesap'!$R$97</f>
        <v>26.063884000000002</v>
      </c>
      <c r="K1831" s="118"/>
      <c r="L1831" s="118"/>
      <c r="M1831" s="118"/>
      <c r="N1831" s="118"/>
      <c r="O1831" s="118"/>
      <c r="P1831" s="118"/>
      <c r="Q1831" s="118"/>
      <c r="R1831" s="109">
        <f t="shared" si="247"/>
        <v>118.04076400000001</v>
      </c>
      <c r="S1831" s="119">
        <v>0.2</v>
      </c>
      <c r="T1831" s="119">
        <v>0.3</v>
      </c>
      <c r="U1831" s="119">
        <v>0.1</v>
      </c>
      <c r="V1831" s="111">
        <f t="shared" si="245"/>
        <v>202.557951024</v>
      </c>
      <c r="W1831" s="111">
        <f t="shared" si="243"/>
        <v>220.78816661616003</v>
      </c>
      <c r="X1831" s="112">
        <v>1.377</v>
      </c>
      <c r="Y1831" s="114">
        <f t="shared" si="244"/>
        <v>481.48024958404795</v>
      </c>
      <c r="Z1831" s="113">
        <v>0.4</v>
      </c>
      <c r="AA1831" s="114">
        <f t="shared" si="246"/>
        <v>288.88814975042874</v>
      </c>
    </row>
    <row r="1832" spans="1:27" ht="12.75" customHeight="1" x14ac:dyDescent="0.35">
      <c r="A1832" s="103" t="s">
        <v>2687</v>
      </c>
      <c r="B1832" s="222" t="s">
        <v>2503</v>
      </c>
      <c r="C1832" s="78" t="s">
        <v>609</v>
      </c>
      <c r="D1832" s="116">
        <v>0.25</v>
      </c>
      <c r="E1832" s="125">
        <v>1</v>
      </c>
      <c r="F1832" s="132">
        <f>VLOOKUP(CONCATENATE(A1832,"-",E1832),AĞIRLIK!$A$3:$C$171,3,FALSE)</f>
        <v>26.376000000000005</v>
      </c>
      <c r="G1832" s="141" t="s">
        <v>39</v>
      </c>
      <c r="H1832" s="108">
        <f>Sayfa2!$C$2</f>
        <v>6.5</v>
      </c>
      <c r="I1832" s="120"/>
      <c r="J1832" s="118"/>
      <c r="K1832" s="118"/>
      <c r="L1832" s="118"/>
      <c r="M1832" s="118"/>
      <c r="N1832" s="118"/>
      <c r="O1832" s="118"/>
      <c r="P1832" s="118"/>
      <c r="Q1832" s="118"/>
      <c r="R1832" s="109">
        <f t="shared" si="247"/>
        <v>42.861000000000004</v>
      </c>
      <c r="S1832" s="119">
        <v>0.2</v>
      </c>
      <c r="T1832" s="119">
        <v>0.3</v>
      </c>
      <c r="U1832" s="119">
        <v>0.1</v>
      </c>
      <c r="V1832" s="111">
        <f t="shared" si="245"/>
        <v>73.549476000000013</v>
      </c>
      <c r="W1832" s="111">
        <f t="shared" si="243"/>
        <v>80.168928840000021</v>
      </c>
      <c r="X1832" s="112">
        <v>1.377</v>
      </c>
      <c r="Y1832" s="114">
        <f t="shared" si="244"/>
        <v>174.82710445200001</v>
      </c>
      <c r="Z1832" s="113">
        <v>0.4</v>
      </c>
      <c r="AA1832" s="114">
        <f t="shared" si="246"/>
        <v>104.89626267120001</v>
      </c>
    </row>
    <row r="1833" spans="1:27" ht="12.75" customHeight="1" x14ac:dyDescent="0.35">
      <c r="A1833" s="103" t="s">
        <v>2687</v>
      </c>
      <c r="B1833" s="222" t="s">
        <v>2504</v>
      </c>
      <c r="C1833" s="123" t="s">
        <v>3174</v>
      </c>
      <c r="D1833" s="116">
        <v>0.25</v>
      </c>
      <c r="E1833" s="125">
        <v>1</v>
      </c>
      <c r="F1833" s="132">
        <f>VLOOKUP(CONCATENATE(A1833,"-",E1833),AĞIRLIK!$A$3:$C$171,3,FALSE)</f>
        <v>26.376000000000005</v>
      </c>
      <c r="G1833" s="141" t="s">
        <v>39</v>
      </c>
      <c r="H1833" s="108">
        <f>Sayfa2!$C$2</f>
        <v>6.5</v>
      </c>
      <c r="I1833" s="108">
        <f>D1833*İZOLASYON!$G$30</f>
        <v>2.5006175000000002</v>
      </c>
      <c r="J1833" s="118">
        <f>D1833*İZOLASYON!$O$30</f>
        <v>12.708836000000002</v>
      </c>
      <c r="K1833" s="118"/>
      <c r="L1833" s="118"/>
      <c r="M1833" s="118"/>
      <c r="N1833" s="118"/>
      <c r="O1833" s="118"/>
      <c r="P1833" s="118"/>
      <c r="Q1833" s="118"/>
      <c r="R1833" s="109">
        <f t="shared" si="247"/>
        <v>58.070453499999999</v>
      </c>
      <c r="S1833" s="119">
        <v>0.2</v>
      </c>
      <c r="T1833" s="119">
        <v>0.3</v>
      </c>
      <c r="U1833" s="119">
        <v>0.1</v>
      </c>
      <c r="V1833" s="111">
        <f t="shared" si="245"/>
        <v>99.648898205999998</v>
      </c>
      <c r="W1833" s="111">
        <f t="shared" si="243"/>
        <v>108.61729904454</v>
      </c>
      <c r="X1833" s="112">
        <v>1.377</v>
      </c>
      <c r="Y1833" s="114">
        <f t="shared" si="244"/>
        <v>236.86543103566197</v>
      </c>
      <c r="Z1833" s="113">
        <v>0.4</v>
      </c>
      <c r="AA1833" s="114">
        <f t="shared" si="246"/>
        <v>142.11925862139717</v>
      </c>
    </row>
    <row r="1834" spans="1:27" ht="12.75" customHeight="1" x14ac:dyDescent="0.35">
      <c r="A1834" s="103" t="s">
        <v>2687</v>
      </c>
      <c r="B1834" s="222" t="s">
        <v>2505</v>
      </c>
      <c r="C1834" s="123" t="s">
        <v>4043</v>
      </c>
      <c r="D1834" s="116">
        <v>0.25</v>
      </c>
      <c r="E1834" s="125">
        <v>1</v>
      </c>
      <c r="F1834" s="106">
        <f>VLOOKUP(CONCATENATE(A1834,"-",E1834),AĞIRLIK!$A$3:$C$171,3,FALSE)</f>
        <v>26.376000000000005</v>
      </c>
      <c r="G1834" s="117" t="s">
        <v>39</v>
      </c>
      <c r="H1834" s="108">
        <f>Sayfa2!$C$2</f>
        <v>6.5</v>
      </c>
      <c r="I1834" s="108">
        <f>D1834*'genel hesap'!$K$97</f>
        <v>3.1274399999999996</v>
      </c>
      <c r="J1834" s="108">
        <f>D1834*'genel hesap'!$R$97</f>
        <v>13.031942000000001</v>
      </c>
      <c r="K1834" s="118"/>
      <c r="L1834" s="118"/>
      <c r="M1834" s="118"/>
      <c r="N1834" s="118"/>
      <c r="O1834" s="118"/>
      <c r="P1834" s="118"/>
      <c r="Q1834" s="118"/>
      <c r="R1834" s="109">
        <f t="shared" si="247"/>
        <v>59.020382000000005</v>
      </c>
      <c r="S1834" s="119">
        <v>0.2</v>
      </c>
      <c r="T1834" s="119">
        <v>0.3</v>
      </c>
      <c r="U1834" s="119">
        <v>0.1</v>
      </c>
      <c r="V1834" s="111">
        <f>R1834*(1+S1834)*(T1834+1)*(U1834+1)</f>
        <v>101.278975512</v>
      </c>
      <c r="W1834" s="111">
        <f t="shared" si="243"/>
        <v>110.39408330808001</v>
      </c>
      <c r="X1834" s="112">
        <v>1.377</v>
      </c>
      <c r="Y1834" s="114">
        <f>V1834*(1+X1834)</f>
        <v>240.74012479202398</v>
      </c>
      <c r="Z1834" s="113">
        <v>0.4</v>
      </c>
      <c r="AA1834" s="114">
        <f>Y1834*(1-Z1834)</f>
        <v>144.44407487521437</v>
      </c>
    </row>
    <row r="1835" spans="1:27" ht="12.75" customHeight="1" x14ac:dyDescent="0.35">
      <c r="A1835" s="103" t="s">
        <v>2687</v>
      </c>
      <c r="B1835" s="222" t="s">
        <v>2506</v>
      </c>
      <c r="C1835" s="78" t="s">
        <v>4610</v>
      </c>
      <c r="D1835" s="124">
        <v>0.5</v>
      </c>
      <c r="E1835" s="125">
        <v>1</v>
      </c>
      <c r="F1835" s="132">
        <f>VLOOKUP(CONCATENATE(A1835,"-",E1835),AĞIRLIK!$A$3:$C$171,3,FALSE)</f>
        <v>26.376000000000005</v>
      </c>
      <c r="G1835" s="141" t="s">
        <v>39</v>
      </c>
      <c r="H1835" s="108">
        <f>Sayfa2!$C$2</f>
        <v>6.5</v>
      </c>
      <c r="I1835" s="120"/>
      <c r="J1835" s="118"/>
      <c r="K1835" s="118"/>
      <c r="L1835" s="118">
        <v>1.39</v>
      </c>
      <c r="M1835" s="118"/>
      <c r="N1835" s="118"/>
      <c r="O1835" s="118"/>
      <c r="P1835" s="118"/>
      <c r="Q1835" s="118"/>
      <c r="R1835" s="109">
        <f t="shared" si="247"/>
        <v>87.112000000000009</v>
      </c>
      <c r="S1835" s="119">
        <v>0.2</v>
      </c>
      <c r="T1835" s="119">
        <v>0.3</v>
      </c>
      <c r="U1835" s="119">
        <v>0.1</v>
      </c>
      <c r="V1835" s="111">
        <f t="shared" si="245"/>
        <v>149.48419200000001</v>
      </c>
      <c r="W1835" s="111">
        <f t="shared" si="243"/>
        <v>162.93776928000003</v>
      </c>
      <c r="X1835" s="112">
        <v>1.377</v>
      </c>
      <c r="Y1835" s="114">
        <f t="shared" si="244"/>
        <v>355.32392438400001</v>
      </c>
      <c r="Z1835" s="113">
        <v>0.4</v>
      </c>
      <c r="AA1835" s="114">
        <f t="shared" si="246"/>
        <v>213.1943546304</v>
      </c>
    </row>
    <row r="1836" spans="1:27" ht="12.75" customHeight="1" x14ac:dyDescent="0.35">
      <c r="A1836" s="103" t="s">
        <v>2687</v>
      </c>
      <c r="B1836" s="222" t="s">
        <v>2507</v>
      </c>
      <c r="C1836" s="123" t="s">
        <v>4639</v>
      </c>
      <c r="D1836" s="124">
        <v>0.5</v>
      </c>
      <c r="E1836" s="125">
        <v>1</v>
      </c>
      <c r="F1836" s="132">
        <f>VLOOKUP(CONCATENATE(A1836,"-",E1836),AĞIRLIK!$A$3:$C$171,3,FALSE)</f>
        <v>26.376000000000005</v>
      </c>
      <c r="G1836" s="141" t="s">
        <v>39</v>
      </c>
      <c r="H1836" s="108">
        <f>Sayfa2!$C$2</f>
        <v>6.5</v>
      </c>
      <c r="I1836" s="108">
        <f>D1836*İZOLASYON!$G$30</f>
        <v>5.0012350000000003</v>
      </c>
      <c r="J1836" s="118">
        <f>D1836*İZOLASYON!$O$30</f>
        <v>25.417672000000003</v>
      </c>
      <c r="K1836" s="118"/>
      <c r="L1836" s="118">
        <v>1.39</v>
      </c>
      <c r="M1836" s="118"/>
      <c r="N1836" s="118"/>
      <c r="O1836" s="118"/>
      <c r="P1836" s="118"/>
      <c r="Q1836" s="118"/>
      <c r="R1836" s="109">
        <f t="shared" si="247"/>
        <v>117.530907</v>
      </c>
      <c r="S1836" s="119">
        <v>0.2</v>
      </c>
      <c r="T1836" s="119">
        <v>0.3</v>
      </c>
      <c r="U1836" s="119">
        <v>0.1</v>
      </c>
      <c r="V1836" s="111">
        <f t="shared" si="245"/>
        <v>201.68303641200001</v>
      </c>
      <c r="W1836" s="111">
        <f t="shared" si="243"/>
        <v>219.83450968908002</v>
      </c>
      <c r="X1836" s="112">
        <v>1.377</v>
      </c>
      <c r="Y1836" s="114">
        <f t="shared" si="244"/>
        <v>479.40057755132398</v>
      </c>
      <c r="Z1836" s="113">
        <v>0.4</v>
      </c>
      <c r="AA1836" s="114">
        <f t="shared" si="246"/>
        <v>287.64034653079437</v>
      </c>
    </row>
    <row r="1837" spans="1:27" ht="12.75" customHeight="1" x14ac:dyDescent="0.35">
      <c r="A1837" s="103" t="s">
        <v>2687</v>
      </c>
      <c r="B1837" s="222" t="s">
        <v>2508</v>
      </c>
      <c r="C1837" s="123" t="s">
        <v>4668</v>
      </c>
      <c r="D1837" s="124">
        <v>0.5</v>
      </c>
      <c r="E1837" s="125">
        <v>1</v>
      </c>
      <c r="F1837" s="106">
        <f>VLOOKUP(CONCATENATE(A1837,"-",E1837),AĞIRLIK!$A$3:$C$171,3,FALSE)</f>
        <v>26.376000000000005</v>
      </c>
      <c r="G1837" s="117" t="s">
        <v>39</v>
      </c>
      <c r="H1837" s="108">
        <f>Sayfa2!$C$2</f>
        <v>6.5</v>
      </c>
      <c r="I1837" s="108">
        <f>D1837*'genel hesap'!$K$97</f>
        <v>6.2548799999999991</v>
      </c>
      <c r="J1837" s="108">
        <f>D1837*'genel hesap'!$R$97</f>
        <v>26.063884000000002</v>
      </c>
      <c r="K1837" s="118"/>
      <c r="L1837" s="118">
        <v>1.39</v>
      </c>
      <c r="M1837" s="118"/>
      <c r="N1837" s="118"/>
      <c r="O1837" s="118"/>
      <c r="P1837" s="118"/>
      <c r="Q1837" s="118"/>
      <c r="R1837" s="109">
        <f t="shared" si="247"/>
        <v>119.43076400000001</v>
      </c>
      <c r="S1837" s="119">
        <v>0.2</v>
      </c>
      <c r="T1837" s="119">
        <v>0.3</v>
      </c>
      <c r="U1837" s="119">
        <v>0.1</v>
      </c>
      <c r="V1837" s="111">
        <f>R1837*(1+S1837)*(T1837+1)*(U1837+1)</f>
        <v>204.94319102400004</v>
      </c>
      <c r="W1837" s="111">
        <f t="shared" si="243"/>
        <v>223.38807821616007</v>
      </c>
      <c r="X1837" s="112">
        <v>1.377</v>
      </c>
      <c r="Y1837" s="114">
        <f>V1837*(1+X1837)</f>
        <v>487.14996506404805</v>
      </c>
      <c r="Z1837" s="113">
        <v>0.4</v>
      </c>
      <c r="AA1837" s="114">
        <f>Y1837*(1-Z1837)</f>
        <v>292.28997903842884</v>
      </c>
    </row>
    <row r="1838" spans="1:27" ht="12.75" customHeight="1" x14ac:dyDescent="0.35">
      <c r="A1838" s="103" t="s">
        <v>2687</v>
      </c>
      <c r="B1838" s="222" t="s">
        <v>2509</v>
      </c>
      <c r="C1838" s="123" t="s">
        <v>1423</v>
      </c>
      <c r="D1838" s="124"/>
      <c r="E1838" s="125">
        <v>1</v>
      </c>
      <c r="F1838" s="106">
        <f>VLOOKUP(CONCATENATE(A1838,"-",E1838),AĞIRLIK!$A$3:$C$171,3,FALSE)</f>
        <v>26.376000000000005</v>
      </c>
      <c r="G1838" s="117" t="s">
        <v>39</v>
      </c>
      <c r="H1838" s="108"/>
      <c r="I1838" s="108"/>
      <c r="J1838" s="118"/>
      <c r="K1838" s="118"/>
      <c r="L1838" s="118"/>
      <c r="M1838" s="118"/>
      <c r="N1838" s="118"/>
      <c r="O1838" s="118"/>
      <c r="P1838" s="118"/>
      <c r="Q1838" s="118"/>
      <c r="R1838" s="109">
        <f>R1835</f>
        <v>87.112000000000009</v>
      </c>
      <c r="S1838" s="119">
        <f>S1836</f>
        <v>0.2</v>
      </c>
      <c r="T1838" s="119">
        <f>T1836</f>
        <v>0.3</v>
      </c>
      <c r="U1838" s="119">
        <f>U1836</f>
        <v>0.1</v>
      </c>
      <c r="V1838" s="121">
        <f>V1836</f>
        <v>201.68303641200001</v>
      </c>
      <c r="W1838" s="111">
        <f t="shared" si="243"/>
        <v>219.83450968908002</v>
      </c>
      <c r="X1838" s="112">
        <v>1.377</v>
      </c>
      <c r="Y1838" s="121">
        <f>Y1835</f>
        <v>355.32392438400001</v>
      </c>
      <c r="Z1838" s="119">
        <f>Z1835</f>
        <v>0.4</v>
      </c>
      <c r="AA1838" s="122">
        <f>AA1835</f>
        <v>213.1943546304</v>
      </c>
    </row>
    <row r="1839" spans="1:27" ht="12.75" customHeight="1" x14ac:dyDescent="0.35">
      <c r="A1839" s="103" t="s">
        <v>2687</v>
      </c>
      <c r="B1839" s="222" t="s">
        <v>2510</v>
      </c>
      <c r="C1839" s="78" t="s">
        <v>613</v>
      </c>
      <c r="D1839" s="116">
        <v>1</v>
      </c>
      <c r="E1839" s="125">
        <v>1</v>
      </c>
      <c r="F1839" s="132">
        <f>VLOOKUP(CONCATENATE(A1839,"-",E1839),AĞIRLIK!$A$3:$C$171,3,FALSE)</f>
        <v>26.376000000000005</v>
      </c>
      <c r="G1839" s="141" t="s">
        <v>39</v>
      </c>
      <c r="H1839" s="108">
        <f>Sayfa2!$C$2</f>
        <v>6.5</v>
      </c>
      <c r="I1839" s="120"/>
      <c r="J1839" s="118"/>
      <c r="K1839" s="118"/>
      <c r="L1839" s="118"/>
      <c r="M1839" s="118"/>
      <c r="N1839" s="118"/>
      <c r="O1839" s="118"/>
      <c r="P1839" s="118"/>
      <c r="Q1839" s="118"/>
      <c r="R1839" s="109">
        <f t="shared" ref="R1839:R1859" si="248">F1839*H1839*D1839+I1839+J1839+K1839+L1839+M1839+N1839+O1839+P1839+Q1839</f>
        <v>171.44400000000002</v>
      </c>
      <c r="S1839" s="119">
        <v>0.1</v>
      </c>
      <c r="T1839" s="119">
        <v>0.3</v>
      </c>
      <c r="U1839" s="119">
        <v>0.1</v>
      </c>
      <c r="V1839" s="111">
        <f t="shared" si="245"/>
        <v>269.68141200000008</v>
      </c>
      <c r="W1839" s="111">
        <f t="shared" si="243"/>
        <v>293.95273908000013</v>
      </c>
      <c r="X1839" s="112">
        <v>1.377</v>
      </c>
      <c r="Y1839" s="114">
        <f t="shared" si="244"/>
        <v>641.03271632400015</v>
      </c>
      <c r="Z1839" s="113">
        <v>0.4</v>
      </c>
      <c r="AA1839" s="114">
        <f t="shared" si="246"/>
        <v>384.61962979440005</v>
      </c>
    </row>
    <row r="1840" spans="1:27" ht="12.75" customHeight="1" x14ac:dyDescent="0.35">
      <c r="A1840" s="103" t="s">
        <v>2687</v>
      </c>
      <c r="B1840" s="222" t="s">
        <v>2511</v>
      </c>
      <c r="C1840" s="123" t="s">
        <v>3271</v>
      </c>
      <c r="D1840" s="116">
        <v>1</v>
      </c>
      <c r="E1840" s="125">
        <v>1</v>
      </c>
      <c r="F1840" s="132">
        <f>VLOOKUP(CONCATENATE(A1840,"-",E1840),AĞIRLIK!$A$3:$C$171,3,FALSE)</f>
        <v>26.376000000000005</v>
      </c>
      <c r="G1840" s="141" t="s">
        <v>39</v>
      </c>
      <c r="H1840" s="108">
        <f>Sayfa2!$C$2</f>
        <v>6.5</v>
      </c>
      <c r="I1840" s="108">
        <f>D1840*İZOLASYON!$G$30</f>
        <v>10.002470000000001</v>
      </c>
      <c r="J1840" s="118">
        <f>D1840*İZOLASYON!$O$30</f>
        <v>50.835344000000006</v>
      </c>
      <c r="K1840" s="118"/>
      <c r="L1840" s="118"/>
      <c r="M1840" s="118"/>
      <c r="N1840" s="118"/>
      <c r="O1840" s="118"/>
      <c r="P1840" s="118"/>
      <c r="Q1840" s="118"/>
      <c r="R1840" s="109">
        <f t="shared" si="248"/>
        <v>232.281814</v>
      </c>
      <c r="S1840" s="119">
        <v>0.1</v>
      </c>
      <c r="T1840" s="119">
        <v>0.3</v>
      </c>
      <c r="U1840" s="119">
        <v>0.1</v>
      </c>
      <c r="V1840" s="111">
        <f t="shared" si="245"/>
        <v>365.3792934220001</v>
      </c>
      <c r="W1840" s="111">
        <f t="shared" si="243"/>
        <v>398.26342982998017</v>
      </c>
      <c r="X1840" s="112">
        <v>1.377</v>
      </c>
      <c r="Y1840" s="114">
        <f t="shared" si="244"/>
        <v>868.50658046409421</v>
      </c>
      <c r="Z1840" s="113">
        <v>0.4</v>
      </c>
      <c r="AA1840" s="114">
        <f t="shared" si="246"/>
        <v>521.10394827845653</v>
      </c>
    </row>
    <row r="1841" spans="1:27" ht="12.75" customHeight="1" x14ac:dyDescent="0.35">
      <c r="A1841" s="103" t="s">
        <v>2687</v>
      </c>
      <c r="B1841" s="222" t="s">
        <v>2512</v>
      </c>
      <c r="C1841" s="123" t="s">
        <v>4045</v>
      </c>
      <c r="D1841" s="116">
        <v>1</v>
      </c>
      <c r="E1841" s="125">
        <v>1</v>
      </c>
      <c r="F1841" s="106">
        <f>VLOOKUP(CONCATENATE(A1841,"-",E1841),AĞIRLIK!$A$3:$C$171,3,FALSE)</f>
        <v>26.376000000000005</v>
      </c>
      <c r="G1841" s="117" t="s">
        <v>39</v>
      </c>
      <c r="H1841" s="108">
        <f>Sayfa2!$C$2</f>
        <v>6.5</v>
      </c>
      <c r="I1841" s="108">
        <f>D1841*'genel hesap'!$K$97</f>
        <v>12.509759999999998</v>
      </c>
      <c r="J1841" s="108">
        <f>D1841*'genel hesap'!$R$97</f>
        <v>52.127768000000003</v>
      </c>
      <c r="K1841" s="118"/>
      <c r="L1841" s="118"/>
      <c r="M1841" s="118"/>
      <c r="N1841" s="118"/>
      <c r="O1841" s="118"/>
      <c r="P1841" s="118"/>
      <c r="Q1841" s="118"/>
      <c r="R1841" s="109">
        <f t="shared" si="248"/>
        <v>236.08152800000002</v>
      </c>
      <c r="S1841" s="119">
        <v>0.1</v>
      </c>
      <c r="T1841" s="119">
        <v>0.3</v>
      </c>
      <c r="U1841" s="119">
        <v>0.1</v>
      </c>
      <c r="V1841" s="111">
        <f>R1841*(1+S1841)*(T1841+1)*(U1841+1)</f>
        <v>371.35624354400005</v>
      </c>
      <c r="W1841" s="111">
        <f t="shared" si="243"/>
        <v>404.77830546296008</v>
      </c>
      <c r="X1841" s="112">
        <v>1.377</v>
      </c>
      <c r="Y1841" s="114">
        <f>V1841*(1+X1841)</f>
        <v>882.713790904088</v>
      </c>
      <c r="Z1841" s="113">
        <v>0.4</v>
      </c>
      <c r="AA1841" s="114">
        <f>Y1841*(1-Z1841)</f>
        <v>529.6282745424528</v>
      </c>
    </row>
    <row r="1842" spans="1:27" ht="12.75" customHeight="1" x14ac:dyDescent="0.35">
      <c r="A1842" s="103" t="s">
        <v>2687</v>
      </c>
      <c r="B1842" s="222" t="s">
        <v>2513</v>
      </c>
      <c r="C1842" s="78" t="s">
        <v>615</v>
      </c>
      <c r="D1842" s="116">
        <v>1</v>
      </c>
      <c r="E1842" s="125">
        <v>1</v>
      </c>
      <c r="F1842" s="132">
        <f>VLOOKUP(CONCATENATE(A1842,"-",E1842),AĞIRLIK!$A$3:$C$171,3,FALSE)</f>
        <v>26.376000000000005</v>
      </c>
      <c r="G1842" s="141" t="s">
        <v>39</v>
      </c>
      <c r="H1842" s="108">
        <f>Sayfa2!$C$2</f>
        <v>6.5</v>
      </c>
      <c r="I1842" s="120"/>
      <c r="J1842" s="118"/>
      <c r="K1842" s="118"/>
      <c r="L1842" s="118"/>
      <c r="M1842" s="118"/>
      <c r="N1842" s="118"/>
      <c r="O1842" s="118"/>
      <c r="P1842" s="118"/>
      <c r="Q1842" s="118"/>
      <c r="R1842" s="109">
        <f t="shared" si="248"/>
        <v>171.44400000000002</v>
      </c>
      <c r="S1842" s="119">
        <v>0.1</v>
      </c>
      <c r="T1842" s="119">
        <v>0.3</v>
      </c>
      <c r="U1842" s="119">
        <v>0.1</v>
      </c>
      <c r="V1842" s="111">
        <f t="shared" si="245"/>
        <v>269.68141200000008</v>
      </c>
      <c r="W1842" s="111">
        <f t="shared" si="243"/>
        <v>293.95273908000013</v>
      </c>
      <c r="X1842" s="112">
        <v>1.377</v>
      </c>
      <c r="Y1842" s="114">
        <f t="shared" si="244"/>
        <v>641.03271632400015</v>
      </c>
      <c r="Z1842" s="113">
        <v>0.4</v>
      </c>
      <c r="AA1842" s="114">
        <f t="shared" si="246"/>
        <v>384.61962979440005</v>
      </c>
    </row>
    <row r="1843" spans="1:27" ht="12.75" customHeight="1" x14ac:dyDescent="0.35">
      <c r="A1843" s="103" t="s">
        <v>2687</v>
      </c>
      <c r="B1843" s="222" t="s">
        <v>2514</v>
      </c>
      <c r="C1843" s="123" t="s">
        <v>3300</v>
      </c>
      <c r="D1843" s="116">
        <v>1</v>
      </c>
      <c r="E1843" s="125">
        <v>1</v>
      </c>
      <c r="F1843" s="132">
        <f>VLOOKUP(CONCATENATE(A1843,"-",E1843),AĞIRLIK!$A$3:$C$171,3,FALSE)</f>
        <v>26.376000000000005</v>
      </c>
      <c r="G1843" s="141" t="s">
        <v>39</v>
      </c>
      <c r="H1843" s="108">
        <f>Sayfa2!$C$2</f>
        <v>6.5</v>
      </c>
      <c r="I1843" s="108">
        <f>D1843*İZOLASYON!$G$30</f>
        <v>10.002470000000001</v>
      </c>
      <c r="J1843" s="118">
        <f>D1843*İZOLASYON!$O$30</f>
        <v>50.835344000000006</v>
      </c>
      <c r="K1843" s="118"/>
      <c r="L1843" s="118"/>
      <c r="M1843" s="118"/>
      <c r="N1843" s="118"/>
      <c r="O1843" s="118"/>
      <c r="P1843" s="118"/>
      <c r="Q1843" s="118"/>
      <c r="R1843" s="109">
        <f t="shared" si="248"/>
        <v>232.281814</v>
      </c>
      <c r="S1843" s="119">
        <v>0.1</v>
      </c>
      <c r="T1843" s="119">
        <v>0.3</v>
      </c>
      <c r="U1843" s="119">
        <v>0.1</v>
      </c>
      <c r="V1843" s="111">
        <f t="shared" si="245"/>
        <v>365.3792934220001</v>
      </c>
      <c r="W1843" s="111">
        <f t="shared" si="243"/>
        <v>398.26342982998017</v>
      </c>
      <c r="X1843" s="112">
        <v>1.377</v>
      </c>
      <c r="Y1843" s="114">
        <f t="shared" si="244"/>
        <v>868.50658046409421</v>
      </c>
      <c r="Z1843" s="113">
        <v>0.4</v>
      </c>
      <c r="AA1843" s="114">
        <f t="shared" si="246"/>
        <v>521.10394827845653</v>
      </c>
    </row>
    <row r="1844" spans="1:27" ht="12.75" customHeight="1" x14ac:dyDescent="0.35">
      <c r="A1844" s="103" t="s">
        <v>2687</v>
      </c>
      <c r="B1844" s="222" t="s">
        <v>2515</v>
      </c>
      <c r="C1844" s="123" t="s">
        <v>4046</v>
      </c>
      <c r="D1844" s="116">
        <v>1</v>
      </c>
      <c r="E1844" s="125">
        <v>1</v>
      </c>
      <c r="F1844" s="106">
        <f>VLOOKUP(CONCATENATE(A1844,"-",E1844),AĞIRLIK!$A$3:$C$171,3,FALSE)</f>
        <v>26.376000000000005</v>
      </c>
      <c r="G1844" s="117" t="s">
        <v>39</v>
      </c>
      <c r="H1844" s="108">
        <f>Sayfa2!$C$2</f>
        <v>6.5</v>
      </c>
      <c r="I1844" s="108">
        <f>D1844*'genel hesap'!$K$97</f>
        <v>12.509759999999998</v>
      </c>
      <c r="J1844" s="108">
        <f>D1844*'genel hesap'!$R$97</f>
        <v>52.127768000000003</v>
      </c>
      <c r="K1844" s="118"/>
      <c r="L1844" s="118"/>
      <c r="M1844" s="118"/>
      <c r="N1844" s="118"/>
      <c r="O1844" s="118"/>
      <c r="P1844" s="118"/>
      <c r="Q1844" s="118"/>
      <c r="R1844" s="109">
        <f t="shared" si="248"/>
        <v>236.08152800000002</v>
      </c>
      <c r="S1844" s="119">
        <v>0.1</v>
      </c>
      <c r="T1844" s="119">
        <v>0.3</v>
      </c>
      <c r="U1844" s="119">
        <v>0.1</v>
      </c>
      <c r="V1844" s="111">
        <f>R1844*(1+S1844)*(T1844+1)*(U1844+1)</f>
        <v>371.35624354400005</v>
      </c>
      <c r="W1844" s="111">
        <f t="shared" si="243"/>
        <v>404.77830546296008</v>
      </c>
      <c r="X1844" s="112">
        <v>1.377</v>
      </c>
      <c r="Y1844" s="114">
        <f>V1844*(1+X1844)</f>
        <v>882.713790904088</v>
      </c>
      <c r="Z1844" s="113">
        <v>0.4</v>
      </c>
      <c r="AA1844" s="114">
        <f>Y1844*(1-Z1844)</f>
        <v>529.6282745424528</v>
      </c>
    </row>
    <row r="1845" spans="1:27" ht="12.75" customHeight="1" x14ac:dyDescent="0.35">
      <c r="A1845" s="103" t="s">
        <v>2687</v>
      </c>
      <c r="B1845" s="222" t="s">
        <v>2516</v>
      </c>
      <c r="C1845" s="78" t="s">
        <v>617</v>
      </c>
      <c r="D1845" s="116">
        <v>1</v>
      </c>
      <c r="E1845" s="125">
        <v>1</v>
      </c>
      <c r="F1845" s="132">
        <f>VLOOKUP(CONCATENATE(A1845,"-",E1845),AĞIRLIK!$A$3:$C$171,3,FALSE)</f>
        <v>26.376000000000005</v>
      </c>
      <c r="G1845" s="141" t="s">
        <v>39</v>
      </c>
      <c r="H1845" s="108">
        <f>Sayfa2!$C$2</f>
        <v>6.5</v>
      </c>
      <c r="I1845" s="120"/>
      <c r="J1845" s="118"/>
      <c r="K1845" s="118"/>
      <c r="L1845" s="118"/>
      <c r="M1845" s="118"/>
      <c r="N1845" s="118"/>
      <c r="O1845" s="118"/>
      <c r="P1845" s="118"/>
      <c r="Q1845" s="118"/>
      <c r="R1845" s="109">
        <f t="shared" si="248"/>
        <v>171.44400000000002</v>
      </c>
      <c r="S1845" s="119">
        <v>0.1</v>
      </c>
      <c r="T1845" s="119">
        <v>0.3</v>
      </c>
      <c r="U1845" s="119">
        <v>0.1</v>
      </c>
      <c r="V1845" s="111">
        <f t="shared" si="245"/>
        <v>269.68141200000008</v>
      </c>
      <c r="W1845" s="111">
        <f t="shared" si="243"/>
        <v>293.95273908000013</v>
      </c>
      <c r="X1845" s="112">
        <v>1.377</v>
      </c>
      <c r="Y1845" s="114">
        <f t="shared" si="244"/>
        <v>641.03271632400015</v>
      </c>
      <c r="Z1845" s="113">
        <v>0.4</v>
      </c>
      <c r="AA1845" s="114">
        <f t="shared" si="246"/>
        <v>384.61962979440005</v>
      </c>
    </row>
    <row r="1846" spans="1:27" ht="12.75" customHeight="1" x14ac:dyDescent="0.35">
      <c r="A1846" s="103" t="s">
        <v>2687</v>
      </c>
      <c r="B1846" s="222" t="s">
        <v>2517</v>
      </c>
      <c r="C1846" s="123" t="s">
        <v>3329</v>
      </c>
      <c r="D1846" s="116">
        <v>1</v>
      </c>
      <c r="E1846" s="125">
        <v>1</v>
      </c>
      <c r="F1846" s="132">
        <f>VLOOKUP(CONCATENATE(A1846,"-",E1846),AĞIRLIK!$A$3:$C$171,3,FALSE)</f>
        <v>26.376000000000005</v>
      </c>
      <c r="G1846" s="141" t="s">
        <v>39</v>
      </c>
      <c r="H1846" s="108">
        <f>Sayfa2!$C$2</f>
        <v>6.5</v>
      </c>
      <c r="I1846" s="108">
        <f>D1846*İZOLASYON!$G$30</f>
        <v>10.002470000000001</v>
      </c>
      <c r="J1846" s="118">
        <f>D1846*İZOLASYON!$O$30</f>
        <v>50.835344000000006</v>
      </c>
      <c r="K1846" s="118"/>
      <c r="L1846" s="118"/>
      <c r="M1846" s="118"/>
      <c r="N1846" s="118"/>
      <c r="O1846" s="118"/>
      <c r="P1846" s="118"/>
      <c r="Q1846" s="118"/>
      <c r="R1846" s="109">
        <f t="shared" si="248"/>
        <v>232.281814</v>
      </c>
      <c r="S1846" s="119">
        <v>0.1</v>
      </c>
      <c r="T1846" s="119">
        <v>0.3</v>
      </c>
      <c r="U1846" s="119">
        <v>0.1</v>
      </c>
      <c r="V1846" s="111">
        <f t="shared" si="245"/>
        <v>365.3792934220001</v>
      </c>
      <c r="W1846" s="111">
        <f t="shared" si="243"/>
        <v>398.26342982998017</v>
      </c>
      <c r="X1846" s="112">
        <v>1.377</v>
      </c>
      <c r="Y1846" s="114">
        <f t="shared" si="244"/>
        <v>868.50658046409421</v>
      </c>
      <c r="Z1846" s="113">
        <v>0.4</v>
      </c>
      <c r="AA1846" s="114">
        <f t="shared" si="246"/>
        <v>521.10394827845653</v>
      </c>
    </row>
    <row r="1847" spans="1:27" ht="12.75" customHeight="1" x14ac:dyDescent="0.35">
      <c r="A1847" s="103" t="s">
        <v>2687</v>
      </c>
      <c r="B1847" s="222" t="s">
        <v>2518</v>
      </c>
      <c r="C1847" s="123" t="s">
        <v>4047</v>
      </c>
      <c r="D1847" s="116">
        <v>1</v>
      </c>
      <c r="E1847" s="125">
        <v>1</v>
      </c>
      <c r="F1847" s="106">
        <f>VLOOKUP(CONCATENATE(A1847,"-",E1847),AĞIRLIK!$A$3:$C$171,3,FALSE)</f>
        <v>26.376000000000005</v>
      </c>
      <c r="G1847" s="117" t="s">
        <v>39</v>
      </c>
      <c r="H1847" s="108">
        <f>Sayfa2!$C$2</f>
        <v>6.5</v>
      </c>
      <c r="I1847" s="108">
        <f>D1847*'genel hesap'!$K$97</f>
        <v>12.509759999999998</v>
      </c>
      <c r="J1847" s="108">
        <f>D1847*'genel hesap'!$R$97</f>
        <v>52.127768000000003</v>
      </c>
      <c r="K1847" s="118"/>
      <c r="L1847" s="118"/>
      <c r="M1847" s="118"/>
      <c r="N1847" s="118"/>
      <c r="O1847" s="118"/>
      <c r="P1847" s="118"/>
      <c r="Q1847" s="118"/>
      <c r="R1847" s="109">
        <f t="shared" si="248"/>
        <v>236.08152800000002</v>
      </c>
      <c r="S1847" s="119">
        <v>0.1</v>
      </c>
      <c r="T1847" s="119">
        <v>0.3</v>
      </c>
      <c r="U1847" s="119">
        <v>0.1</v>
      </c>
      <c r="V1847" s="111">
        <f>R1847*(1+S1847)*(T1847+1)*(U1847+1)</f>
        <v>371.35624354400005</v>
      </c>
      <c r="W1847" s="111">
        <f t="shared" si="243"/>
        <v>404.77830546296008</v>
      </c>
      <c r="X1847" s="112">
        <v>1.377</v>
      </c>
      <c r="Y1847" s="114">
        <f>V1847*(1+X1847)</f>
        <v>882.713790904088</v>
      </c>
      <c r="Z1847" s="113">
        <v>0.4</v>
      </c>
      <c r="AA1847" s="114">
        <f>Y1847*(1-Z1847)</f>
        <v>529.6282745424528</v>
      </c>
    </row>
    <row r="1848" spans="1:27" ht="12.75" customHeight="1" x14ac:dyDescent="0.35">
      <c r="A1848" s="103" t="s">
        <v>2687</v>
      </c>
      <c r="B1848" s="222" t="s">
        <v>2519</v>
      </c>
      <c r="C1848" s="78" t="s">
        <v>637</v>
      </c>
      <c r="D1848" s="116">
        <v>1</v>
      </c>
      <c r="E1848" s="125">
        <v>1</v>
      </c>
      <c r="F1848" s="132">
        <f>VLOOKUP(CONCATENATE(A1848,"-",E1848),AĞIRLIK!$A$3:$C$171,3,FALSE)</f>
        <v>26.376000000000005</v>
      </c>
      <c r="G1848" s="141" t="s">
        <v>39</v>
      </c>
      <c r="H1848" s="108">
        <f>Sayfa2!$C$2</f>
        <v>6.5</v>
      </c>
      <c r="I1848" s="108"/>
      <c r="J1848" s="118"/>
      <c r="K1848" s="118"/>
      <c r="L1848" s="118"/>
      <c r="M1848" s="118"/>
      <c r="N1848" s="118"/>
      <c r="O1848" s="118"/>
      <c r="P1848" s="118"/>
      <c r="Q1848" s="118"/>
      <c r="R1848" s="109">
        <f t="shared" si="248"/>
        <v>171.44400000000002</v>
      </c>
      <c r="S1848" s="119">
        <v>0.1</v>
      </c>
      <c r="T1848" s="119">
        <v>0.3</v>
      </c>
      <c r="U1848" s="119">
        <v>0.1</v>
      </c>
      <c r="V1848" s="111">
        <f t="shared" si="245"/>
        <v>269.68141200000008</v>
      </c>
      <c r="W1848" s="111">
        <f t="shared" si="243"/>
        <v>293.95273908000013</v>
      </c>
      <c r="X1848" s="112">
        <v>1.377</v>
      </c>
      <c r="Y1848" s="114">
        <f t="shared" si="244"/>
        <v>641.03271632400015</v>
      </c>
      <c r="Z1848" s="113">
        <v>0.4</v>
      </c>
      <c r="AA1848" s="114">
        <f t="shared" si="246"/>
        <v>384.61962979440005</v>
      </c>
    </row>
    <row r="1849" spans="1:27" ht="12.75" customHeight="1" x14ac:dyDescent="0.35">
      <c r="A1849" s="103" t="s">
        <v>2687</v>
      </c>
      <c r="B1849" s="222" t="s">
        <v>2520</v>
      </c>
      <c r="C1849" s="123" t="s">
        <v>3358</v>
      </c>
      <c r="D1849" s="116">
        <v>1</v>
      </c>
      <c r="E1849" s="125">
        <v>1</v>
      </c>
      <c r="F1849" s="132">
        <f>VLOOKUP(CONCATENATE(A1849,"-",E1849),AĞIRLIK!$A$3:$C$171,3,FALSE)</f>
        <v>26.376000000000005</v>
      </c>
      <c r="G1849" s="141" t="s">
        <v>39</v>
      </c>
      <c r="H1849" s="108">
        <f>Sayfa2!$C$2</f>
        <v>6.5</v>
      </c>
      <c r="I1849" s="108">
        <f>D1849*İZOLASYON!$G$30</f>
        <v>10.002470000000001</v>
      </c>
      <c r="J1849" s="118">
        <f>D1849*İZOLASYON!$O$30</f>
        <v>50.835344000000006</v>
      </c>
      <c r="K1849" s="118"/>
      <c r="L1849" s="118"/>
      <c r="M1849" s="118"/>
      <c r="N1849" s="118"/>
      <c r="O1849" s="118"/>
      <c r="P1849" s="118"/>
      <c r="Q1849" s="118"/>
      <c r="R1849" s="109">
        <f t="shared" si="248"/>
        <v>232.281814</v>
      </c>
      <c r="S1849" s="119">
        <v>0.1</v>
      </c>
      <c r="T1849" s="119">
        <v>0.3</v>
      </c>
      <c r="U1849" s="119">
        <v>0.1</v>
      </c>
      <c r="V1849" s="111">
        <f t="shared" si="245"/>
        <v>365.3792934220001</v>
      </c>
      <c r="W1849" s="111">
        <f t="shared" si="243"/>
        <v>398.26342982998017</v>
      </c>
      <c r="X1849" s="112">
        <v>1.377</v>
      </c>
      <c r="Y1849" s="114">
        <f t="shared" si="244"/>
        <v>868.50658046409421</v>
      </c>
      <c r="Z1849" s="113">
        <v>0.4</v>
      </c>
      <c r="AA1849" s="114">
        <f t="shared" si="246"/>
        <v>521.10394827845653</v>
      </c>
    </row>
    <row r="1850" spans="1:27" ht="12.75" customHeight="1" x14ac:dyDescent="0.35">
      <c r="A1850" s="103" t="s">
        <v>2687</v>
      </c>
      <c r="B1850" s="222" t="s">
        <v>2521</v>
      </c>
      <c r="C1850" s="123" t="s">
        <v>4048</v>
      </c>
      <c r="D1850" s="116">
        <v>1</v>
      </c>
      <c r="E1850" s="125">
        <v>1</v>
      </c>
      <c r="F1850" s="106">
        <f>VLOOKUP(CONCATENATE(A1850,"-",E1850),AĞIRLIK!$A$3:$C$171,3,FALSE)</f>
        <v>26.376000000000005</v>
      </c>
      <c r="G1850" s="117" t="s">
        <v>39</v>
      </c>
      <c r="H1850" s="108">
        <f>Sayfa2!$C$2</f>
        <v>6.5</v>
      </c>
      <c r="I1850" s="108">
        <f>D1850*'genel hesap'!$K$97</f>
        <v>12.509759999999998</v>
      </c>
      <c r="J1850" s="108">
        <f>D1850*'genel hesap'!$R$97</f>
        <v>52.127768000000003</v>
      </c>
      <c r="K1850" s="118"/>
      <c r="L1850" s="118"/>
      <c r="M1850" s="118"/>
      <c r="N1850" s="118"/>
      <c r="O1850" s="118"/>
      <c r="P1850" s="118"/>
      <c r="Q1850" s="118"/>
      <c r="R1850" s="109">
        <f t="shared" si="248"/>
        <v>236.08152800000002</v>
      </c>
      <c r="S1850" s="119">
        <v>0.1</v>
      </c>
      <c r="T1850" s="119">
        <v>0.3</v>
      </c>
      <c r="U1850" s="119">
        <v>0.1</v>
      </c>
      <c r="V1850" s="111">
        <f>R1850*(1+S1850)*(T1850+1)*(U1850+1)</f>
        <v>371.35624354400005</v>
      </c>
      <c r="W1850" s="111">
        <f t="shared" si="243"/>
        <v>404.77830546296008</v>
      </c>
      <c r="X1850" s="112">
        <v>1.377</v>
      </c>
      <c r="Y1850" s="114">
        <f>V1850*(1+X1850)</f>
        <v>882.713790904088</v>
      </c>
      <c r="Z1850" s="113">
        <v>0.4</v>
      </c>
      <c r="AA1850" s="114">
        <f>Y1850*(1-Z1850)</f>
        <v>529.6282745424528</v>
      </c>
    </row>
    <row r="1851" spans="1:27" ht="12.75" customHeight="1" x14ac:dyDescent="0.35">
      <c r="A1851" s="103" t="s">
        <v>2687</v>
      </c>
      <c r="B1851" s="222" t="s">
        <v>2522</v>
      </c>
      <c r="C1851" s="78" t="s">
        <v>635</v>
      </c>
      <c r="D1851" s="116">
        <v>1</v>
      </c>
      <c r="E1851" s="125">
        <v>1</v>
      </c>
      <c r="F1851" s="132">
        <f>VLOOKUP(CONCATENATE(A1851,"-",E1851),AĞIRLIK!$A$3:$C$171,3,FALSE)</f>
        <v>26.376000000000005</v>
      </c>
      <c r="G1851" s="141" t="s">
        <v>39</v>
      </c>
      <c r="H1851" s="108">
        <f>Sayfa2!$C$2</f>
        <v>6.5</v>
      </c>
      <c r="I1851" s="108"/>
      <c r="J1851" s="118"/>
      <c r="K1851" s="118"/>
      <c r="L1851" s="118"/>
      <c r="M1851" s="118"/>
      <c r="N1851" s="118"/>
      <c r="O1851" s="118"/>
      <c r="P1851" s="118"/>
      <c r="Q1851" s="118"/>
      <c r="R1851" s="109">
        <f t="shared" si="248"/>
        <v>171.44400000000002</v>
      </c>
      <c r="S1851" s="119">
        <v>0.1</v>
      </c>
      <c r="T1851" s="119">
        <v>0.3</v>
      </c>
      <c r="U1851" s="119">
        <v>0.1</v>
      </c>
      <c r="V1851" s="111">
        <f t="shared" si="245"/>
        <v>269.68141200000008</v>
      </c>
      <c r="W1851" s="111">
        <f t="shared" ref="W1851:W1914" si="249">V1851*$W$1</f>
        <v>293.95273908000013</v>
      </c>
      <c r="X1851" s="112">
        <v>1.377</v>
      </c>
      <c r="Y1851" s="114">
        <f t="shared" si="244"/>
        <v>641.03271632400015</v>
      </c>
      <c r="Z1851" s="113">
        <v>0.4</v>
      </c>
      <c r="AA1851" s="114">
        <f t="shared" si="246"/>
        <v>384.61962979440005</v>
      </c>
    </row>
    <row r="1852" spans="1:27" ht="12.75" customHeight="1" x14ac:dyDescent="0.35">
      <c r="A1852" s="103" t="s">
        <v>2687</v>
      </c>
      <c r="B1852" s="222" t="s">
        <v>2523</v>
      </c>
      <c r="C1852" s="123" t="s">
        <v>3386</v>
      </c>
      <c r="D1852" s="116">
        <v>1</v>
      </c>
      <c r="E1852" s="125">
        <v>1</v>
      </c>
      <c r="F1852" s="132">
        <f>VLOOKUP(CONCATENATE(A1852,"-",E1852),AĞIRLIK!$A$3:$C$171,3,FALSE)</f>
        <v>26.376000000000005</v>
      </c>
      <c r="G1852" s="141" t="s">
        <v>39</v>
      </c>
      <c r="H1852" s="108">
        <f>Sayfa2!$C$2</f>
        <v>6.5</v>
      </c>
      <c r="I1852" s="108">
        <f>D1852*İZOLASYON!$G$30</f>
        <v>10.002470000000001</v>
      </c>
      <c r="J1852" s="118">
        <f>D1852*İZOLASYON!$O$30</f>
        <v>50.835344000000006</v>
      </c>
      <c r="K1852" s="118"/>
      <c r="L1852" s="118"/>
      <c r="M1852" s="118"/>
      <c r="N1852" s="118"/>
      <c r="O1852" s="118"/>
      <c r="P1852" s="118"/>
      <c r="Q1852" s="118"/>
      <c r="R1852" s="109">
        <f t="shared" si="248"/>
        <v>232.281814</v>
      </c>
      <c r="S1852" s="119">
        <v>0.1</v>
      </c>
      <c r="T1852" s="119">
        <v>0.3</v>
      </c>
      <c r="U1852" s="119">
        <v>0.1</v>
      </c>
      <c r="V1852" s="111">
        <f t="shared" si="245"/>
        <v>365.3792934220001</v>
      </c>
      <c r="W1852" s="111">
        <f t="shared" si="249"/>
        <v>398.26342982998017</v>
      </c>
      <c r="X1852" s="112">
        <v>1.377</v>
      </c>
      <c r="Y1852" s="114">
        <f t="shared" si="244"/>
        <v>868.50658046409421</v>
      </c>
      <c r="Z1852" s="113">
        <v>0.4</v>
      </c>
      <c r="AA1852" s="114">
        <f t="shared" si="246"/>
        <v>521.10394827845653</v>
      </c>
    </row>
    <row r="1853" spans="1:27" ht="12.75" customHeight="1" x14ac:dyDescent="0.35">
      <c r="A1853" s="103" t="s">
        <v>2687</v>
      </c>
      <c r="B1853" s="222" t="s">
        <v>2524</v>
      </c>
      <c r="C1853" s="123" t="s">
        <v>4049</v>
      </c>
      <c r="D1853" s="116">
        <v>1</v>
      </c>
      <c r="E1853" s="125">
        <v>1</v>
      </c>
      <c r="F1853" s="106">
        <f>VLOOKUP(CONCATENATE(A1853,"-",E1853),AĞIRLIK!$A$3:$C$171,3,FALSE)</f>
        <v>26.376000000000005</v>
      </c>
      <c r="G1853" s="117" t="s">
        <v>39</v>
      </c>
      <c r="H1853" s="108">
        <f>Sayfa2!$C$2</f>
        <v>6.5</v>
      </c>
      <c r="I1853" s="108">
        <f>D1853*'genel hesap'!$K$97</f>
        <v>12.509759999999998</v>
      </c>
      <c r="J1853" s="108">
        <f>D1853*'genel hesap'!$R$97</f>
        <v>52.127768000000003</v>
      </c>
      <c r="K1853" s="118"/>
      <c r="L1853" s="118"/>
      <c r="M1853" s="118"/>
      <c r="N1853" s="118"/>
      <c r="O1853" s="118"/>
      <c r="P1853" s="118"/>
      <c r="Q1853" s="118"/>
      <c r="R1853" s="109">
        <f t="shared" si="248"/>
        <v>236.08152800000002</v>
      </c>
      <c r="S1853" s="119">
        <v>0.1</v>
      </c>
      <c r="T1853" s="119">
        <v>0.3</v>
      </c>
      <c r="U1853" s="119">
        <v>0.1</v>
      </c>
      <c r="V1853" s="111">
        <f>R1853*(1+S1853)*(T1853+1)*(U1853+1)</f>
        <v>371.35624354400005</v>
      </c>
      <c r="W1853" s="111">
        <f t="shared" si="249"/>
        <v>404.77830546296008</v>
      </c>
      <c r="X1853" s="112">
        <v>1.377</v>
      </c>
      <c r="Y1853" s="114">
        <f>V1853*(1+X1853)</f>
        <v>882.713790904088</v>
      </c>
      <c r="Z1853" s="113">
        <v>0.4</v>
      </c>
      <c r="AA1853" s="114">
        <f>Y1853*(1-Z1853)</f>
        <v>529.6282745424528</v>
      </c>
    </row>
    <row r="1854" spans="1:27" ht="12.75" customHeight="1" x14ac:dyDescent="0.35">
      <c r="A1854" s="103" t="s">
        <v>2687</v>
      </c>
      <c r="B1854" s="222" t="s">
        <v>2525</v>
      </c>
      <c r="C1854" s="123" t="s">
        <v>4050</v>
      </c>
      <c r="D1854" s="124">
        <v>1</v>
      </c>
      <c r="E1854" s="125">
        <v>1</v>
      </c>
      <c r="F1854" s="106">
        <f>VLOOKUP(CONCATENATE(A1854,"-",E1854),AĞIRLIK!$A$3:$C$171,3,FALSE)</f>
        <v>26.376000000000005</v>
      </c>
      <c r="G1854" s="117" t="s">
        <v>39</v>
      </c>
      <c r="H1854" s="108">
        <f>Sayfa2!$C$2</f>
        <v>6.5</v>
      </c>
      <c r="I1854" s="108">
        <f>D1854*'genel hesap'!$K$97</f>
        <v>12.509759999999998</v>
      </c>
      <c r="J1854" s="108">
        <f>D1854*'genel hesap'!$R$97</f>
        <v>52.127768000000003</v>
      </c>
      <c r="K1854" s="118"/>
      <c r="L1854" s="118"/>
      <c r="M1854" s="118"/>
      <c r="N1854" s="118"/>
      <c r="O1854" s="118"/>
      <c r="P1854" s="118"/>
      <c r="Q1854" s="118"/>
      <c r="R1854" s="109">
        <f t="shared" si="248"/>
        <v>236.08152800000002</v>
      </c>
      <c r="S1854" s="119">
        <v>0.2</v>
      </c>
      <c r="T1854" s="119">
        <v>0.3</v>
      </c>
      <c r="U1854" s="119">
        <v>0.1</v>
      </c>
      <c r="V1854" s="111">
        <f>R1854*(1+S1854)*(T1854+1)*(U1854+1)</f>
        <v>405.11590204800001</v>
      </c>
      <c r="W1854" s="111">
        <f t="shared" si="249"/>
        <v>441.57633323232005</v>
      </c>
      <c r="X1854" s="112">
        <v>1.377</v>
      </c>
      <c r="Y1854" s="114">
        <f>V1854*(1+X1854)</f>
        <v>962.96049916809591</v>
      </c>
      <c r="Z1854" s="113">
        <v>0.4</v>
      </c>
      <c r="AA1854" s="114">
        <f>Y1854*(1-Z1854)</f>
        <v>577.77629950085748</v>
      </c>
    </row>
    <row r="1855" spans="1:27" ht="12.75" customHeight="1" x14ac:dyDescent="0.35">
      <c r="A1855" s="103" t="s">
        <v>2687</v>
      </c>
      <c r="B1855" s="222" t="s">
        <v>2526</v>
      </c>
      <c r="C1855" s="123" t="s">
        <v>3410</v>
      </c>
      <c r="D1855" s="124">
        <v>1</v>
      </c>
      <c r="E1855" s="125">
        <v>1</v>
      </c>
      <c r="F1855" s="132">
        <f>VLOOKUP(CONCATENATE(A1855,"-",E1855),AĞIRLIK!$A$3:$C$171,3,FALSE)</f>
        <v>26.376000000000005</v>
      </c>
      <c r="G1855" s="141" t="s">
        <v>39</v>
      </c>
      <c r="H1855" s="108">
        <f>Sayfa2!$C$2</f>
        <v>6.5</v>
      </c>
      <c r="I1855" s="108">
        <f>D1855*İZOLASYON!$G$30</f>
        <v>10.002470000000001</v>
      </c>
      <c r="J1855" s="118">
        <f>D1855*İZOLASYON!$O$30</f>
        <v>50.835344000000006</v>
      </c>
      <c r="K1855" s="118"/>
      <c r="L1855" s="118"/>
      <c r="M1855" s="118"/>
      <c r="N1855" s="118"/>
      <c r="O1855" s="118"/>
      <c r="P1855" s="118"/>
      <c r="Q1855" s="118"/>
      <c r="R1855" s="109">
        <f t="shared" si="248"/>
        <v>232.281814</v>
      </c>
      <c r="S1855" s="119">
        <v>0.2</v>
      </c>
      <c r="T1855" s="119">
        <v>0.3</v>
      </c>
      <c r="U1855" s="119">
        <v>0.1</v>
      </c>
      <c r="V1855" s="111">
        <f t="shared" si="245"/>
        <v>398.59559282399999</v>
      </c>
      <c r="W1855" s="111">
        <f t="shared" si="249"/>
        <v>434.46919617816002</v>
      </c>
      <c r="X1855" s="112">
        <v>1.377</v>
      </c>
      <c r="Y1855" s="114">
        <f t="shared" si="244"/>
        <v>947.46172414264788</v>
      </c>
      <c r="Z1855" s="113">
        <v>0.4</v>
      </c>
      <c r="AA1855" s="114">
        <f t="shared" si="246"/>
        <v>568.47703448558866</v>
      </c>
    </row>
    <row r="1856" spans="1:27" ht="12.75" customHeight="1" x14ac:dyDescent="0.35">
      <c r="A1856" s="103" t="s">
        <v>2687</v>
      </c>
      <c r="B1856" s="222" t="s">
        <v>2527</v>
      </c>
      <c r="C1856" s="123" t="s">
        <v>632</v>
      </c>
      <c r="D1856" s="124">
        <v>1</v>
      </c>
      <c r="E1856" s="125">
        <v>1</v>
      </c>
      <c r="F1856" s="132">
        <f>VLOOKUP(CONCATENATE(A1856,"-",E1856),AĞIRLIK!$A$3:$C$171,3,FALSE)</f>
        <v>26.376000000000005</v>
      </c>
      <c r="G1856" s="141" t="s">
        <v>39</v>
      </c>
      <c r="H1856" s="108">
        <f>Sayfa2!$C$2</f>
        <v>6.5</v>
      </c>
      <c r="I1856" s="108"/>
      <c r="J1856" s="118"/>
      <c r="K1856" s="118"/>
      <c r="L1856" s="118"/>
      <c r="M1856" s="118"/>
      <c r="N1856" s="118"/>
      <c r="O1856" s="118"/>
      <c r="P1856" s="118"/>
      <c r="Q1856" s="118"/>
      <c r="R1856" s="109">
        <f t="shared" si="248"/>
        <v>171.44400000000002</v>
      </c>
      <c r="S1856" s="119">
        <v>0.2</v>
      </c>
      <c r="T1856" s="119">
        <v>0.3</v>
      </c>
      <c r="U1856" s="119">
        <v>0.1</v>
      </c>
      <c r="V1856" s="111">
        <f t="shared" si="245"/>
        <v>294.19790400000005</v>
      </c>
      <c r="W1856" s="111">
        <f t="shared" si="249"/>
        <v>320.67571536000008</v>
      </c>
      <c r="X1856" s="112">
        <v>1.377</v>
      </c>
      <c r="Y1856" s="114">
        <f t="shared" si="244"/>
        <v>699.30841780800006</v>
      </c>
      <c r="Z1856" s="113">
        <v>0.4</v>
      </c>
      <c r="AA1856" s="114">
        <f t="shared" si="246"/>
        <v>419.58505068480002</v>
      </c>
    </row>
    <row r="1857" spans="1:27" ht="12.75" customHeight="1" x14ac:dyDescent="0.35">
      <c r="A1857" s="103" t="s">
        <v>2687</v>
      </c>
      <c r="B1857" s="222" t="s">
        <v>2528</v>
      </c>
      <c r="C1857" s="123" t="s">
        <v>4051</v>
      </c>
      <c r="D1857" s="124">
        <v>1</v>
      </c>
      <c r="E1857" s="125">
        <v>1</v>
      </c>
      <c r="F1857" s="106">
        <f>VLOOKUP(CONCATENATE(A1857,"-",E1857),AĞIRLIK!$A$3:$C$171,3,FALSE)</f>
        <v>26.376000000000005</v>
      </c>
      <c r="G1857" s="117" t="s">
        <v>39</v>
      </c>
      <c r="H1857" s="108">
        <f>Sayfa2!$C$2</f>
        <v>6.5</v>
      </c>
      <c r="I1857" s="108">
        <f>D1857*'genel hesap'!$K$97</f>
        <v>12.509759999999998</v>
      </c>
      <c r="J1857" s="108">
        <f>D1857*'genel hesap'!$R$97</f>
        <v>52.127768000000003</v>
      </c>
      <c r="K1857" s="118"/>
      <c r="L1857" s="118"/>
      <c r="M1857" s="118"/>
      <c r="N1857" s="118"/>
      <c r="O1857" s="118"/>
      <c r="P1857" s="118"/>
      <c r="Q1857" s="118"/>
      <c r="R1857" s="109">
        <f t="shared" si="248"/>
        <v>236.08152800000002</v>
      </c>
      <c r="S1857" s="119">
        <v>0.2</v>
      </c>
      <c r="T1857" s="119">
        <v>0.3</v>
      </c>
      <c r="U1857" s="119">
        <v>0.1</v>
      </c>
      <c r="V1857" s="111">
        <f>R1857*(1+S1857)*(T1857+1)*(U1857+1)</f>
        <v>405.11590204800001</v>
      </c>
      <c r="W1857" s="111">
        <f t="shared" si="249"/>
        <v>441.57633323232005</v>
      </c>
      <c r="X1857" s="112">
        <v>1.377</v>
      </c>
      <c r="Y1857" s="114">
        <f>V1857*(1+X1857)</f>
        <v>962.96049916809591</v>
      </c>
      <c r="Z1857" s="113">
        <v>0.4</v>
      </c>
      <c r="AA1857" s="114">
        <f>Y1857*(1-Z1857)</f>
        <v>577.77629950085748</v>
      </c>
    </row>
    <row r="1858" spans="1:27" ht="12.75" customHeight="1" x14ac:dyDescent="0.35">
      <c r="A1858" s="103" t="s">
        <v>2687</v>
      </c>
      <c r="B1858" s="222" t="s">
        <v>2529</v>
      </c>
      <c r="C1858" s="123" t="s">
        <v>3439</v>
      </c>
      <c r="D1858" s="124">
        <v>1</v>
      </c>
      <c r="E1858" s="125">
        <v>1</v>
      </c>
      <c r="F1858" s="132">
        <f>VLOOKUP(CONCATENATE(A1858,"-",E1858),AĞIRLIK!$A$3:$C$171,3,FALSE)</f>
        <v>26.376000000000005</v>
      </c>
      <c r="G1858" s="141" t="s">
        <v>39</v>
      </c>
      <c r="H1858" s="108">
        <f>Sayfa2!$C$2</f>
        <v>6.5</v>
      </c>
      <c r="I1858" s="108">
        <f>D1858*İZOLASYON!$G$30</f>
        <v>10.002470000000001</v>
      </c>
      <c r="J1858" s="118">
        <f>D1858*İZOLASYON!$O$30</f>
        <v>50.835344000000006</v>
      </c>
      <c r="K1858" s="118"/>
      <c r="L1858" s="118"/>
      <c r="M1858" s="118"/>
      <c r="N1858" s="118"/>
      <c r="O1858" s="118"/>
      <c r="P1858" s="118"/>
      <c r="Q1858" s="118"/>
      <c r="R1858" s="109">
        <f t="shared" si="248"/>
        <v>232.281814</v>
      </c>
      <c r="S1858" s="119">
        <v>0.2</v>
      </c>
      <c r="T1858" s="119">
        <v>0.3</v>
      </c>
      <c r="U1858" s="119">
        <v>0.1</v>
      </c>
      <c r="V1858" s="111">
        <f t="shared" si="245"/>
        <v>398.59559282399999</v>
      </c>
      <c r="W1858" s="111">
        <f t="shared" si="249"/>
        <v>434.46919617816002</v>
      </c>
      <c r="X1858" s="112">
        <v>1.377</v>
      </c>
      <c r="Y1858" s="114">
        <f t="shared" si="244"/>
        <v>947.46172414264788</v>
      </c>
      <c r="Z1858" s="113">
        <v>0.4</v>
      </c>
      <c r="AA1858" s="114">
        <f t="shared" si="246"/>
        <v>568.47703448558866</v>
      </c>
    </row>
    <row r="1859" spans="1:27" ht="12.75" customHeight="1" x14ac:dyDescent="0.35">
      <c r="A1859" s="103" t="s">
        <v>2687</v>
      </c>
      <c r="B1859" s="222" t="s">
        <v>2530</v>
      </c>
      <c r="C1859" s="123" t="s">
        <v>630</v>
      </c>
      <c r="D1859" s="124">
        <v>1</v>
      </c>
      <c r="E1859" s="125">
        <v>1</v>
      </c>
      <c r="F1859" s="132">
        <f>VLOOKUP(CONCATENATE(A1859,"-",E1859),AĞIRLIK!$A$3:$C$171,3,FALSE)</f>
        <v>26.376000000000005</v>
      </c>
      <c r="G1859" s="141" t="s">
        <v>39</v>
      </c>
      <c r="H1859" s="108">
        <f>Sayfa2!$C$2</f>
        <v>6.5</v>
      </c>
      <c r="I1859" s="108"/>
      <c r="J1859" s="118"/>
      <c r="K1859" s="118"/>
      <c r="L1859" s="118"/>
      <c r="M1859" s="118"/>
      <c r="N1859" s="118"/>
      <c r="O1859" s="118"/>
      <c r="P1859" s="118"/>
      <c r="Q1859" s="118"/>
      <c r="R1859" s="109">
        <f t="shared" si="248"/>
        <v>171.44400000000002</v>
      </c>
      <c r="S1859" s="119">
        <v>0.2</v>
      </c>
      <c r="T1859" s="119">
        <v>0.3</v>
      </c>
      <c r="U1859" s="119">
        <v>0.1</v>
      </c>
      <c r="V1859" s="111">
        <f t="shared" si="245"/>
        <v>294.19790400000005</v>
      </c>
      <c r="W1859" s="111">
        <f t="shared" si="249"/>
        <v>320.67571536000008</v>
      </c>
      <c r="X1859" s="112">
        <v>1.377</v>
      </c>
      <c r="Y1859" s="114">
        <f t="shared" si="244"/>
        <v>699.30841780800006</v>
      </c>
      <c r="Z1859" s="113">
        <v>0.4</v>
      </c>
      <c r="AA1859" s="114">
        <f t="shared" si="246"/>
        <v>419.58505068480002</v>
      </c>
    </row>
    <row r="1860" spans="1:27" ht="12.75" customHeight="1" x14ac:dyDescent="0.35">
      <c r="A1860" s="103" t="s">
        <v>2687</v>
      </c>
      <c r="B1860" s="222" t="s">
        <v>2531</v>
      </c>
      <c r="C1860" s="78" t="s">
        <v>629</v>
      </c>
      <c r="D1860" s="124">
        <v>1</v>
      </c>
      <c r="E1860" s="125">
        <v>1</v>
      </c>
      <c r="F1860" s="132">
        <f>VLOOKUP(CONCATENATE(A1860,"-",E1860),AĞIRLIK!$A$3:$C$171,3,FALSE)</f>
        <v>26.376000000000005</v>
      </c>
      <c r="G1860" s="141" t="s">
        <v>39</v>
      </c>
      <c r="H1860" s="108">
        <f>Sayfa2!$C$2</f>
        <v>6.5</v>
      </c>
      <c r="I1860" s="120"/>
      <c r="J1860" s="118"/>
      <c r="K1860" s="118"/>
      <c r="L1860" s="118">
        <f>'genel hesap'!$C$2</f>
        <v>1.39</v>
      </c>
      <c r="M1860" s="118"/>
      <c r="N1860" s="118"/>
      <c r="O1860" s="118">
        <f>SIVAMA!D30</f>
        <v>6.4799999999999995</v>
      </c>
      <c r="P1860" s="118"/>
      <c r="Q1860" s="118"/>
      <c r="R1860" s="109">
        <f>R1829</f>
        <v>85.722000000000008</v>
      </c>
      <c r="S1860" s="119">
        <v>0.2</v>
      </c>
      <c r="T1860" s="119">
        <v>0.3</v>
      </c>
      <c r="U1860" s="119">
        <v>0.1</v>
      </c>
      <c r="V1860" s="111">
        <f t="shared" si="245"/>
        <v>147.09895200000003</v>
      </c>
      <c r="W1860" s="111">
        <f t="shared" si="249"/>
        <v>160.33785768000004</v>
      </c>
      <c r="X1860" s="112">
        <v>1.377</v>
      </c>
      <c r="Y1860" s="114">
        <f t="shared" si="244"/>
        <v>349.65420890400003</v>
      </c>
      <c r="Z1860" s="113">
        <v>0.4</v>
      </c>
      <c r="AA1860" s="114">
        <f t="shared" si="246"/>
        <v>209.79252534240001</v>
      </c>
    </row>
    <row r="1861" spans="1:27" ht="12.75" customHeight="1" x14ac:dyDescent="0.35">
      <c r="A1861" s="103" t="s">
        <v>2687</v>
      </c>
      <c r="B1861" s="222" t="s">
        <v>2532</v>
      </c>
      <c r="C1861" s="123" t="s">
        <v>3467</v>
      </c>
      <c r="D1861" s="124">
        <v>1</v>
      </c>
      <c r="E1861" s="125">
        <v>1</v>
      </c>
      <c r="F1861" s="132">
        <f>VLOOKUP(CONCATENATE(A1861,"-",E1861),AĞIRLIK!$A$3:$C$171,3,FALSE)</f>
        <v>26.376000000000005</v>
      </c>
      <c r="G1861" s="141" t="s">
        <v>39</v>
      </c>
      <c r="H1861" s="108">
        <f>Sayfa2!$C$2</f>
        <v>6.5</v>
      </c>
      <c r="I1861" s="108">
        <f>D1861*İZOLASYON!$G$30</f>
        <v>10.002470000000001</v>
      </c>
      <c r="J1861" s="118">
        <f>D1861*İZOLASYON!$O$30</f>
        <v>50.835344000000006</v>
      </c>
      <c r="K1861" s="118"/>
      <c r="L1861" s="118">
        <f>'genel hesap'!$C$2</f>
        <v>1.39</v>
      </c>
      <c r="M1861" s="118"/>
      <c r="N1861" s="118"/>
      <c r="O1861" s="118">
        <f>SIVAMA!D30</f>
        <v>6.4799999999999995</v>
      </c>
      <c r="P1861" s="118"/>
      <c r="Q1861" s="118"/>
      <c r="R1861" s="109">
        <f>R1830</f>
        <v>116.140907</v>
      </c>
      <c r="S1861" s="119">
        <v>0.2</v>
      </c>
      <c r="T1861" s="119">
        <v>0.3</v>
      </c>
      <c r="U1861" s="119">
        <v>0.1</v>
      </c>
      <c r="V1861" s="111">
        <f t="shared" si="245"/>
        <v>199.297796412</v>
      </c>
      <c r="W1861" s="111">
        <f t="shared" si="249"/>
        <v>217.23459808908001</v>
      </c>
      <c r="X1861" s="112">
        <v>1.377</v>
      </c>
      <c r="Y1861" s="114">
        <f t="shared" si="244"/>
        <v>473.73086207132394</v>
      </c>
      <c r="Z1861" s="113">
        <v>0.4</v>
      </c>
      <c r="AA1861" s="114">
        <f t="shared" si="246"/>
        <v>284.23851724279433</v>
      </c>
    </row>
    <row r="1862" spans="1:27" ht="12.75" customHeight="1" x14ac:dyDescent="0.35">
      <c r="A1862" s="103" t="s">
        <v>2687</v>
      </c>
      <c r="B1862" s="222" t="s">
        <v>2533</v>
      </c>
      <c r="C1862" s="123" t="s">
        <v>4052</v>
      </c>
      <c r="D1862" s="124">
        <v>0.25</v>
      </c>
      <c r="E1862" s="125">
        <v>1</v>
      </c>
      <c r="F1862" s="106">
        <f>VLOOKUP(CONCATENATE(A1862,"-",E1862),AĞIRLIK!$A$3:$C$171,3,FALSE)</f>
        <v>26.376000000000005</v>
      </c>
      <c r="G1862" s="117" t="s">
        <v>39</v>
      </c>
      <c r="H1862" s="108">
        <f>Sayfa2!$C$2</f>
        <v>6.5</v>
      </c>
      <c r="I1862" s="108">
        <f>D1862*'genel hesap'!$K$97</f>
        <v>3.1274399999999996</v>
      </c>
      <c r="J1862" s="108">
        <f>D1862*'genel hesap'!$R$97</f>
        <v>13.031942000000001</v>
      </c>
      <c r="K1862" s="118"/>
      <c r="L1862" s="118">
        <f>'genel hesap'!$C$2</f>
        <v>1.39</v>
      </c>
      <c r="M1862" s="118"/>
      <c r="N1862" s="118"/>
      <c r="O1862" s="118">
        <f>SIVAMA!D30</f>
        <v>6.4799999999999995</v>
      </c>
      <c r="P1862" s="118"/>
      <c r="Q1862" s="118"/>
      <c r="R1862" s="109">
        <f>R1831</f>
        <v>118.04076400000001</v>
      </c>
      <c r="S1862" s="119">
        <v>0.2</v>
      </c>
      <c r="T1862" s="119">
        <v>0.3</v>
      </c>
      <c r="U1862" s="119">
        <v>0.1</v>
      </c>
      <c r="V1862" s="111">
        <f>R1862*(1+S1862)*(T1862+1)*(U1862+1)</f>
        <v>202.557951024</v>
      </c>
      <c r="W1862" s="111">
        <f t="shared" si="249"/>
        <v>220.78816661616003</v>
      </c>
      <c r="X1862" s="112">
        <v>1.377</v>
      </c>
      <c r="Y1862" s="114">
        <f>V1862*(1+X1862)</f>
        <v>481.48024958404795</v>
      </c>
      <c r="Z1862" s="113">
        <v>0.4</v>
      </c>
      <c r="AA1862" s="114">
        <f>Y1862*(1-Z1862)</f>
        <v>288.88814975042874</v>
      </c>
    </row>
    <row r="1863" spans="1:27" ht="12.75" customHeight="1" x14ac:dyDescent="0.35">
      <c r="A1863" s="103" t="s">
        <v>2687</v>
      </c>
      <c r="B1863" s="222" t="s">
        <v>2534</v>
      </c>
      <c r="C1863" s="78" t="s">
        <v>627</v>
      </c>
      <c r="D1863" s="124">
        <v>1</v>
      </c>
      <c r="E1863" s="125">
        <v>1</v>
      </c>
      <c r="F1863" s="132">
        <f>VLOOKUP(CONCATENATE(A1863,"-",E1863),AĞIRLIK!$A$3:$C$171,3,FALSE)</f>
        <v>26.376000000000005</v>
      </c>
      <c r="G1863" s="141" t="s">
        <v>39</v>
      </c>
      <c r="H1863" s="108">
        <f>Sayfa2!$C$2</f>
        <v>6.5</v>
      </c>
      <c r="I1863" s="120"/>
      <c r="J1863" s="118"/>
      <c r="K1863" s="118"/>
      <c r="L1863" s="118"/>
      <c r="M1863" s="118"/>
      <c r="N1863" s="118"/>
      <c r="O1863" s="118"/>
      <c r="P1863" s="118"/>
      <c r="Q1863" s="118"/>
      <c r="R1863" s="109">
        <f>F1863*H1863*D1863+I1863+J1863+K1863+L1863+M1863+N1863+O1863+P1863+Q1863</f>
        <v>171.44400000000002</v>
      </c>
      <c r="S1863" s="119">
        <v>0.1</v>
      </c>
      <c r="T1863" s="119">
        <v>0.3</v>
      </c>
      <c r="U1863" s="119">
        <v>0.1</v>
      </c>
      <c r="V1863" s="111">
        <f t="shared" si="245"/>
        <v>269.68141200000008</v>
      </c>
      <c r="W1863" s="111">
        <f t="shared" si="249"/>
        <v>293.95273908000013</v>
      </c>
      <c r="X1863" s="112">
        <v>1.377</v>
      </c>
      <c r="Y1863" s="114">
        <f t="shared" si="244"/>
        <v>641.03271632400015</v>
      </c>
      <c r="Z1863" s="113">
        <v>0.4</v>
      </c>
      <c r="AA1863" s="114">
        <f t="shared" si="246"/>
        <v>384.61962979440005</v>
      </c>
    </row>
    <row r="1864" spans="1:27" ht="12.75" customHeight="1" x14ac:dyDescent="0.35">
      <c r="A1864" s="103" t="s">
        <v>2687</v>
      </c>
      <c r="B1864" s="222" t="s">
        <v>2535</v>
      </c>
      <c r="C1864" s="123" t="s">
        <v>3635</v>
      </c>
      <c r="D1864" s="124">
        <v>1</v>
      </c>
      <c r="E1864" s="125">
        <v>1</v>
      </c>
      <c r="F1864" s="132">
        <f>VLOOKUP(CONCATENATE(A1864,"-",E1864),AĞIRLIK!$A$3:$C$171,3,FALSE)</f>
        <v>26.376000000000005</v>
      </c>
      <c r="G1864" s="141" t="s">
        <v>39</v>
      </c>
      <c r="H1864" s="108">
        <f>Sayfa2!$C$2</f>
        <v>6.5</v>
      </c>
      <c r="I1864" s="108">
        <f>D1864*İZOLASYON!$G$30</f>
        <v>10.002470000000001</v>
      </c>
      <c r="J1864" s="118">
        <f>D1864*İZOLASYON!$O$30</f>
        <v>50.835344000000006</v>
      </c>
      <c r="K1864" s="118"/>
      <c r="L1864" s="118"/>
      <c r="M1864" s="118"/>
      <c r="N1864" s="118"/>
      <c r="O1864" s="118"/>
      <c r="P1864" s="118"/>
      <c r="Q1864" s="118"/>
      <c r="R1864" s="109">
        <f>F1864*H1864*D1864+I1864+J1864+K1864+L1864+M1864+N1864+O1864+P1864+Q1864</f>
        <v>232.281814</v>
      </c>
      <c r="S1864" s="119">
        <v>0.1</v>
      </c>
      <c r="T1864" s="119">
        <v>0.3</v>
      </c>
      <c r="U1864" s="119">
        <v>0.1</v>
      </c>
      <c r="V1864" s="111">
        <f t="shared" si="245"/>
        <v>365.3792934220001</v>
      </c>
      <c r="W1864" s="111">
        <f t="shared" si="249"/>
        <v>398.26342982998017</v>
      </c>
      <c r="X1864" s="112">
        <v>1.377</v>
      </c>
      <c r="Y1864" s="114">
        <f t="shared" si="244"/>
        <v>868.50658046409421</v>
      </c>
      <c r="Z1864" s="113">
        <v>0.4</v>
      </c>
      <c r="AA1864" s="114">
        <f t="shared" si="246"/>
        <v>521.10394827845653</v>
      </c>
    </row>
    <row r="1865" spans="1:27" ht="12.75" customHeight="1" x14ac:dyDescent="0.35">
      <c r="A1865" s="103" t="s">
        <v>2687</v>
      </c>
      <c r="B1865" s="222" t="s">
        <v>2536</v>
      </c>
      <c r="C1865" s="123" t="s">
        <v>4053</v>
      </c>
      <c r="D1865" s="124">
        <v>1</v>
      </c>
      <c r="E1865" s="125">
        <v>1</v>
      </c>
      <c r="F1865" s="106">
        <f>VLOOKUP(CONCATENATE(A1865,"-",E1865),AĞIRLIK!$A$3:$C$171,3,FALSE)</f>
        <v>26.376000000000005</v>
      </c>
      <c r="G1865" s="117" t="s">
        <v>39</v>
      </c>
      <c r="H1865" s="108">
        <f>Sayfa2!$C$2</f>
        <v>6.5</v>
      </c>
      <c r="I1865" s="108">
        <f>D1865*'genel hesap'!$K$97</f>
        <v>12.509759999999998</v>
      </c>
      <c r="J1865" s="108">
        <f>D1865*'genel hesap'!$R$97</f>
        <v>52.127768000000003</v>
      </c>
      <c r="K1865" s="118"/>
      <c r="L1865" s="118"/>
      <c r="M1865" s="118"/>
      <c r="N1865" s="118"/>
      <c r="O1865" s="118"/>
      <c r="P1865" s="118"/>
      <c r="Q1865" s="118"/>
      <c r="R1865" s="109">
        <f>F1865*H1865*D1865+I1865+J1865+K1865+L1865+M1865+N1865+O1865+P1865+Q1865</f>
        <v>236.08152800000002</v>
      </c>
      <c r="S1865" s="119">
        <v>0.1</v>
      </c>
      <c r="T1865" s="119">
        <v>0.3</v>
      </c>
      <c r="U1865" s="119">
        <v>0.1</v>
      </c>
      <c r="V1865" s="111">
        <f t="shared" si="245"/>
        <v>371.35624354400005</v>
      </c>
      <c r="W1865" s="111">
        <f t="shared" si="249"/>
        <v>404.77830546296008</v>
      </c>
      <c r="X1865" s="112">
        <v>1.377</v>
      </c>
      <c r="Y1865" s="114">
        <f t="shared" si="244"/>
        <v>882.713790904088</v>
      </c>
      <c r="Z1865" s="113">
        <v>0.4</v>
      </c>
      <c r="AA1865" s="114">
        <f t="shared" si="246"/>
        <v>529.6282745424528</v>
      </c>
    </row>
    <row r="1866" spans="1:27" ht="12.75" customHeight="1" x14ac:dyDescent="0.35">
      <c r="A1866" s="103" t="s">
        <v>2687</v>
      </c>
      <c r="B1866" s="222" t="s">
        <v>2537</v>
      </c>
      <c r="C1866" s="78" t="s">
        <v>1424</v>
      </c>
      <c r="D1866" s="124">
        <v>1</v>
      </c>
      <c r="E1866" s="125">
        <v>1</v>
      </c>
      <c r="F1866" s="132">
        <f>VLOOKUP(CONCATENATE(A1866,"-",E1866),AĞIRLIK!$A$3:$C$171,3,FALSE)</f>
        <v>26.376000000000005</v>
      </c>
      <c r="G1866" s="141" t="s">
        <v>39</v>
      </c>
      <c r="H1866" s="108">
        <f>Sayfa2!$C$2</f>
        <v>6.5</v>
      </c>
      <c r="I1866" s="108"/>
      <c r="J1866" s="118"/>
      <c r="K1866" s="118"/>
      <c r="L1866" s="118"/>
      <c r="M1866" s="118"/>
      <c r="N1866" s="118"/>
      <c r="O1866" s="118"/>
      <c r="P1866" s="118"/>
      <c r="Q1866" s="118"/>
      <c r="R1866" s="109">
        <f>F1866*H1866*D1866+I1866+J1866+K1866+L1866+M1866+N1866+O1866+P1866+Q1866</f>
        <v>171.44400000000002</v>
      </c>
      <c r="S1866" s="119">
        <v>0.2</v>
      </c>
      <c r="T1866" s="119">
        <v>0.3</v>
      </c>
      <c r="U1866" s="119">
        <v>0.1</v>
      </c>
      <c r="V1866" s="111">
        <f t="shared" si="245"/>
        <v>294.19790400000005</v>
      </c>
      <c r="W1866" s="111">
        <f t="shared" si="249"/>
        <v>320.67571536000008</v>
      </c>
      <c r="X1866" s="112">
        <v>1.377</v>
      </c>
      <c r="Y1866" s="114">
        <f t="shared" si="244"/>
        <v>699.30841780800006</v>
      </c>
      <c r="Z1866" s="113">
        <v>0.4</v>
      </c>
      <c r="AA1866" s="114">
        <f t="shared" si="246"/>
        <v>419.58505068480002</v>
      </c>
    </row>
    <row r="1867" spans="1:27" ht="12.75" customHeight="1" x14ac:dyDescent="0.35">
      <c r="A1867" s="103" t="s">
        <v>2687</v>
      </c>
      <c r="B1867" s="222" t="s">
        <v>4475</v>
      </c>
      <c r="C1867" s="78" t="s">
        <v>638</v>
      </c>
      <c r="D1867" s="124">
        <v>1</v>
      </c>
      <c r="E1867" s="125">
        <v>1</v>
      </c>
      <c r="F1867" s="132">
        <f>VLOOKUP(CONCATENATE(A1867,"-",E1867),AĞIRLIK!$A$3:$C$171,3,FALSE)</f>
        <v>26.376000000000005</v>
      </c>
      <c r="G1867" s="141" t="s">
        <v>39</v>
      </c>
      <c r="H1867" s="108">
        <f>Sayfa2!$C$2</f>
        <v>6.5</v>
      </c>
      <c r="I1867" s="108"/>
      <c r="J1867" s="118"/>
      <c r="K1867" s="118"/>
      <c r="L1867" s="118"/>
      <c r="M1867" s="118"/>
      <c r="N1867" s="118"/>
      <c r="O1867" s="118"/>
      <c r="P1867" s="118"/>
      <c r="Q1867" s="118"/>
      <c r="R1867" s="109">
        <f>F1867*H1867*D1867+I1867+J1867+K1867+L1867+M1867+N1867+O1867+P1867+Q1867</f>
        <v>171.44400000000002</v>
      </c>
      <c r="S1867" s="119">
        <v>0.2</v>
      </c>
      <c r="T1867" s="119">
        <v>0.3</v>
      </c>
      <c r="U1867" s="119">
        <v>0.1</v>
      </c>
      <c r="V1867" s="111">
        <f t="shared" si="245"/>
        <v>294.19790400000005</v>
      </c>
      <c r="W1867" s="111">
        <f t="shared" si="249"/>
        <v>320.67571536000008</v>
      </c>
      <c r="X1867" s="112">
        <v>1.377</v>
      </c>
      <c r="Y1867" s="114">
        <f t="shared" si="244"/>
        <v>699.30841780800006</v>
      </c>
      <c r="Z1867" s="113">
        <v>0.4</v>
      </c>
      <c r="AA1867" s="114">
        <f t="shared" si="246"/>
        <v>419.58505068480002</v>
      </c>
    </row>
    <row r="1868" spans="1:27" ht="12.75" customHeight="1" x14ac:dyDescent="0.35">
      <c r="A1868" s="103" t="s">
        <v>2687</v>
      </c>
      <c r="B1868" s="222" t="s">
        <v>4476</v>
      </c>
      <c r="C1868" s="78" t="s">
        <v>1425</v>
      </c>
      <c r="D1868" s="126">
        <v>1</v>
      </c>
      <c r="E1868" s="131"/>
      <c r="F1868" s="132">
        <f>Sayfa2!CU30</f>
        <v>10.4</v>
      </c>
      <c r="G1868" s="142" t="s">
        <v>39</v>
      </c>
      <c r="H1868" s="108">
        <v>1.62</v>
      </c>
      <c r="I1868" s="108"/>
      <c r="J1868" s="118"/>
      <c r="K1868" s="118"/>
      <c r="L1868" s="118"/>
      <c r="M1868" s="118"/>
      <c r="N1868" s="118"/>
      <c r="O1868" s="118"/>
      <c r="P1868" s="128"/>
      <c r="Q1868" s="128"/>
      <c r="R1868" s="109">
        <f>R1870</f>
        <v>16.848000000000003</v>
      </c>
      <c r="S1868" s="129">
        <v>1.5</v>
      </c>
      <c r="T1868" s="129">
        <v>0</v>
      </c>
      <c r="U1868" s="129">
        <v>0</v>
      </c>
      <c r="V1868" s="111">
        <f>R1868*(1+S1868)*(T1868+1)*(U1868+1)</f>
        <v>42.120000000000005</v>
      </c>
      <c r="W1868" s="111">
        <f t="shared" si="249"/>
        <v>45.910800000000009</v>
      </c>
      <c r="X1868" s="112">
        <v>1.377</v>
      </c>
      <c r="Y1868" s="130">
        <f t="shared" si="244"/>
        <v>100.11924</v>
      </c>
      <c r="Z1868" s="113">
        <v>0.4</v>
      </c>
      <c r="AA1868" s="114">
        <f>Y1868*(1-Z1868)</f>
        <v>60.071544000000003</v>
      </c>
    </row>
    <row r="1869" spans="1:27" ht="12.75" customHeight="1" x14ac:dyDescent="0.35">
      <c r="A1869" s="103" t="s">
        <v>2687</v>
      </c>
      <c r="B1869" s="222" t="s">
        <v>4477</v>
      </c>
      <c r="C1869" s="78" t="s">
        <v>1426</v>
      </c>
      <c r="D1869" s="126"/>
      <c r="E1869" s="131"/>
      <c r="F1869" s="132">
        <f>Sayfa2!CU30</f>
        <v>10.4</v>
      </c>
      <c r="G1869" s="142" t="s">
        <v>39</v>
      </c>
      <c r="H1869" s="108"/>
      <c r="I1869" s="108"/>
      <c r="J1869" s="118"/>
      <c r="K1869" s="118"/>
      <c r="L1869" s="118"/>
      <c r="M1869" s="118"/>
      <c r="N1869" s="118"/>
      <c r="O1869" s="118"/>
      <c r="P1869" s="128"/>
      <c r="Q1869" s="128"/>
      <c r="R1869" s="109">
        <f>R1870</f>
        <v>16.848000000000003</v>
      </c>
      <c r="S1869" s="129">
        <v>1</v>
      </c>
      <c r="T1869" s="129">
        <v>0</v>
      </c>
      <c r="U1869" s="129">
        <v>0</v>
      </c>
      <c r="V1869" s="111">
        <f>R1869*(1+S1869)*(T1869+1)*(U1869+1)</f>
        <v>33.696000000000005</v>
      </c>
      <c r="W1869" s="111">
        <f t="shared" si="249"/>
        <v>36.728640000000006</v>
      </c>
      <c r="X1869" s="112">
        <v>1.377</v>
      </c>
      <c r="Y1869" s="130">
        <f t="shared" si="244"/>
        <v>80.095392000000004</v>
      </c>
      <c r="Z1869" s="113">
        <v>0.4</v>
      </c>
      <c r="AA1869" s="114">
        <f>Y1869*(1-Z1869)</f>
        <v>48.057235200000001</v>
      </c>
    </row>
    <row r="1870" spans="1:27" ht="12.75" customHeight="1" x14ac:dyDescent="0.35">
      <c r="A1870" s="103" t="s">
        <v>2687</v>
      </c>
      <c r="B1870" s="222" t="s">
        <v>4478</v>
      </c>
      <c r="C1870" s="78" t="s">
        <v>625</v>
      </c>
      <c r="D1870" s="126">
        <v>1</v>
      </c>
      <c r="E1870" s="131"/>
      <c r="F1870" s="132">
        <f>Sayfa2!CU30</f>
        <v>10.4</v>
      </c>
      <c r="G1870" s="142" t="s">
        <v>39</v>
      </c>
      <c r="H1870" s="108">
        <v>1.62</v>
      </c>
      <c r="I1870" s="108"/>
      <c r="J1870" s="118"/>
      <c r="K1870" s="118"/>
      <c r="L1870" s="118"/>
      <c r="M1870" s="118"/>
      <c r="N1870" s="118"/>
      <c r="O1870" s="118"/>
      <c r="P1870" s="128"/>
      <c r="Q1870" s="128"/>
      <c r="R1870" s="109">
        <f>F1870*H1870*D1870+I1870+J1870+K1870+L1870+M1870+N1870+O1870+P1870+Q1870</f>
        <v>16.848000000000003</v>
      </c>
      <c r="S1870" s="129">
        <v>1</v>
      </c>
      <c r="T1870" s="129">
        <v>0</v>
      </c>
      <c r="U1870" s="129">
        <v>0</v>
      </c>
      <c r="V1870" s="111">
        <f>R1870*(1+S1870)*(T1870+1)*(U1870+1)</f>
        <v>33.696000000000005</v>
      </c>
      <c r="W1870" s="111">
        <f t="shared" si="249"/>
        <v>36.728640000000006</v>
      </c>
      <c r="X1870" s="112">
        <v>1.377</v>
      </c>
      <c r="Y1870" s="130">
        <f t="shared" si="244"/>
        <v>80.095392000000004</v>
      </c>
      <c r="Z1870" s="113">
        <v>0.4</v>
      </c>
      <c r="AA1870" s="114">
        <f>Y1870*(1-Z1870)</f>
        <v>48.057235200000001</v>
      </c>
    </row>
    <row r="1871" spans="1:27" ht="12.75" customHeight="1" x14ac:dyDescent="0.35">
      <c r="A1871" s="103" t="s">
        <v>2687</v>
      </c>
      <c r="B1871" s="222" t="s">
        <v>4479</v>
      </c>
      <c r="C1871" s="78" t="s">
        <v>624</v>
      </c>
      <c r="D1871" s="124">
        <v>1</v>
      </c>
      <c r="E1871" s="125"/>
      <c r="F1871" s="132">
        <v>1</v>
      </c>
      <c r="G1871" s="141" t="s">
        <v>39</v>
      </c>
      <c r="H1871" s="144"/>
      <c r="I1871" s="145"/>
      <c r="J1871" s="134"/>
      <c r="K1871" s="134"/>
      <c r="L1871" s="134"/>
      <c r="M1871" s="134">
        <f>'BAĞLANTI KELEPÇESİ'!H31</f>
        <v>2.6043153246753246</v>
      </c>
      <c r="N1871" s="134"/>
      <c r="O1871" s="134"/>
      <c r="P1871" s="134"/>
      <c r="Q1871" s="134"/>
      <c r="R1871" s="109">
        <f>F1871*H1871*D1871+I1871+J1871+K1871+L1871+M1871+N1871+O1871+P1871+Q1871</f>
        <v>2.6043153246753246</v>
      </c>
      <c r="S1871" s="135">
        <v>1</v>
      </c>
      <c r="T1871" s="135">
        <v>0</v>
      </c>
      <c r="U1871" s="135">
        <v>0</v>
      </c>
      <c r="V1871" s="111">
        <f t="shared" ref="V1871:V1973" si="250">R1871*(1+S1871)*(T1871+1)*(U1871+1)</f>
        <v>5.2086306493506491</v>
      </c>
      <c r="W1871" s="111">
        <f t="shared" si="249"/>
        <v>5.6774074077922076</v>
      </c>
      <c r="X1871" s="112">
        <v>1.377</v>
      </c>
      <c r="Y1871" s="114">
        <f t="shared" si="244"/>
        <v>12.380915053506492</v>
      </c>
      <c r="Z1871" s="113">
        <v>0.4</v>
      </c>
      <c r="AA1871" s="114">
        <f t="shared" ref="AA1871:AA1973" si="251">Y1871*(1-Z1871)</f>
        <v>7.4285490321038949</v>
      </c>
    </row>
    <row r="1872" spans="1:27" ht="12.75" customHeight="1" x14ac:dyDescent="0.35">
      <c r="A1872" s="103" t="s">
        <v>2687</v>
      </c>
      <c r="B1872" s="222" t="s">
        <v>4480</v>
      </c>
      <c r="C1872" s="78" t="s">
        <v>1427</v>
      </c>
      <c r="D1872" s="124"/>
      <c r="E1872" s="125"/>
      <c r="F1872" s="132">
        <v>1</v>
      </c>
      <c r="G1872" s="117" t="s">
        <v>39</v>
      </c>
      <c r="H1872" s="144"/>
      <c r="I1872" s="138"/>
      <c r="J1872" s="118"/>
      <c r="K1872" s="134"/>
      <c r="L1872" s="134"/>
      <c r="M1872" s="134"/>
      <c r="N1872" s="134"/>
      <c r="O1872" s="134"/>
      <c r="P1872" s="134"/>
      <c r="Q1872" s="134"/>
      <c r="R1872" s="109">
        <f>R1875</f>
        <v>5.2702</v>
      </c>
      <c r="S1872" s="135">
        <v>1</v>
      </c>
      <c r="T1872" s="135">
        <v>0</v>
      </c>
      <c r="U1872" s="135">
        <v>0</v>
      </c>
      <c r="V1872" s="111">
        <f t="shared" si="250"/>
        <v>10.5404</v>
      </c>
      <c r="W1872" s="111">
        <f t="shared" si="249"/>
        <v>11.489036</v>
      </c>
      <c r="X1872" s="112">
        <v>1.377</v>
      </c>
      <c r="Y1872" s="114">
        <f t="shared" si="244"/>
        <v>25.054530799999998</v>
      </c>
      <c r="Z1872" s="113">
        <v>0.4</v>
      </c>
      <c r="AA1872" s="114">
        <f t="shared" si="251"/>
        <v>15.032718479999998</v>
      </c>
    </row>
    <row r="1873" spans="1:27" ht="12.75" customHeight="1" x14ac:dyDescent="0.35">
      <c r="A1873" s="103" t="s">
        <v>2687</v>
      </c>
      <c r="B1873" s="222" t="s">
        <v>4481</v>
      </c>
      <c r="C1873" s="123" t="s">
        <v>4054</v>
      </c>
      <c r="D1873" s="124"/>
      <c r="E1873" s="125"/>
      <c r="F1873" s="132">
        <v>1</v>
      </c>
      <c r="G1873" s="117" t="s">
        <v>39</v>
      </c>
      <c r="H1873" s="144"/>
      <c r="I1873" s="138"/>
      <c r="J1873" s="118"/>
      <c r="K1873" s="134"/>
      <c r="L1873" s="134"/>
      <c r="M1873" s="134"/>
      <c r="N1873" s="134"/>
      <c r="O1873" s="134"/>
      <c r="P1873" s="134">
        <f>'DUVAR KELEPÇE'!J30</f>
        <v>5.6784000000000008</v>
      </c>
      <c r="Q1873" s="134"/>
      <c r="R1873" s="109">
        <f>F1873*H1873*D1873+I1873+J1873+K1873+L1873+M1873+N1873+O1873+P1873+Q1873</f>
        <v>5.6784000000000008</v>
      </c>
      <c r="S1873" s="135">
        <v>1</v>
      </c>
      <c r="T1873" s="135">
        <v>0</v>
      </c>
      <c r="U1873" s="135">
        <v>0</v>
      </c>
      <c r="V1873" s="111">
        <f t="shared" si="250"/>
        <v>11.356800000000002</v>
      </c>
      <c r="W1873" s="111">
        <f t="shared" si="249"/>
        <v>12.378912000000003</v>
      </c>
      <c r="X1873" s="112">
        <v>1.377</v>
      </c>
      <c r="Y1873" s="114">
        <f t="shared" si="244"/>
        <v>26.9951136</v>
      </c>
      <c r="Z1873" s="113">
        <v>0.4</v>
      </c>
      <c r="AA1873" s="114">
        <f t="shared" si="251"/>
        <v>16.197068160000001</v>
      </c>
    </row>
    <row r="1874" spans="1:27" ht="12.75" customHeight="1" x14ac:dyDescent="0.35">
      <c r="A1874" s="103" t="s">
        <v>2687</v>
      </c>
      <c r="B1874" s="222" t="s">
        <v>4482</v>
      </c>
      <c r="C1874" s="123" t="s">
        <v>3496</v>
      </c>
      <c r="D1874" s="124"/>
      <c r="E1874" s="125"/>
      <c r="F1874" s="132">
        <v>1</v>
      </c>
      <c r="G1874" s="117" t="s">
        <v>39</v>
      </c>
      <c r="H1874" s="133"/>
      <c r="I1874" s="138"/>
      <c r="J1874" s="118"/>
      <c r="K1874" s="134"/>
      <c r="L1874" s="134"/>
      <c r="M1874" s="134"/>
      <c r="N1874" s="134"/>
      <c r="O1874" s="134"/>
      <c r="P1874" s="134">
        <f>'DUVAR KELEPÇE'!J29</f>
        <v>5.4743000000000004</v>
      </c>
      <c r="Q1874" s="134"/>
      <c r="R1874" s="109">
        <f>F1874*H1874*D1874+I1874+J1874+K1874+L1874+M1874+N1874+O1874+P1874+Q1874</f>
        <v>5.4743000000000004</v>
      </c>
      <c r="S1874" s="135">
        <v>1</v>
      </c>
      <c r="T1874" s="135">
        <v>0</v>
      </c>
      <c r="U1874" s="135">
        <v>0</v>
      </c>
      <c r="V1874" s="111">
        <f t="shared" si="250"/>
        <v>10.948600000000001</v>
      </c>
      <c r="W1874" s="111">
        <f t="shared" si="249"/>
        <v>11.933974000000001</v>
      </c>
      <c r="X1874" s="112">
        <v>1.377</v>
      </c>
      <c r="Y1874" s="114">
        <f t="shared" si="244"/>
        <v>26.024822199999999</v>
      </c>
      <c r="Z1874" s="113">
        <v>0.4</v>
      </c>
      <c r="AA1874" s="114">
        <f t="shared" si="251"/>
        <v>15.614893319999998</v>
      </c>
    </row>
    <row r="1875" spans="1:27" ht="12.75" customHeight="1" x14ac:dyDescent="0.35">
      <c r="A1875" s="103" t="s">
        <v>2687</v>
      </c>
      <c r="B1875" s="222" t="s">
        <v>4483</v>
      </c>
      <c r="C1875" s="123" t="s">
        <v>622</v>
      </c>
      <c r="D1875" s="124"/>
      <c r="E1875" s="125"/>
      <c r="F1875" s="132">
        <v>1</v>
      </c>
      <c r="G1875" s="117" t="s">
        <v>39</v>
      </c>
      <c r="H1875" s="133"/>
      <c r="I1875" s="138"/>
      <c r="J1875" s="134"/>
      <c r="K1875" s="134"/>
      <c r="L1875" s="134"/>
      <c r="M1875" s="134"/>
      <c r="N1875" s="134"/>
      <c r="O1875" s="134"/>
      <c r="P1875" s="134"/>
      <c r="Q1875" s="134">
        <f>'DUVAR KELEPÇE'!G29</f>
        <v>5.2702</v>
      </c>
      <c r="R1875" s="109">
        <f>F1875*H1875*D1875+I1875+J1875+K1875+L1875+M1875+N1875+O1875+Q1875</f>
        <v>5.2702</v>
      </c>
      <c r="S1875" s="135">
        <v>1</v>
      </c>
      <c r="T1875" s="135">
        <v>0</v>
      </c>
      <c r="U1875" s="135">
        <v>0</v>
      </c>
      <c r="V1875" s="111">
        <f t="shared" si="250"/>
        <v>10.5404</v>
      </c>
      <c r="W1875" s="111">
        <f t="shared" si="249"/>
        <v>11.489036</v>
      </c>
      <c r="X1875" s="112">
        <v>1.377</v>
      </c>
      <c r="Y1875" s="114">
        <f t="shared" si="244"/>
        <v>25.054530799999998</v>
      </c>
      <c r="Z1875" s="113">
        <v>0.4</v>
      </c>
      <c r="AA1875" s="114">
        <f t="shared" si="251"/>
        <v>15.032718479999998</v>
      </c>
    </row>
    <row r="1876" spans="1:27" ht="12.75" customHeight="1" x14ac:dyDescent="0.35">
      <c r="A1876" s="103" t="s">
        <v>2687</v>
      </c>
      <c r="B1876" s="222" t="s">
        <v>4484</v>
      </c>
      <c r="C1876" s="78" t="s">
        <v>621</v>
      </c>
      <c r="D1876" s="124"/>
      <c r="E1876" s="125"/>
      <c r="F1876" s="132">
        <v>1</v>
      </c>
      <c r="G1876" s="141" t="s">
        <v>39</v>
      </c>
      <c r="H1876" s="133"/>
      <c r="I1876" s="133"/>
      <c r="J1876" s="134"/>
      <c r="K1876" s="134"/>
      <c r="L1876" s="134"/>
      <c r="M1876" s="134"/>
      <c r="N1876" s="134">
        <f>'genel hesap'!Y66</f>
        <v>2.8389041095890413</v>
      </c>
      <c r="O1876" s="134"/>
      <c r="P1876" s="134"/>
      <c r="Q1876" s="134"/>
      <c r="R1876" s="109">
        <f>F1876*H1876*D1876+I1876+J1876+K1876+L1876+M1876+N1876+O1876+P1876+Q1876</f>
        <v>2.8389041095890413</v>
      </c>
      <c r="S1876" s="135">
        <v>1</v>
      </c>
      <c r="T1876" s="135">
        <v>0</v>
      </c>
      <c r="U1876" s="135">
        <v>0</v>
      </c>
      <c r="V1876" s="111">
        <f t="shared" si="250"/>
        <v>5.6778082191780825</v>
      </c>
      <c r="W1876" s="111">
        <f t="shared" si="249"/>
        <v>6.18881095890411</v>
      </c>
      <c r="X1876" s="112">
        <v>1.377</v>
      </c>
      <c r="Y1876" s="114">
        <f t="shared" si="244"/>
        <v>13.496150136986302</v>
      </c>
      <c r="Z1876" s="113">
        <v>0.4</v>
      </c>
      <c r="AA1876" s="114">
        <f t="shared" si="251"/>
        <v>8.0976900821917805</v>
      </c>
    </row>
    <row r="1877" spans="1:27" ht="12.75" customHeight="1" x14ac:dyDescent="0.35">
      <c r="A1877" s="103" t="s">
        <v>2687</v>
      </c>
      <c r="B1877" s="222" t="s">
        <v>4485</v>
      </c>
      <c r="C1877" s="78" t="s">
        <v>3575</v>
      </c>
      <c r="D1877" s="124">
        <v>0.2</v>
      </c>
      <c r="E1877" s="125">
        <v>1</v>
      </c>
      <c r="F1877" s="132">
        <f>VLOOKUP(CONCATENATE(A1877,"-",E1877),AĞIRLIK!$A$3:$C$171,3,FALSE)</f>
        <v>26.376000000000005</v>
      </c>
      <c r="G1877" s="143" t="s">
        <v>39</v>
      </c>
      <c r="H1877" s="108">
        <f>Sayfa2!$C$2</f>
        <v>6.5</v>
      </c>
      <c r="I1877" s="108"/>
      <c r="J1877" s="109"/>
      <c r="K1877" s="109">
        <v>0.5</v>
      </c>
      <c r="L1877" s="118"/>
      <c r="M1877" s="109"/>
      <c r="N1877" s="109"/>
      <c r="O1877" s="118">
        <f>SIVAMA!D30</f>
        <v>6.4799999999999995</v>
      </c>
      <c r="P1877" s="109"/>
      <c r="Q1877" s="109"/>
      <c r="R1877" s="109">
        <f>R1863+O1877+K1877</f>
        <v>178.42400000000001</v>
      </c>
      <c r="S1877" s="119">
        <v>0.2</v>
      </c>
      <c r="T1877" s="119">
        <v>0.3</v>
      </c>
      <c r="U1877" s="119">
        <v>0.1</v>
      </c>
      <c r="V1877" s="111">
        <f t="shared" si="250"/>
        <v>306.17558400000007</v>
      </c>
      <c r="W1877" s="111">
        <f t="shared" si="249"/>
        <v>333.73138656000009</v>
      </c>
      <c r="X1877" s="112">
        <v>1.377</v>
      </c>
      <c r="Y1877" s="111">
        <f t="shared" si="244"/>
        <v>727.77936316800015</v>
      </c>
      <c r="Z1877" s="113">
        <v>0.4</v>
      </c>
      <c r="AA1877" s="114">
        <f t="shared" si="251"/>
        <v>436.66761790080005</v>
      </c>
    </row>
    <row r="1878" spans="1:27" ht="12.75" customHeight="1" x14ac:dyDescent="0.35">
      <c r="A1878" s="103" t="s">
        <v>2687</v>
      </c>
      <c r="B1878" s="222" t="s">
        <v>4486</v>
      </c>
      <c r="C1878" s="78" t="s">
        <v>3511</v>
      </c>
      <c r="D1878" s="124">
        <v>0.2</v>
      </c>
      <c r="E1878" s="125">
        <v>1</v>
      </c>
      <c r="F1878" s="132">
        <f>VLOOKUP(CONCATENATE(A1878,"-",E1878),AĞIRLIK!$A$3:$C$171,3,FALSE)</f>
        <v>26.376000000000005</v>
      </c>
      <c r="G1878" s="143" t="s">
        <v>39</v>
      </c>
      <c r="H1878" s="108">
        <f>Sayfa2!$C$2</f>
        <v>6.5</v>
      </c>
      <c r="I1878" s="108">
        <f>'genel hesap'!K65*D1878</f>
        <v>1.8700270000000001</v>
      </c>
      <c r="J1878" s="118">
        <f>'genel hesap'!R65*D1878</f>
        <v>9.7362608000000037</v>
      </c>
      <c r="K1878" s="118">
        <f>'genel hesap'!$D$2</f>
        <v>0.5</v>
      </c>
      <c r="L1878" s="118"/>
      <c r="M1878" s="109"/>
      <c r="N1878" s="109"/>
      <c r="O1878" s="118">
        <f>SIVAMA!D30</f>
        <v>6.4799999999999995</v>
      </c>
      <c r="P1878" s="109"/>
      <c r="Q1878" s="109"/>
      <c r="R1878" s="109">
        <f>F1878*H1878*D1878+I1878+J1878+K1878+L1878+M1878+N1878+O1878+P1878+Q1878+R1864</f>
        <v>285.15690180000001</v>
      </c>
      <c r="S1878" s="119">
        <v>0.2</v>
      </c>
      <c r="T1878" s="119">
        <v>0.3</v>
      </c>
      <c r="U1878" s="119">
        <v>0.1</v>
      </c>
      <c r="V1878" s="111">
        <f t="shared" si="250"/>
        <v>489.32924348880005</v>
      </c>
      <c r="W1878" s="111">
        <f t="shared" si="249"/>
        <v>533.36887540279213</v>
      </c>
      <c r="X1878" s="112">
        <v>1.377</v>
      </c>
      <c r="Y1878" s="111">
        <f t="shared" si="244"/>
        <v>1163.1356117728776</v>
      </c>
      <c r="Z1878" s="113">
        <v>0.4</v>
      </c>
      <c r="AA1878" s="114">
        <f t="shared" si="251"/>
        <v>697.88136706372654</v>
      </c>
    </row>
    <row r="1879" spans="1:27" ht="12.75" customHeight="1" x14ac:dyDescent="0.35">
      <c r="A1879" s="103" t="s">
        <v>2687</v>
      </c>
      <c r="B1879" s="222" t="s">
        <v>4487</v>
      </c>
      <c r="C1879" s="78" t="s">
        <v>4055</v>
      </c>
      <c r="D1879" s="124">
        <v>0.2</v>
      </c>
      <c r="E1879" s="125">
        <v>1</v>
      </c>
      <c r="F1879" s="132">
        <f>VLOOKUP(CONCATENATE(A1879,"-",E1879),AĞIRLIK!$A$3:$C$171,3,FALSE)</f>
        <v>26.376000000000005</v>
      </c>
      <c r="G1879" s="143" t="s">
        <v>39</v>
      </c>
      <c r="H1879" s="108">
        <f>Sayfa2!$C$2</f>
        <v>6.5</v>
      </c>
      <c r="I1879" s="108">
        <f>D1879*'genel hesap'!$K$97</f>
        <v>2.5019519999999997</v>
      </c>
      <c r="J1879" s="109">
        <f>D1879*'genel hesap'!$R$97</f>
        <v>10.425553600000001</v>
      </c>
      <c r="K1879" s="109">
        <v>0.5</v>
      </c>
      <c r="L1879" s="118"/>
      <c r="M1879" s="109"/>
      <c r="N1879" s="109"/>
      <c r="O1879" s="118">
        <f>SIVAMA!D30</f>
        <v>6.4799999999999995</v>
      </c>
      <c r="P1879" s="109"/>
      <c r="Q1879" s="109"/>
      <c r="R1879" s="109">
        <f>F1879*H1879*D1879+I1879+J1879+K1879+L1879+M1879+N1879+O1879+P1879+Q1879+R1865</f>
        <v>290.27783360000001</v>
      </c>
      <c r="S1879" s="119">
        <v>0.2</v>
      </c>
      <c r="T1879" s="119">
        <v>0.3</v>
      </c>
      <c r="U1879" s="119">
        <v>0.1</v>
      </c>
      <c r="V1879" s="111">
        <f>R1879*(1+S1879)*(T1879+1)*(U1879+1)</f>
        <v>498.11676245760009</v>
      </c>
      <c r="W1879" s="111">
        <f t="shared" si="249"/>
        <v>542.94727107878418</v>
      </c>
      <c r="X1879" s="112">
        <v>1.377</v>
      </c>
      <c r="Y1879" s="111">
        <f>V1879*(1+X1879)</f>
        <v>1184.0235443617153</v>
      </c>
      <c r="Z1879" s="113">
        <v>0.4</v>
      </c>
      <c r="AA1879" s="114">
        <f>Y1879*(1-Z1879)</f>
        <v>710.41412661702918</v>
      </c>
    </row>
    <row r="1880" spans="1:27" ht="12.75" customHeight="1" x14ac:dyDescent="0.35">
      <c r="A1880" s="103" t="s">
        <v>2687</v>
      </c>
      <c r="B1880" s="222" t="s">
        <v>4488</v>
      </c>
      <c r="C1880" s="78" t="s">
        <v>2662</v>
      </c>
      <c r="D1880" s="124">
        <v>1</v>
      </c>
      <c r="E1880" s="125">
        <v>1</v>
      </c>
      <c r="F1880" s="132">
        <f>VLOOKUP(CONCATENATE(A1880,"-",E1880),AĞIRLIK!$A$3:$C$171,3,FALSE)</f>
        <v>26.376000000000005</v>
      </c>
      <c r="G1880" s="143" t="s">
        <v>39</v>
      </c>
      <c r="H1880" s="108">
        <f>Sayfa2!$C$2</f>
        <v>6.5</v>
      </c>
      <c r="I1880" s="108"/>
      <c r="J1880" s="109"/>
      <c r="K1880" s="109"/>
      <c r="L1880" s="118"/>
      <c r="M1880" s="109"/>
      <c r="N1880" s="109"/>
      <c r="O1880" s="118"/>
      <c r="P1880" s="109"/>
      <c r="Q1880" s="109"/>
      <c r="R1880" s="109">
        <f>R1863*1.5</f>
        <v>257.16600000000005</v>
      </c>
      <c r="S1880" s="119">
        <v>0.1</v>
      </c>
      <c r="T1880" s="119">
        <v>0.3</v>
      </c>
      <c r="U1880" s="119">
        <v>0.1</v>
      </c>
      <c r="V1880" s="111">
        <f t="shared" si="250"/>
        <v>404.52211800000021</v>
      </c>
      <c r="W1880" s="111">
        <f t="shared" si="249"/>
        <v>440.92910862000025</v>
      </c>
      <c r="X1880" s="112">
        <v>1.377</v>
      </c>
      <c r="Y1880" s="111">
        <f t="shared" si="244"/>
        <v>961.54907448600045</v>
      </c>
      <c r="Z1880" s="113">
        <v>0.4</v>
      </c>
      <c r="AA1880" s="114">
        <f t="shared" si="251"/>
        <v>576.92944469160022</v>
      </c>
    </row>
    <row r="1881" spans="1:27" ht="12.75" customHeight="1" x14ac:dyDescent="0.35">
      <c r="A1881" s="103" t="s">
        <v>2687</v>
      </c>
      <c r="B1881" s="222" t="s">
        <v>4489</v>
      </c>
      <c r="C1881" s="123" t="s">
        <v>3553</v>
      </c>
      <c r="D1881" s="124">
        <v>1</v>
      </c>
      <c r="E1881" s="125">
        <v>1</v>
      </c>
      <c r="F1881" s="132">
        <f>VLOOKUP(CONCATENATE(A1881,"-",E1881),AĞIRLIK!$A$3:$C$171,3,FALSE)</f>
        <v>26.376000000000005</v>
      </c>
      <c r="G1881" s="141" t="s">
        <v>39</v>
      </c>
      <c r="H1881" s="108">
        <f>Sayfa2!$C$2</f>
        <v>6.5</v>
      </c>
      <c r="I1881" s="108">
        <f>D1881*İZOLASYON!$G$30</f>
        <v>10.002470000000001</v>
      </c>
      <c r="J1881" s="118">
        <f>D1881*İZOLASYON!$O$30</f>
        <v>50.835344000000006</v>
      </c>
      <c r="K1881" s="118"/>
      <c r="L1881" s="118"/>
      <c r="M1881" s="118"/>
      <c r="N1881" s="118"/>
      <c r="O1881" s="118"/>
      <c r="P1881" s="118"/>
      <c r="Q1881" s="118"/>
      <c r="R1881" s="109">
        <f>R1864*1.5</f>
        <v>348.42272100000002</v>
      </c>
      <c r="S1881" s="119">
        <v>0.1</v>
      </c>
      <c r="T1881" s="119">
        <v>0.3</v>
      </c>
      <c r="U1881" s="119">
        <v>0.1</v>
      </c>
      <c r="V1881" s="111">
        <f t="shared" si="250"/>
        <v>548.06894013300018</v>
      </c>
      <c r="W1881" s="111">
        <f t="shared" si="249"/>
        <v>597.39514474497025</v>
      </c>
      <c r="X1881" s="112">
        <v>1.377</v>
      </c>
      <c r="Y1881" s="114">
        <f t="shared" si="244"/>
        <v>1302.7598706961412</v>
      </c>
      <c r="Z1881" s="113">
        <v>0.4</v>
      </c>
      <c r="AA1881" s="114">
        <f t="shared" si="251"/>
        <v>781.65592241768468</v>
      </c>
    </row>
    <row r="1882" spans="1:27" ht="12.75" customHeight="1" x14ac:dyDescent="0.35">
      <c r="A1882" s="103" t="s">
        <v>2687</v>
      </c>
      <c r="B1882" s="222" t="s">
        <v>4490</v>
      </c>
      <c r="C1882" s="123" t="s">
        <v>4056</v>
      </c>
      <c r="D1882" s="124">
        <v>1</v>
      </c>
      <c r="E1882" s="125">
        <v>1</v>
      </c>
      <c r="F1882" s="132">
        <f>VLOOKUP(CONCATENATE(A1882,"-",E1882),AĞIRLIK!$A$3:$C$171,3,FALSE)</f>
        <v>26.376000000000005</v>
      </c>
      <c r="G1882" s="143" t="s">
        <v>39</v>
      </c>
      <c r="H1882" s="108">
        <f>Sayfa2!$C$2</f>
        <v>6.5</v>
      </c>
      <c r="I1882" s="108">
        <f>D1882*'genel hesap'!$K$97</f>
        <v>12.509759999999998</v>
      </c>
      <c r="J1882" s="109">
        <f>D1882*'genel hesap'!$R$97</f>
        <v>52.127768000000003</v>
      </c>
      <c r="K1882" s="118"/>
      <c r="L1882" s="118"/>
      <c r="M1882" s="118"/>
      <c r="N1882" s="118">
        <f>CONTA!E29</f>
        <v>2.5808219178082195</v>
      </c>
      <c r="O1882" s="118"/>
      <c r="P1882" s="118"/>
      <c r="Q1882" s="118"/>
      <c r="R1882" s="109">
        <f>R1865*1.5</f>
        <v>354.12229200000002</v>
      </c>
      <c r="S1882" s="119">
        <v>0.2</v>
      </c>
      <c r="T1882" s="119">
        <v>0.3</v>
      </c>
      <c r="U1882" s="119">
        <v>0.1</v>
      </c>
      <c r="V1882" s="111">
        <f>R1882*(1+S1882)*(T1882+1)*(U1882+1)</f>
        <v>607.67385307200004</v>
      </c>
      <c r="W1882" s="111">
        <f t="shared" si="249"/>
        <v>662.36449984848014</v>
      </c>
      <c r="X1882" s="112">
        <v>1.377</v>
      </c>
      <c r="Y1882" s="114">
        <f>V1882*(1+X1882)</f>
        <v>1444.4407487521439</v>
      </c>
      <c r="Z1882" s="113">
        <v>0.4</v>
      </c>
      <c r="AA1882" s="114">
        <f>Y1882*(1-Z1882)</f>
        <v>866.66444925128633</v>
      </c>
    </row>
    <row r="1883" spans="1:27" ht="12.75" customHeight="1" x14ac:dyDescent="0.35">
      <c r="A1883" s="103" t="s">
        <v>2688</v>
      </c>
      <c r="B1883" s="222" t="s">
        <v>2538</v>
      </c>
      <c r="C1883" s="78" t="s">
        <v>674</v>
      </c>
      <c r="D1883" s="124">
        <v>1</v>
      </c>
      <c r="E1883" s="125">
        <v>1</v>
      </c>
      <c r="F1883" s="132">
        <f>VLOOKUP(CONCATENATE(A1883,"-",E1883),AĞIRLIK!$A$3:$C$171,3,FALSE)</f>
        <v>28.888000000000002</v>
      </c>
      <c r="G1883" s="141" t="s">
        <v>39</v>
      </c>
      <c r="H1883" s="108">
        <f>Sayfa2!$C$2</f>
        <v>6.5</v>
      </c>
      <c r="I1883" s="108"/>
      <c r="J1883" s="118"/>
      <c r="K1883" s="118"/>
      <c r="L1883" s="118"/>
      <c r="M1883" s="118"/>
      <c r="N1883" s="118"/>
      <c r="O1883" s="118"/>
      <c r="P1883" s="118"/>
      <c r="Q1883" s="118"/>
      <c r="R1883" s="109">
        <f>F1883*H1883*D1883+I1883+J1883+K1883+L1883+M1883+N1883+O1883+P1883+Q1883</f>
        <v>187.77200000000002</v>
      </c>
      <c r="S1883" s="119">
        <v>0.1</v>
      </c>
      <c r="T1883" s="119">
        <v>0.3</v>
      </c>
      <c r="U1883" s="119">
        <v>0.1</v>
      </c>
      <c r="V1883" s="111">
        <f t="shared" si="250"/>
        <v>295.36535600000008</v>
      </c>
      <c r="W1883" s="111">
        <f t="shared" si="249"/>
        <v>321.94823804000009</v>
      </c>
      <c r="X1883" s="112">
        <v>1.377</v>
      </c>
      <c r="Y1883" s="114">
        <f t="shared" si="244"/>
        <v>702.08345121200011</v>
      </c>
      <c r="Z1883" s="113">
        <v>0.4</v>
      </c>
      <c r="AA1883" s="114">
        <f t="shared" si="251"/>
        <v>421.25007072720007</v>
      </c>
    </row>
    <row r="1884" spans="1:27" ht="12.75" customHeight="1" x14ac:dyDescent="0.35">
      <c r="A1884" s="103" t="s">
        <v>2688</v>
      </c>
      <c r="B1884" s="222" t="s">
        <v>2539</v>
      </c>
      <c r="C1884" s="123" t="s">
        <v>3204</v>
      </c>
      <c r="D1884" s="124">
        <v>1</v>
      </c>
      <c r="E1884" s="125">
        <v>1</v>
      </c>
      <c r="F1884" s="132">
        <f>VLOOKUP(CONCATENATE(A1884,"-",E1884),AĞIRLIK!$A$3:$C$171,3,FALSE)</f>
        <v>28.888000000000002</v>
      </c>
      <c r="G1884" s="141" t="s">
        <v>39</v>
      </c>
      <c r="H1884" s="108">
        <f>Sayfa2!$C$2</f>
        <v>6.5</v>
      </c>
      <c r="I1884" s="108">
        <f>D1884*İZOLASYON!$G$31</f>
        <v>10.872249999999999</v>
      </c>
      <c r="J1884" s="118">
        <f>D1884*İZOLASYON!$O$31</f>
        <v>55.14342400000001</v>
      </c>
      <c r="K1884" s="118"/>
      <c r="L1884" s="118"/>
      <c r="M1884" s="118"/>
      <c r="N1884" s="118"/>
      <c r="O1884" s="118"/>
      <c r="P1884" s="118"/>
      <c r="Q1884" s="118"/>
      <c r="R1884" s="109">
        <f>F1884*H1884*D1884+I1884+J1884+K1884+L1884+M1884+N1884+O1884+P1884+Q1884</f>
        <v>253.78767400000004</v>
      </c>
      <c r="S1884" s="119">
        <v>0.1</v>
      </c>
      <c r="T1884" s="119">
        <v>0.3</v>
      </c>
      <c r="U1884" s="119">
        <v>0.1</v>
      </c>
      <c r="V1884" s="111">
        <f t="shared" si="250"/>
        <v>399.20801120200014</v>
      </c>
      <c r="W1884" s="111">
        <f t="shared" si="249"/>
        <v>435.13673221018018</v>
      </c>
      <c r="X1884" s="112">
        <v>1.377</v>
      </c>
      <c r="Y1884" s="114">
        <f t="shared" si="244"/>
        <v>948.91744262715429</v>
      </c>
      <c r="Z1884" s="113">
        <v>0.4</v>
      </c>
      <c r="AA1884" s="114">
        <f t="shared" si="251"/>
        <v>569.35046557629255</v>
      </c>
    </row>
    <row r="1885" spans="1:27" ht="12.75" customHeight="1" x14ac:dyDescent="0.35">
      <c r="A1885" s="103" t="s">
        <v>2688</v>
      </c>
      <c r="B1885" s="222" t="s">
        <v>2540</v>
      </c>
      <c r="C1885" s="123" t="s">
        <v>4057</v>
      </c>
      <c r="D1885" s="124">
        <v>1</v>
      </c>
      <c r="E1885" s="125">
        <v>1</v>
      </c>
      <c r="F1885" s="106">
        <f>VLOOKUP(CONCATENATE(A1885,"-",E1885),AĞIRLIK!$A$3:$C$171,3,FALSE)</f>
        <v>28.888000000000002</v>
      </c>
      <c r="G1885" s="117" t="s">
        <v>39</v>
      </c>
      <c r="H1885" s="108">
        <f>Sayfa2!$C$2</f>
        <v>6.5</v>
      </c>
      <c r="I1885" s="108">
        <f>D1885*'genel hesap'!$K$98</f>
        <v>13.552239999999999</v>
      </c>
      <c r="J1885" s="108">
        <f>D1885*'genel hesap'!$R$98</f>
        <v>56.435848000000007</v>
      </c>
      <c r="K1885" s="118"/>
      <c r="L1885" s="118"/>
      <c r="M1885" s="118"/>
      <c r="N1885" s="118"/>
      <c r="O1885" s="118"/>
      <c r="P1885" s="118"/>
      <c r="Q1885" s="118"/>
      <c r="R1885" s="109">
        <f>F1885*H1885*D1885+I1885+J1885+K1885+L1885+M1885+N1885+O1885+P1885+Q1885</f>
        <v>257.76008800000005</v>
      </c>
      <c r="S1885" s="119">
        <v>0.1</v>
      </c>
      <c r="T1885" s="119">
        <v>0.3</v>
      </c>
      <c r="U1885" s="119">
        <v>0.1</v>
      </c>
      <c r="V1885" s="111">
        <f t="shared" si="250"/>
        <v>405.45661842400023</v>
      </c>
      <c r="W1885" s="111">
        <f t="shared" si="249"/>
        <v>441.9477140821603</v>
      </c>
      <c r="X1885" s="112">
        <v>1.377</v>
      </c>
      <c r="Y1885" s="114">
        <f t="shared" si="244"/>
        <v>963.77038199384845</v>
      </c>
      <c r="Z1885" s="113">
        <v>0.4</v>
      </c>
      <c r="AA1885" s="114">
        <f t="shared" si="251"/>
        <v>578.26222919630902</v>
      </c>
    </row>
    <row r="1886" spans="1:27" ht="12.75" customHeight="1" x14ac:dyDescent="0.35">
      <c r="A1886" s="103" t="s">
        <v>2688</v>
      </c>
      <c r="B1886" s="222" t="s">
        <v>2541</v>
      </c>
      <c r="C1886" s="78" t="s">
        <v>676</v>
      </c>
      <c r="D1886" s="124">
        <v>0.5</v>
      </c>
      <c r="E1886" s="125">
        <v>1</v>
      </c>
      <c r="F1886" s="132">
        <f>VLOOKUP(CONCATENATE(A1886,"-",E1886),AĞIRLIK!$A$3:$C$171,3,FALSE)</f>
        <v>28.888000000000002</v>
      </c>
      <c r="G1886" s="141" t="s">
        <v>39</v>
      </c>
      <c r="H1886" s="108">
        <f>Sayfa2!$C$2</f>
        <v>6.5</v>
      </c>
      <c r="I1886" s="120"/>
      <c r="J1886" s="118"/>
      <c r="K1886" s="118"/>
      <c r="L1886" s="118"/>
      <c r="M1886" s="118"/>
      <c r="N1886" s="118"/>
      <c r="O1886" s="118"/>
      <c r="P1886" s="118"/>
      <c r="Q1886" s="118"/>
      <c r="R1886" s="109">
        <f t="shared" ref="R1886:R1894" si="252">F1886*H1886*D1886+I1886+J1886+K1886+L1886+M1886+N1886+O1886+P1886+Q1886</f>
        <v>93.88600000000001</v>
      </c>
      <c r="S1886" s="119">
        <v>0.2</v>
      </c>
      <c r="T1886" s="119">
        <v>0.3</v>
      </c>
      <c r="U1886" s="119">
        <v>0.1</v>
      </c>
      <c r="V1886" s="111">
        <f t="shared" si="250"/>
        <v>161.10837600000002</v>
      </c>
      <c r="W1886" s="111">
        <f t="shared" si="249"/>
        <v>175.60812984000003</v>
      </c>
      <c r="X1886" s="112">
        <v>1.377</v>
      </c>
      <c r="Y1886" s="114">
        <f t="shared" si="244"/>
        <v>382.95460975200001</v>
      </c>
      <c r="Z1886" s="113">
        <v>0.4</v>
      </c>
      <c r="AA1886" s="114">
        <f t="shared" si="251"/>
        <v>229.77276585120001</v>
      </c>
    </row>
    <row r="1887" spans="1:27" ht="12.75" customHeight="1" x14ac:dyDescent="0.35">
      <c r="A1887" s="103" t="s">
        <v>2688</v>
      </c>
      <c r="B1887" s="222" t="s">
        <v>2542</v>
      </c>
      <c r="C1887" s="123" t="s">
        <v>3146</v>
      </c>
      <c r="D1887" s="124">
        <v>0.5</v>
      </c>
      <c r="E1887" s="125">
        <v>1</v>
      </c>
      <c r="F1887" s="132">
        <f>VLOOKUP(CONCATENATE(A1887,"-",E1887),AĞIRLIK!$A$3:$C$171,3,FALSE)</f>
        <v>28.888000000000002</v>
      </c>
      <c r="G1887" s="141" t="s">
        <v>39</v>
      </c>
      <c r="H1887" s="108">
        <f>Sayfa2!$C$2</f>
        <v>6.5</v>
      </c>
      <c r="I1887" s="108">
        <f>D1887*İZOLASYON!$G$31</f>
        <v>5.4361249999999997</v>
      </c>
      <c r="J1887" s="118">
        <f>D1887*İZOLASYON!$O$31</f>
        <v>27.571712000000005</v>
      </c>
      <c r="K1887" s="118"/>
      <c r="L1887" s="118"/>
      <c r="M1887" s="118"/>
      <c r="N1887" s="118"/>
      <c r="O1887" s="118"/>
      <c r="P1887" s="118"/>
      <c r="Q1887" s="118"/>
      <c r="R1887" s="109">
        <f t="shared" si="252"/>
        <v>126.89383700000002</v>
      </c>
      <c r="S1887" s="119">
        <v>0.2</v>
      </c>
      <c r="T1887" s="119">
        <v>0.3</v>
      </c>
      <c r="U1887" s="119">
        <v>0.1</v>
      </c>
      <c r="V1887" s="111">
        <f t="shared" si="250"/>
        <v>217.74982429200003</v>
      </c>
      <c r="W1887" s="111">
        <f t="shared" si="249"/>
        <v>237.34730847828004</v>
      </c>
      <c r="X1887" s="112">
        <v>1.377</v>
      </c>
      <c r="Y1887" s="114">
        <f t="shared" si="244"/>
        <v>517.591332342084</v>
      </c>
      <c r="Z1887" s="113">
        <v>0.4</v>
      </c>
      <c r="AA1887" s="114">
        <f t="shared" si="251"/>
        <v>310.55479940525038</v>
      </c>
    </row>
    <row r="1888" spans="1:27" ht="12.75" customHeight="1" x14ac:dyDescent="0.35">
      <c r="A1888" s="103" t="s">
        <v>2688</v>
      </c>
      <c r="B1888" s="222" t="s">
        <v>2543</v>
      </c>
      <c r="C1888" s="123" t="s">
        <v>4058</v>
      </c>
      <c r="D1888" s="124">
        <v>0.5</v>
      </c>
      <c r="E1888" s="125">
        <v>1</v>
      </c>
      <c r="F1888" s="106">
        <f>VLOOKUP(CONCATENATE(A1888,"-",E1888),AĞIRLIK!$A$3:$C$171,3,FALSE)</f>
        <v>28.888000000000002</v>
      </c>
      <c r="G1888" s="117" t="s">
        <v>39</v>
      </c>
      <c r="H1888" s="108">
        <f>Sayfa2!$C$2</f>
        <v>6.5</v>
      </c>
      <c r="I1888" s="108">
        <f>D1888*'genel hesap'!$K$98</f>
        <v>6.7761199999999997</v>
      </c>
      <c r="J1888" s="108">
        <f>D1888*'genel hesap'!$R$98</f>
        <v>28.217924000000004</v>
      </c>
      <c r="K1888" s="118"/>
      <c r="L1888" s="118"/>
      <c r="M1888" s="118"/>
      <c r="N1888" s="118"/>
      <c r="O1888" s="118"/>
      <c r="P1888" s="118"/>
      <c r="Q1888" s="118"/>
      <c r="R1888" s="109">
        <f t="shared" si="252"/>
        <v>128.88004400000003</v>
      </c>
      <c r="S1888" s="119">
        <v>0.2</v>
      </c>
      <c r="T1888" s="119">
        <v>0.3</v>
      </c>
      <c r="U1888" s="119">
        <v>0.1</v>
      </c>
      <c r="V1888" s="111">
        <f t="shared" si="250"/>
        <v>221.15815550400006</v>
      </c>
      <c r="W1888" s="111">
        <f t="shared" si="249"/>
        <v>241.06238949936008</v>
      </c>
      <c r="X1888" s="112">
        <v>1.377</v>
      </c>
      <c r="Y1888" s="114">
        <f t="shared" si="244"/>
        <v>525.69293563300812</v>
      </c>
      <c r="Z1888" s="113">
        <v>0.4</v>
      </c>
      <c r="AA1888" s="114">
        <f t="shared" si="251"/>
        <v>315.41576137980485</v>
      </c>
    </row>
    <row r="1889" spans="1:27" ht="12.75" customHeight="1" x14ac:dyDescent="0.35">
      <c r="A1889" s="103" t="s">
        <v>2688</v>
      </c>
      <c r="B1889" s="222" t="s">
        <v>2544</v>
      </c>
      <c r="C1889" s="78" t="s">
        <v>678</v>
      </c>
      <c r="D1889" s="116">
        <v>0.25</v>
      </c>
      <c r="E1889" s="125">
        <v>1</v>
      </c>
      <c r="F1889" s="132">
        <f>VLOOKUP(CONCATENATE(A1889,"-",E1889),AĞIRLIK!$A$3:$C$171,3,FALSE)</f>
        <v>28.888000000000002</v>
      </c>
      <c r="G1889" s="141" t="s">
        <v>39</v>
      </c>
      <c r="H1889" s="108">
        <f>Sayfa2!$C$2</f>
        <v>6.5</v>
      </c>
      <c r="I1889" s="120"/>
      <c r="J1889" s="118"/>
      <c r="K1889" s="118"/>
      <c r="L1889" s="118"/>
      <c r="M1889" s="118"/>
      <c r="N1889" s="118"/>
      <c r="O1889" s="118"/>
      <c r="P1889" s="118"/>
      <c r="Q1889" s="118"/>
      <c r="R1889" s="109">
        <f t="shared" si="252"/>
        <v>46.943000000000005</v>
      </c>
      <c r="S1889" s="119">
        <v>0.2</v>
      </c>
      <c r="T1889" s="119">
        <v>0.3</v>
      </c>
      <c r="U1889" s="119">
        <v>0.1</v>
      </c>
      <c r="V1889" s="111">
        <f t="shared" si="250"/>
        <v>80.554188000000011</v>
      </c>
      <c r="W1889" s="111">
        <f t="shared" si="249"/>
        <v>87.804064920000016</v>
      </c>
      <c r="X1889" s="112">
        <v>1.377</v>
      </c>
      <c r="Y1889" s="114">
        <f t="shared" si="244"/>
        <v>191.47730487600001</v>
      </c>
      <c r="Z1889" s="113">
        <v>0.4</v>
      </c>
      <c r="AA1889" s="114">
        <f t="shared" si="251"/>
        <v>114.8863829256</v>
      </c>
    </row>
    <row r="1890" spans="1:27" ht="12.75" customHeight="1" x14ac:dyDescent="0.35">
      <c r="A1890" s="103" t="s">
        <v>2688</v>
      </c>
      <c r="B1890" s="222" t="s">
        <v>2545</v>
      </c>
      <c r="C1890" s="123" t="s">
        <v>3175</v>
      </c>
      <c r="D1890" s="116">
        <v>0.25</v>
      </c>
      <c r="E1890" s="125">
        <v>1</v>
      </c>
      <c r="F1890" s="132">
        <f>VLOOKUP(CONCATENATE(A1890,"-",E1890),AĞIRLIK!$A$3:$C$171,3,FALSE)</f>
        <v>28.888000000000002</v>
      </c>
      <c r="G1890" s="141" t="s">
        <v>39</v>
      </c>
      <c r="H1890" s="108">
        <f>Sayfa2!$C$2</f>
        <v>6.5</v>
      </c>
      <c r="I1890" s="108">
        <f>D1890*İZOLASYON!$G$31</f>
        <v>2.7180624999999998</v>
      </c>
      <c r="J1890" s="118">
        <f>D1890*İZOLASYON!$O$31</f>
        <v>13.785856000000003</v>
      </c>
      <c r="K1890" s="118"/>
      <c r="L1890" s="118"/>
      <c r="M1890" s="118"/>
      <c r="N1890" s="118"/>
      <c r="O1890" s="118"/>
      <c r="P1890" s="118"/>
      <c r="Q1890" s="118"/>
      <c r="R1890" s="109">
        <f t="shared" si="252"/>
        <v>63.44691850000001</v>
      </c>
      <c r="S1890" s="119">
        <v>0.2</v>
      </c>
      <c r="T1890" s="119">
        <v>0.3</v>
      </c>
      <c r="U1890" s="119">
        <v>0.1</v>
      </c>
      <c r="V1890" s="111">
        <f t="shared" si="250"/>
        <v>108.87491214600001</v>
      </c>
      <c r="W1890" s="111">
        <f t="shared" si="249"/>
        <v>118.67365423914002</v>
      </c>
      <c r="X1890" s="112">
        <v>1.377</v>
      </c>
      <c r="Y1890" s="114">
        <f t="shared" si="244"/>
        <v>258.795666171042</v>
      </c>
      <c r="Z1890" s="113">
        <v>0.4</v>
      </c>
      <c r="AA1890" s="114">
        <f t="shared" si="251"/>
        <v>155.27739970262519</v>
      </c>
    </row>
    <row r="1891" spans="1:27" ht="12.75" customHeight="1" x14ac:dyDescent="0.35">
      <c r="A1891" s="103" t="s">
        <v>2688</v>
      </c>
      <c r="B1891" s="222" t="s">
        <v>2546</v>
      </c>
      <c r="C1891" s="123" t="s">
        <v>4059</v>
      </c>
      <c r="D1891" s="116">
        <v>0.25</v>
      </c>
      <c r="E1891" s="125">
        <v>1</v>
      </c>
      <c r="F1891" s="106">
        <f>VLOOKUP(CONCATENATE(A1891,"-",E1891),AĞIRLIK!$A$3:$C$171,3,FALSE)</f>
        <v>28.888000000000002</v>
      </c>
      <c r="G1891" s="117" t="s">
        <v>39</v>
      </c>
      <c r="H1891" s="108">
        <f>Sayfa2!$C$2</f>
        <v>6.5</v>
      </c>
      <c r="I1891" s="108">
        <f>D1891*'genel hesap'!$K$98</f>
        <v>3.3880599999999998</v>
      </c>
      <c r="J1891" s="108">
        <f>D1891*'genel hesap'!$R$98</f>
        <v>14.108962000000002</v>
      </c>
      <c r="K1891" s="118"/>
      <c r="L1891" s="118"/>
      <c r="M1891" s="118"/>
      <c r="N1891" s="118"/>
      <c r="O1891" s="118"/>
      <c r="P1891" s="118"/>
      <c r="Q1891" s="118"/>
      <c r="R1891" s="109">
        <f t="shared" si="252"/>
        <v>64.440022000000013</v>
      </c>
      <c r="S1891" s="119">
        <v>0.2</v>
      </c>
      <c r="T1891" s="119">
        <v>0.3</v>
      </c>
      <c r="U1891" s="119">
        <v>0.1</v>
      </c>
      <c r="V1891" s="111">
        <f>R1891*(1+S1891)*(T1891+1)*(U1891+1)</f>
        <v>110.57907775200003</v>
      </c>
      <c r="W1891" s="111">
        <f t="shared" si="249"/>
        <v>120.53119474968004</v>
      </c>
      <c r="X1891" s="112">
        <v>1.377</v>
      </c>
      <c r="Y1891" s="114">
        <f>V1891*(1+X1891)</f>
        <v>262.84646781650406</v>
      </c>
      <c r="Z1891" s="113">
        <v>0.4</v>
      </c>
      <c r="AA1891" s="114">
        <f>Y1891*(1-Z1891)</f>
        <v>157.70788068990242</v>
      </c>
    </row>
    <row r="1892" spans="1:27" ht="12.75" customHeight="1" x14ac:dyDescent="0.35">
      <c r="A1892" s="103" t="s">
        <v>2688</v>
      </c>
      <c r="B1892" s="222" t="s">
        <v>2547</v>
      </c>
      <c r="C1892" s="78" t="s">
        <v>4611</v>
      </c>
      <c r="D1892" s="124">
        <v>0.5</v>
      </c>
      <c r="E1892" s="125">
        <v>1</v>
      </c>
      <c r="F1892" s="132">
        <f>VLOOKUP(CONCATENATE(A1892,"-",E1892),AĞIRLIK!$A$3:$C$171,3,FALSE)</f>
        <v>28.888000000000002</v>
      </c>
      <c r="G1892" s="141" t="s">
        <v>39</v>
      </c>
      <c r="H1892" s="108">
        <f>Sayfa2!$C$2</f>
        <v>6.5</v>
      </c>
      <c r="I1892" s="120"/>
      <c r="J1892" s="118"/>
      <c r="K1892" s="118"/>
      <c r="L1892" s="118">
        <v>1.39</v>
      </c>
      <c r="M1892" s="118"/>
      <c r="N1892" s="118"/>
      <c r="O1892" s="118"/>
      <c r="P1892" s="118"/>
      <c r="Q1892" s="118"/>
      <c r="R1892" s="109">
        <f t="shared" si="252"/>
        <v>95.27600000000001</v>
      </c>
      <c r="S1892" s="119">
        <v>0.2</v>
      </c>
      <c r="T1892" s="119">
        <v>0.3</v>
      </c>
      <c r="U1892" s="119">
        <v>0.1</v>
      </c>
      <c r="V1892" s="111">
        <f t="shared" si="250"/>
        <v>163.49361600000006</v>
      </c>
      <c r="W1892" s="111">
        <f t="shared" si="249"/>
        <v>178.20804144000007</v>
      </c>
      <c r="X1892" s="112">
        <v>1.377</v>
      </c>
      <c r="Y1892" s="114">
        <f t="shared" si="244"/>
        <v>388.6243252320001</v>
      </c>
      <c r="Z1892" s="113">
        <v>0.4</v>
      </c>
      <c r="AA1892" s="114">
        <f t="shared" si="251"/>
        <v>233.17459513920005</v>
      </c>
    </row>
    <row r="1893" spans="1:27" ht="12.75" customHeight="1" x14ac:dyDescent="0.35">
      <c r="A1893" s="103" t="s">
        <v>2688</v>
      </c>
      <c r="B1893" s="222" t="s">
        <v>2548</v>
      </c>
      <c r="C1893" s="123" t="s">
        <v>4640</v>
      </c>
      <c r="D1893" s="124">
        <v>0.5</v>
      </c>
      <c r="E1893" s="125">
        <v>1</v>
      </c>
      <c r="F1893" s="132">
        <f>VLOOKUP(CONCATENATE(A1893,"-",E1893),AĞIRLIK!$A$3:$C$171,3,FALSE)</f>
        <v>28.888000000000002</v>
      </c>
      <c r="G1893" s="141" t="s">
        <v>39</v>
      </c>
      <c r="H1893" s="108">
        <f>Sayfa2!$C$2</f>
        <v>6.5</v>
      </c>
      <c r="I1893" s="108">
        <f>D1893*İZOLASYON!$G$31</f>
        <v>5.4361249999999997</v>
      </c>
      <c r="J1893" s="118">
        <f>D1893*İZOLASYON!$O$31</f>
        <v>27.571712000000005</v>
      </c>
      <c r="K1893" s="118"/>
      <c r="L1893" s="118">
        <v>1.39</v>
      </c>
      <c r="M1893" s="118"/>
      <c r="N1893" s="118"/>
      <c r="O1893" s="118"/>
      <c r="P1893" s="118"/>
      <c r="Q1893" s="118"/>
      <c r="R1893" s="109">
        <f t="shared" si="252"/>
        <v>128.28383700000001</v>
      </c>
      <c r="S1893" s="119">
        <v>0.2</v>
      </c>
      <c r="T1893" s="119">
        <v>0.3</v>
      </c>
      <c r="U1893" s="119">
        <v>0.1</v>
      </c>
      <c r="V1893" s="111">
        <f t="shared" si="250"/>
        <v>220.13506429200004</v>
      </c>
      <c r="W1893" s="111">
        <f t="shared" si="249"/>
        <v>239.94722007828005</v>
      </c>
      <c r="X1893" s="112">
        <v>1.377</v>
      </c>
      <c r="Y1893" s="114">
        <f t="shared" si="244"/>
        <v>523.26104782208404</v>
      </c>
      <c r="Z1893" s="113">
        <v>0.4</v>
      </c>
      <c r="AA1893" s="114">
        <f t="shared" si="251"/>
        <v>313.95662869325042</v>
      </c>
    </row>
    <row r="1894" spans="1:27" ht="12.75" customHeight="1" x14ac:dyDescent="0.35">
      <c r="A1894" s="103" t="s">
        <v>2688</v>
      </c>
      <c r="B1894" s="222" t="s">
        <v>2549</v>
      </c>
      <c r="C1894" s="123" t="s">
        <v>4669</v>
      </c>
      <c r="D1894" s="124">
        <v>0.5</v>
      </c>
      <c r="E1894" s="125">
        <v>1</v>
      </c>
      <c r="F1894" s="106">
        <f>VLOOKUP(CONCATENATE(A1894,"-",E1894),AĞIRLIK!$A$3:$C$171,3,FALSE)</f>
        <v>28.888000000000002</v>
      </c>
      <c r="G1894" s="117" t="s">
        <v>39</v>
      </c>
      <c r="H1894" s="108">
        <f>Sayfa2!$C$2</f>
        <v>6.5</v>
      </c>
      <c r="I1894" s="108">
        <f>D1894*'genel hesap'!$K$98</f>
        <v>6.7761199999999997</v>
      </c>
      <c r="J1894" s="108">
        <f>D1894*'genel hesap'!$R$98</f>
        <v>28.217924000000004</v>
      </c>
      <c r="K1894" s="118"/>
      <c r="L1894" s="118">
        <v>1.39</v>
      </c>
      <c r="M1894" s="118"/>
      <c r="N1894" s="118"/>
      <c r="O1894" s="118"/>
      <c r="P1894" s="118"/>
      <c r="Q1894" s="118"/>
      <c r="R1894" s="109">
        <f t="shared" si="252"/>
        <v>130.27004400000001</v>
      </c>
      <c r="S1894" s="119">
        <v>0.2</v>
      </c>
      <c r="T1894" s="119">
        <v>0.3</v>
      </c>
      <c r="U1894" s="119">
        <v>0.1</v>
      </c>
      <c r="V1894" s="111">
        <f>R1894*(1+S1894)*(T1894+1)*(U1894+1)</f>
        <v>223.54339550400002</v>
      </c>
      <c r="W1894" s="111">
        <f t="shared" si="249"/>
        <v>243.66230109936004</v>
      </c>
      <c r="X1894" s="112">
        <v>1.377</v>
      </c>
      <c r="Y1894" s="114">
        <f>V1894*(1+X1894)</f>
        <v>531.36265111300804</v>
      </c>
      <c r="Z1894" s="113">
        <v>0.4</v>
      </c>
      <c r="AA1894" s="114">
        <f>Y1894*(1-Z1894)</f>
        <v>318.81759066780484</v>
      </c>
    </row>
    <row r="1895" spans="1:27" ht="12.75" customHeight="1" x14ac:dyDescent="0.35">
      <c r="A1895" s="103" t="s">
        <v>2688</v>
      </c>
      <c r="B1895" s="222" t="s">
        <v>2550</v>
      </c>
      <c r="C1895" s="123" t="s">
        <v>1428</v>
      </c>
      <c r="D1895" s="124"/>
      <c r="E1895" s="125">
        <v>1</v>
      </c>
      <c r="F1895" s="106">
        <f>VLOOKUP(CONCATENATE(A1895,"-",E1895),AĞIRLIK!$A$3:$C$171,3,FALSE)</f>
        <v>28.888000000000002</v>
      </c>
      <c r="G1895" s="117" t="s">
        <v>39</v>
      </c>
      <c r="H1895" s="108"/>
      <c r="I1895" s="108"/>
      <c r="J1895" s="118"/>
      <c r="K1895" s="118"/>
      <c r="L1895" s="118"/>
      <c r="M1895" s="118"/>
      <c r="N1895" s="118"/>
      <c r="O1895" s="118"/>
      <c r="P1895" s="118"/>
      <c r="Q1895" s="118"/>
      <c r="R1895" s="109">
        <f>R1892</f>
        <v>95.27600000000001</v>
      </c>
      <c r="S1895" s="119">
        <f>S1893</f>
        <v>0.2</v>
      </c>
      <c r="T1895" s="119">
        <f>T1893</f>
        <v>0.3</v>
      </c>
      <c r="U1895" s="119">
        <f>U1893</f>
        <v>0.1</v>
      </c>
      <c r="V1895" s="121">
        <f>V1893</f>
        <v>220.13506429200004</v>
      </c>
      <c r="W1895" s="111">
        <f t="shared" si="249"/>
        <v>239.94722007828005</v>
      </c>
      <c r="X1895" s="112">
        <v>1.377</v>
      </c>
      <c r="Y1895" s="121">
        <f>Y1892</f>
        <v>388.6243252320001</v>
      </c>
      <c r="Z1895" s="119">
        <f>Z1892</f>
        <v>0.4</v>
      </c>
      <c r="AA1895" s="122">
        <f>AA1892</f>
        <v>233.17459513920005</v>
      </c>
    </row>
    <row r="1896" spans="1:27" ht="12.75" customHeight="1" x14ac:dyDescent="0.35">
      <c r="A1896" s="103" t="s">
        <v>2688</v>
      </c>
      <c r="B1896" s="222" t="s">
        <v>2551</v>
      </c>
      <c r="C1896" s="78" t="s">
        <v>705</v>
      </c>
      <c r="D1896" s="116">
        <v>1</v>
      </c>
      <c r="E1896" s="125">
        <v>1</v>
      </c>
      <c r="F1896" s="132">
        <f>VLOOKUP(CONCATENATE(A1896,"-",E1896),AĞIRLIK!$A$3:$C$171,3,FALSE)</f>
        <v>28.888000000000002</v>
      </c>
      <c r="G1896" s="141" t="s">
        <v>39</v>
      </c>
      <c r="H1896" s="108">
        <f>Sayfa2!$C$2</f>
        <v>6.5</v>
      </c>
      <c r="I1896" s="120"/>
      <c r="J1896" s="118"/>
      <c r="K1896" s="118"/>
      <c r="L1896" s="118"/>
      <c r="M1896" s="118"/>
      <c r="N1896" s="118"/>
      <c r="O1896" s="118"/>
      <c r="P1896" s="118"/>
      <c r="Q1896" s="118"/>
      <c r="R1896" s="109">
        <f t="shared" ref="R1896:R1916" si="253">F1896*H1896*D1896+I1896+J1896+K1896+L1896+M1896+N1896+O1896+P1896+Q1896</f>
        <v>187.77200000000002</v>
      </c>
      <c r="S1896" s="119">
        <v>0.1</v>
      </c>
      <c r="T1896" s="119">
        <v>0.3</v>
      </c>
      <c r="U1896" s="119">
        <v>0.1</v>
      </c>
      <c r="V1896" s="111">
        <f t="shared" si="250"/>
        <v>295.36535600000008</v>
      </c>
      <c r="W1896" s="111">
        <f t="shared" si="249"/>
        <v>321.94823804000009</v>
      </c>
      <c r="X1896" s="112">
        <v>1.377</v>
      </c>
      <c r="Y1896" s="114">
        <f t="shared" si="244"/>
        <v>702.08345121200011</v>
      </c>
      <c r="Z1896" s="113">
        <v>0.4</v>
      </c>
      <c r="AA1896" s="114">
        <f t="shared" si="251"/>
        <v>421.25007072720007</v>
      </c>
    </row>
    <row r="1897" spans="1:27" ht="12.75" customHeight="1" x14ac:dyDescent="0.35">
      <c r="A1897" s="103" t="s">
        <v>2688</v>
      </c>
      <c r="B1897" s="222" t="s">
        <v>2552</v>
      </c>
      <c r="C1897" s="123" t="s">
        <v>3272</v>
      </c>
      <c r="D1897" s="116">
        <v>1</v>
      </c>
      <c r="E1897" s="125">
        <v>1</v>
      </c>
      <c r="F1897" s="132">
        <f>VLOOKUP(CONCATENATE(A1897,"-",E1897),AĞIRLIK!$A$3:$C$171,3,FALSE)</f>
        <v>28.888000000000002</v>
      </c>
      <c r="G1897" s="141" t="s">
        <v>39</v>
      </c>
      <c r="H1897" s="108">
        <f>Sayfa2!$C$2</f>
        <v>6.5</v>
      </c>
      <c r="I1897" s="108">
        <f>D1897*İZOLASYON!$G$31</f>
        <v>10.872249999999999</v>
      </c>
      <c r="J1897" s="118">
        <f>D1897*İZOLASYON!$O$31</f>
        <v>55.14342400000001</v>
      </c>
      <c r="K1897" s="118"/>
      <c r="L1897" s="118"/>
      <c r="M1897" s="118"/>
      <c r="N1897" s="118"/>
      <c r="O1897" s="118"/>
      <c r="P1897" s="118"/>
      <c r="Q1897" s="118"/>
      <c r="R1897" s="109">
        <f t="shared" si="253"/>
        <v>253.78767400000004</v>
      </c>
      <c r="S1897" s="119">
        <v>0.1</v>
      </c>
      <c r="T1897" s="119">
        <v>0.3</v>
      </c>
      <c r="U1897" s="119">
        <v>0.1</v>
      </c>
      <c r="V1897" s="111">
        <f t="shared" si="250"/>
        <v>399.20801120200014</v>
      </c>
      <c r="W1897" s="111">
        <f t="shared" si="249"/>
        <v>435.13673221018018</v>
      </c>
      <c r="X1897" s="112">
        <v>1.377</v>
      </c>
      <c r="Y1897" s="114">
        <f t="shared" si="244"/>
        <v>948.91744262715429</v>
      </c>
      <c r="Z1897" s="113">
        <v>0.4</v>
      </c>
      <c r="AA1897" s="114">
        <f t="shared" si="251"/>
        <v>569.35046557629255</v>
      </c>
    </row>
    <row r="1898" spans="1:27" ht="12.75" customHeight="1" x14ac:dyDescent="0.35">
      <c r="A1898" s="103" t="s">
        <v>2688</v>
      </c>
      <c r="B1898" s="222" t="s">
        <v>2553</v>
      </c>
      <c r="C1898" s="123" t="s">
        <v>4061</v>
      </c>
      <c r="D1898" s="116">
        <v>1</v>
      </c>
      <c r="E1898" s="125">
        <v>1</v>
      </c>
      <c r="F1898" s="106">
        <f>VLOOKUP(CONCATENATE(A1898,"-",E1898),AĞIRLIK!$A$3:$C$171,3,FALSE)</f>
        <v>28.888000000000002</v>
      </c>
      <c r="G1898" s="117" t="s">
        <v>39</v>
      </c>
      <c r="H1898" s="108">
        <f>Sayfa2!$C$2</f>
        <v>6.5</v>
      </c>
      <c r="I1898" s="108">
        <f>D1898*'genel hesap'!$K$98</f>
        <v>13.552239999999999</v>
      </c>
      <c r="J1898" s="108">
        <f>D1898*'genel hesap'!$R$98</f>
        <v>56.435848000000007</v>
      </c>
      <c r="K1898" s="118"/>
      <c r="L1898" s="118"/>
      <c r="M1898" s="118"/>
      <c r="N1898" s="118"/>
      <c r="O1898" s="118"/>
      <c r="P1898" s="118"/>
      <c r="Q1898" s="118"/>
      <c r="R1898" s="109">
        <f t="shared" si="253"/>
        <v>257.76008800000005</v>
      </c>
      <c r="S1898" s="119">
        <v>0.1</v>
      </c>
      <c r="T1898" s="119">
        <v>0.3</v>
      </c>
      <c r="U1898" s="119">
        <v>0.1</v>
      </c>
      <c r="V1898" s="111">
        <f>R1898*(1+S1898)*(T1898+1)*(U1898+1)</f>
        <v>405.45661842400023</v>
      </c>
      <c r="W1898" s="111">
        <f t="shared" si="249"/>
        <v>441.9477140821603</v>
      </c>
      <c r="X1898" s="112">
        <v>1.377</v>
      </c>
      <c r="Y1898" s="114">
        <f>V1898*(1+X1898)</f>
        <v>963.77038199384845</v>
      </c>
      <c r="Z1898" s="113">
        <v>0.4</v>
      </c>
      <c r="AA1898" s="114">
        <f>Y1898*(1-Z1898)</f>
        <v>578.26222919630902</v>
      </c>
    </row>
    <row r="1899" spans="1:27" ht="12.75" customHeight="1" x14ac:dyDescent="0.35">
      <c r="A1899" s="103" t="s">
        <v>2688</v>
      </c>
      <c r="B1899" s="222" t="s">
        <v>2554</v>
      </c>
      <c r="C1899" s="78" t="s">
        <v>703</v>
      </c>
      <c r="D1899" s="116">
        <v>1</v>
      </c>
      <c r="E1899" s="125">
        <v>1</v>
      </c>
      <c r="F1899" s="132">
        <f>VLOOKUP(CONCATENATE(A1899,"-",E1899),AĞIRLIK!$A$3:$C$171,3,FALSE)</f>
        <v>28.888000000000002</v>
      </c>
      <c r="G1899" s="141" t="s">
        <v>39</v>
      </c>
      <c r="H1899" s="108">
        <f>Sayfa2!$C$2</f>
        <v>6.5</v>
      </c>
      <c r="I1899" s="120"/>
      <c r="J1899" s="118"/>
      <c r="K1899" s="118"/>
      <c r="L1899" s="118"/>
      <c r="M1899" s="118"/>
      <c r="N1899" s="118"/>
      <c r="O1899" s="118"/>
      <c r="P1899" s="118"/>
      <c r="Q1899" s="118"/>
      <c r="R1899" s="109">
        <f t="shared" si="253"/>
        <v>187.77200000000002</v>
      </c>
      <c r="S1899" s="119">
        <v>0.1</v>
      </c>
      <c r="T1899" s="119">
        <v>0.3</v>
      </c>
      <c r="U1899" s="119">
        <v>0.1</v>
      </c>
      <c r="V1899" s="111">
        <f t="shared" si="250"/>
        <v>295.36535600000008</v>
      </c>
      <c r="W1899" s="111">
        <f t="shared" si="249"/>
        <v>321.94823804000009</v>
      </c>
      <c r="X1899" s="112">
        <v>1.377</v>
      </c>
      <c r="Y1899" s="114">
        <f t="shared" si="244"/>
        <v>702.08345121200011</v>
      </c>
      <c r="Z1899" s="113">
        <v>0.4</v>
      </c>
      <c r="AA1899" s="114">
        <f t="shared" si="251"/>
        <v>421.25007072720007</v>
      </c>
    </row>
    <row r="1900" spans="1:27" ht="12.75" customHeight="1" x14ac:dyDescent="0.35">
      <c r="A1900" s="103" t="s">
        <v>2688</v>
      </c>
      <c r="B1900" s="222" t="s">
        <v>2555</v>
      </c>
      <c r="C1900" s="123" t="s">
        <v>3301</v>
      </c>
      <c r="D1900" s="116">
        <v>1</v>
      </c>
      <c r="E1900" s="125">
        <v>1</v>
      </c>
      <c r="F1900" s="132">
        <f>VLOOKUP(CONCATENATE(A1900,"-",E1900),AĞIRLIK!$A$3:$C$171,3,FALSE)</f>
        <v>28.888000000000002</v>
      </c>
      <c r="G1900" s="141" t="s">
        <v>39</v>
      </c>
      <c r="H1900" s="108">
        <f>Sayfa2!$C$2</f>
        <v>6.5</v>
      </c>
      <c r="I1900" s="108">
        <f>D1900*İZOLASYON!$G$31</f>
        <v>10.872249999999999</v>
      </c>
      <c r="J1900" s="118">
        <f>D1900*İZOLASYON!$O$31</f>
        <v>55.14342400000001</v>
      </c>
      <c r="K1900" s="118"/>
      <c r="L1900" s="118"/>
      <c r="M1900" s="118"/>
      <c r="N1900" s="118"/>
      <c r="O1900" s="118"/>
      <c r="P1900" s="118"/>
      <c r="Q1900" s="118"/>
      <c r="R1900" s="109">
        <f t="shared" si="253"/>
        <v>253.78767400000004</v>
      </c>
      <c r="S1900" s="119">
        <v>0.1</v>
      </c>
      <c r="T1900" s="119">
        <v>0.3</v>
      </c>
      <c r="U1900" s="119">
        <v>0.1</v>
      </c>
      <c r="V1900" s="111">
        <f t="shared" si="250"/>
        <v>399.20801120200014</v>
      </c>
      <c r="W1900" s="111">
        <f t="shared" si="249"/>
        <v>435.13673221018018</v>
      </c>
      <c r="X1900" s="112">
        <v>1.377</v>
      </c>
      <c r="Y1900" s="114">
        <f t="shared" si="244"/>
        <v>948.91744262715429</v>
      </c>
      <c r="Z1900" s="113">
        <v>0.4</v>
      </c>
      <c r="AA1900" s="114">
        <f t="shared" si="251"/>
        <v>569.35046557629255</v>
      </c>
    </row>
    <row r="1901" spans="1:27" ht="12.75" customHeight="1" x14ac:dyDescent="0.35">
      <c r="A1901" s="103" t="s">
        <v>2688</v>
      </c>
      <c r="B1901" s="222" t="s">
        <v>2556</v>
      </c>
      <c r="C1901" s="123" t="s">
        <v>4062</v>
      </c>
      <c r="D1901" s="116">
        <v>1</v>
      </c>
      <c r="E1901" s="125">
        <v>1</v>
      </c>
      <c r="F1901" s="106">
        <f>VLOOKUP(CONCATENATE(A1901,"-",E1901),AĞIRLIK!$A$3:$C$171,3,FALSE)</f>
        <v>28.888000000000002</v>
      </c>
      <c r="G1901" s="117" t="s">
        <v>39</v>
      </c>
      <c r="H1901" s="108">
        <f>Sayfa2!$C$2</f>
        <v>6.5</v>
      </c>
      <c r="I1901" s="108">
        <f>D1901*'genel hesap'!$K$98</f>
        <v>13.552239999999999</v>
      </c>
      <c r="J1901" s="108">
        <f>D1901*'genel hesap'!$R$98</f>
        <v>56.435848000000007</v>
      </c>
      <c r="K1901" s="118"/>
      <c r="L1901" s="118"/>
      <c r="M1901" s="118"/>
      <c r="N1901" s="118"/>
      <c r="O1901" s="118"/>
      <c r="P1901" s="118"/>
      <c r="Q1901" s="118"/>
      <c r="R1901" s="109">
        <f t="shared" si="253"/>
        <v>257.76008800000005</v>
      </c>
      <c r="S1901" s="119">
        <v>0.1</v>
      </c>
      <c r="T1901" s="119">
        <v>0.3</v>
      </c>
      <c r="U1901" s="119">
        <v>0.1</v>
      </c>
      <c r="V1901" s="111">
        <f>R1901*(1+S1901)*(T1901+1)*(U1901+1)</f>
        <v>405.45661842400023</v>
      </c>
      <c r="W1901" s="111">
        <f t="shared" si="249"/>
        <v>441.9477140821603</v>
      </c>
      <c r="X1901" s="112">
        <v>1.377</v>
      </c>
      <c r="Y1901" s="114">
        <f>V1901*(1+X1901)</f>
        <v>963.77038199384845</v>
      </c>
      <c r="Z1901" s="113">
        <v>0.4</v>
      </c>
      <c r="AA1901" s="114">
        <f>Y1901*(1-Z1901)</f>
        <v>578.26222919630902</v>
      </c>
    </row>
    <row r="1902" spans="1:27" ht="12.75" customHeight="1" x14ac:dyDescent="0.35">
      <c r="A1902" s="103" t="s">
        <v>2688</v>
      </c>
      <c r="B1902" s="222" t="s">
        <v>2557</v>
      </c>
      <c r="C1902" s="78" t="s">
        <v>681</v>
      </c>
      <c r="D1902" s="116">
        <v>1</v>
      </c>
      <c r="E1902" s="125">
        <v>1</v>
      </c>
      <c r="F1902" s="132">
        <f>VLOOKUP(CONCATENATE(A1902,"-",E1902),AĞIRLIK!$A$3:$C$171,3,FALSE)</f>
        <v>28.888000000000002</v>
      </c>
      <c r="G1902" s="141" t="s">
        <v>39</v>
      </c>
      <c r="H1902" s="108">
        <f>Sayfa2!$C$2</f>
        <v>6.5</v>
      </c>
      <c r="I1902" s="120"/>
      <c r="J1902" s="118"/>
      <c r="K1902" s="118"/>
      <c r="L1902" s="118"/>
      <c r="M1902" s="118"/>
      <c r="N1902" s="118"/>
      <c r="O1902" s="118"/>
      <c r="P1902" s="118"/>
      <c r="Q1902" s="118"/>
      <c r="R1902" s="109">
        <f t="shared" si="253"/>
        <v>187.77200000000002</v>
      </c>
      <c r="S1902" s="119">
        <v>0.1</v>
      </c>
      <c r="T1902" s="119">
        <v>0.3</v>
      </c>
      <c r="U1902" s="119">
        <v>0.1</v>
      </c>
      <c r="V1902" s="111">
        <f t="shared" si="250"/>
        <v>295.36535600000008</v>
      </c>
      <c r="W1902" s="111">
        <f t="shared" si="249"/>
        <v>321.94823804000009</v>
      </c>
      <c r="X1902" s="112">
        <v>1.377</v>
      </c>
      <c r="Y1902" s="114">
        <f t="shared" ref="Y1902:Y1995" si="254">V1902*(1+X1902)</f>
        <v>702.08345121200011</v>
      </c>
      <c r="Z1902" s="113">
        <v>0.4</v>
      </c>
      <c r="AA1902" s="114">
        <f t="shared" si="251"/>
        <v>421.25007072720007</v>
      </c>
    </row>
    <row r="1903" spans="1:27" ht="12.75" customHeight="1" x14ac:dyDescent="0.35">
      <c r="A1903" s="103" t="s">
        <v>2688</v>
      </c>
      <c r="B1903" s="222" t="s">
        <v>2558</v>
      </c>
      <c r="C1903" s="123" t="s">
        <v>3330</v>
      </c>
      <c r="D1903" s="116">
        <v>1</v>
      </c>
      <c r="E1903" s="125">
        <v>1</v>
      </c>
      <c r="F1903" s="132">
        <f>VLOOKUP(CONCATENATE(A1903,"-",E1903),AĞIRLIK!$A$3:$C$171,3,FALSE)</f>
        <v>28.888000000000002</v>
      </c>
      <c r="G1903" s="141" t="s">
        <v>39</v>
      </c>
      <c r="H1903" s="108">
        <f>Sayfa2!$C$2</f>
        <v>6.5</v>
      </c>
      <c r="I1903" s="108">
        <f>D1903*İZOLASYON!$G$31</f>
        <v>10.872249999999999</v>
      </c>
      <c r="J1903" s="118">
        <f>D1903*İZOLASYON!$O$31</f>
        <v>55.14342400000001</v>
      </c>
      <c r="K1903" s="118"/>
      <c r="L1903" s="118"/>
      <c r="M1903" s="118"/>
      <c r="N1903" s="118"/>
      <c r="O1903" s="118"/>
      <c r="P1903" s="118"/>
      <c r="Q1903" s="118"/>
      <c r="R1903" s="109">
        <f t="shared" si="253"/>
        <v>253.78767400000004</v>
      </c>
      <c r="S1903" s="119">
        <v>0.1</v>
      </c>
      <c r="T1903" s="119">
        <v>0.3</v>
      </c>
      <c r="U1903" s="119">
        <v>0.1</v>
      </c>
      <c r="V1903" s="111">
        <f t="shared" si="250"/>
        <v>399.20801120200014</v>
      </c>
      <c r="W1903" s="111">
        <f t="shared" si="249"/>
        <v>435.13673221018018</v>
      </c>
      <c r="X1903" s="112">
        <v>1.377</v>
      </c>
      <c r="Y1903" s="114">
        <f t="shared" si="254"/>
        <v>948.91744262715429</v>
      </c>
      <c r="Z1903" s="113">
        <v>0.4</v>
      </c>
      <c r="AA1903" s="114">
        <f t="shared" si="251"/>
        <v>569.35046557629255</v>
      </c>
    </row>
    <row r="1904" spans="1:27" ht="12.75" customHeight="1" x14ac:dyDescent="0.35">
      <c r="A1904" s="103" t="s">
        <v>2688</v>
      </c>
      <c r="B1904" s="222" t="s">
        <v>2559</v>
      </c>
      <c r="C1904" s="123" t="s">
        <v>4063</v>
      </c>
      <c r="D1904" s="116">
        <v>1</v>
      </c>
      <c r="E1904" s="125">
        <v>1</v>
      </c>
      <c r="F1904" s="106">
        <f>VLOOKUP(CONCATENATE(A1904,"-",E1904),AĞIRLIK!$A$3:$C$171,3,FALSE)</f>
        <v>28.888000000000002</v>
      </c>
      <c r="G1904" s="117" t="s">
        <v>39</v>
      </c>
      <c r="H1904" s="108">
        <f>Sayfa2!$C$2</f>
        <v>6.5</v>
      </c>
      <c r="I1904" s="108">
        <f>D1904*'genel hesap'!$K$98</f>
        <v>13.552239999999999</v>
      </c>
      <c r="J1904" s="108">
        <f>D1904*'genel hesap'!$R$98</f>
        <v>56.435848000000007</v>
      </c>
      <c r="K1904" s="118"/>
      <c r="L1904" s="118"/>
      <c r="M1904" s="118"/>
      <c r="N1904" s="118"/>
      <c r="O1904" s="118"/>
      <c r="P1904" s="118"/>
      <c r="Q1904" s="118"/>
      <c r="R1904" s="109">
        <f t="shared" si="253"/>
        <v>257.76008800000005</v>
      </c>
      <c r="S1904" s="119">
        <v>0.1</v>
      </c>
      <c r="T1904" s="119">
        <v>0.3</v>
      </c>
      <c r="U1904" s="119">
        <v>0.1</v>
      </c>
      <c r="V1904" s="111">
        <f>R1904*(1+S1904)*(T1904+1)*(U1904+1)</f>
        <v>405.45661842400023</v>
      </c>
      <c r="W1904" s="111">
        <f t="shared" si="249"/>
        <v>441.9477140821603</v>
      </c>
      <c r="X1904" s="112">
        <v>1.377</v>
      </c>
      <c r="Y1904" s="114">
        <f>V1904*(1+X1904)</f>
        <v>963.77038199384845</v>
      </c>
      <c r="Z1904" s="113">
        <v>0.4</v>
      </c>
      <c r="AA1904" s="114">
        <f>Y1904*(1-Z1904)</f>
        <v>578.26222919630902</v>
      </c>
    </row>
    <row r="1905" spans="1:27" ht="12.75" customHeight="1" x14ac:dyDescent="0.35">
      <c r="A1905" s="103" t="s">
        <v>2688</v>
      </c>
      <c r="B1905" s="222" t="s">
        <v>2560</v>
      </c>
      <c r="C1905" s="78" t="s">
        <v>683</v>
      </c>
      <c r="D1905" s="116">
        <v>1</v>
      </c>
      <c r="E1905" s="125">
        <v>1</v>
      </c>
      <c r="F1905" s="132">
        <f>VLOOKUP(CONCATENATE(A1905,"-",E1905),AĞIRLIK!$A$3:$C$171,3,FALSE)</f>
        <v>28.888000000000002</v>
      </c>
      <c r="G1905" s="141" t="s">
        <v>39</v>
      </c>
      <c r="H1905" s="108">
        <f>Sayfa2!$C$2</f>
        <v>6.5</v>
      </c>
      <c r="I1905" s="108"/>
      <c r="J1905" s="118"/>
      <c r="K1905" s="118"/>
      <c r="L1905" s="118"/>
      <c r="M1905" s="118"/>
      <c r="N1905" s="118"/>
      <c r="O1905" s="118"/>
      <c r="P1905" s="118"/>
      <c r="Q1905" s="118"/>
      <c r="R1905" s="109">
        <f t="shared" si="253"/>
        <v>187.77200000000002</v>
      </c>
      <c r="S1905" s="119">
        <v>0.1</v>
      </c>
      <c r="T1905" s="119">
        <v>0.3</v>
      </c>
      <c r="U1905" s="119">
        <v>0.1</v>
      </c>
      <c r="V1905" s="111">
        <f t="shared" si="250"/>
        <v>295.36535600000008</v>
      </c>
      <c r="W1905" s="111">
        <f t="shared" si="249"/>
        <v>321.94823804000009</v>
      </c>
      <c r="X1905" s="112">
        <v>1.377</v>
      </c>
      <c r="Y1905" s="114">
        <f t="shared" si="254"/>
        <v>702.08345121200011</v>
      </c>
      <c r="Z1905" s="113">
        <v>0.4</v>
      </c>
      <c r="AA1905" s="114">
        <f t="shared" si="251"/>
        <v>421.25007072720007</v>
      </c>
    </row>
    <row r="1906" spans="1:27" ht="12.75" customHeight="1" x14ac:dyDescent="0.35">
      <c r="A1906" s="103" t="s">
        <v>2688</v>
      </c>
      <c r="B1906" s="222" t="s">
        <v>2561</v>
      </c>
      <c r="C1906" s="123" t="s">
        <v>3359</v>
      </c>
      <c r="D1906" s="116">
        <v>1</v>
      </c>
      <c r="E1906" s="125">
        <v>1</v>
      </c>
      <c r="F1906" s="132">
        <f>VLOOKUP(CONCATENATE(A1906,"-",E1906),AĞIRLIK!$A$3:$C$171,3,FALSE)</f>
        <v>28.888000000000002</v>
      </c>
      <c r="G1906" s="141" t="s">
        <v>39</v>
      </c>
      <c r="H1906" s="108">
        <f>Sayfa2!$C$2</f>
        <v>6.5</v>
      </c>
      <c r="I1906" s="108">
        <f>D1906*İZOLASYON!$G$31</f>
        <v>10.872249999999999</v>
      </c>
      <c r="J1906" s="118">
        <f>D1906*İZOLASYON!$O$31</f>
        <v>55.14342400000001</v>
      </c>
      <c r="K1906" s="118"/>
      <c r="L1906" s="118"/>
      <c r="M1906" s="118"/>
      <c r="N1906" s="118"/>
      <c r="O1906" s="118"/>
      <c r="P1906" s="118"/>
      <c r="Q1906" s="118"/>
      <c r="R1906" s="109">
        <f t="shared" si="253"/>
        <v>253.78767400000004</v>
      </c>
      <c r="S1906" s="119">
        <v>0.1</v>
      </c>
      <c r="T1906" s="119">
        <v>0.3</v>
      </c>
      <c r="U1906" s="119">
        <v>0.1</v>
      </c>
      <c r="V1906" s="111">
        <f t="shared" si="250"/>
        <v>399.20801120200014</v>
      </c>
      <c r="W1906" s="111">
        <f t="shared" si="249"/>
        <v>435.13673221018018</v>
      </c>
      <c r="X1906" s="112">
        <v>1.377</v>
      </c>
      <c r="Y1906" s="114">
        <f t="shared" si="254"/>
        <v>948.91744262715429</v>
      </c>
      <c r="Z1906" s="113">
        <v>0.4</v>
      </c>
      <c r="AA1906" s="114">
        <f t="shared" si="251"/>
        <v>569.35046557629255</v>
      </c>
    </row>
    <row r="1907" spans="1:27" ht="12.75" customHeight="1" x14ac:dyDescent="0.35">
      <c r="A1907" s="103" t="s">
        <v>2688</v>
      </c>
      <c r="B1907" s="222" t="s">
        <v>2562</v>
      </c>
      <c r="C1907" s="123" t="s">
        <v>4064</v>
      </c>
      <c r="D1907" s="116">
        <v>1</v>
      </c>
      <c r="E1907" s="125">
        <v>1</v>
      </c>
      <c r="F1907" s="106">
        <f>VLOOKUP(CONCATENATE(A1907,"-",E1907),AĞIRLIK!$A$3:$C$171,3,FALSE)</f>
        <v>28.888000000000002</v>
      </c>
      <c r="G1907" s="117" t="s">
        <v>39</v>
      </c>
      <c r="H1907" s="108">
        <f>Sayfa2!$C$2</f>
        <v>6.5</v>
      </c>
      <c r="I1907" s="108">
        <f>D1907*'genel hesap'!$K$98</f>
        <v>13.552239999999999</v>
      </c>
      <c r="J1907" s="108">
        <f>D1907*'genel hesap'!$R$98</f>
        <v>56.435848000000007</v>
      </c>
      <c r="K1907" s="118"/>
      <c r="L1907" s="118"/>
      <c r="M1907" s="118"/>
      <c r="N1907" s="118"/>
      <c r="O1907" s="118"/>
      <c r="P1907" s="118"/>
      <c r="Q1907" s="118"/>
      <c r="R1907" s="109">
        <f t="shared" si="253"/>
        <v>257.76008800000005</v>
      </c>
      <c r="S1907" s="119">
        <v>0.1</v>
      </c>
      <c r="T1907" s="119">
        <v>0.3</v>
      </c>
      <c r="U1907" s="119">
        <v>0.1</v>
      </c>
      <c r="V1907" s="111">
        <f>R1907*(1+S1907)*(T1907+1)*(U1907+1)</f>
        <v>405.45661842400023</v>
      </c>
      <c r="W1907" s="111">
        <f t="shared" si="249"/>
        <v>441.9477140821603</v>
      </c>
      <c r="X1907" s="112">
        <v>1.377</v>
      </c>
      <c r="Y1907" s="114">
        <f>V1907*(1+X1907)</f>
        <v>963.77038199384845</v>
      </c>
      <c r="Z1907" s="113">
        <v>0.4</v>
      </c>
      <c r="AA1907" s="114">
        <f>Y1907*(1-Z1907)</f>
        <v>578.26222919630902</v>
      </c>
    </row>
    <row r="1908" spans="1:27" ht="12.75" customHeight="1" x14ac:dyDescent="0.35">
      <c r="A1908" s="103" t="s">
        <v>2688</v>
      </c>
      <c r="B1908" s="222" t="s">
        <v>2563</v>
      </c>
      <c r="C1908" s="78" t="s">
        <v>685</v>
      </c>
      <c r="D1908" s="116">
        <v>1</v>
      </c>
      <c r="E1908" s="125">
        <v>1</v>
      </c>
      <c r="F1908" s="132">
        <f>VLOOKUP(CONCATENATE(A1908,"-",E1908),AĞIRLIK!$A$3:$C$171,3,FALSE)</f>
        <v>28.888000000000002</v>
      </c>
      <c r="G1908" s="141" t="s">
        <v>39</v>
      </c>
      <c r="H1908" s="108">
        <f>Sayfa2!$C$2</f>
        <v>6.5</v>
      </c>
      <c r="I1908" s="108"/>
      <c r="J1908" s="118"/>
      <c r="K1908" s="118"/>
      <c r="L1908" s="118"/>
      <c r="M1908" s="118"/>
      <c r="N1908" s="118"/>
      <c r="O1908" s="118"/>
      <c r="P1908" s="118"/>
      <c r="Q1908" s="118"/>
      <c r="R1908" s="109">
        <f t="shared" si="253"/>
        <v>187.77200000000002</v>
      </c>
      <c r="S1908" s="119">
        <v>0.1</v>
      </c>
      <c r="T1908" s="119">
        <v>0.3</v>
      </c>
      <c r="U1908" s="119">
        <v>0.1</v>
      </c>
      <c r="V1908" s="111">
        <f t="shared" si="250"/>
        <v>295.36535600000008</v>
      </c>
      <c r="W1908" s="111">
        <f t="shared" si="249"/>
        <v>321.94823804000009</v>
      </c>
      <c r="X1908" s="112">
        <v>1.377</v>
      </c>
      <c r="Y1908" s="114">
        <f t="shared" si="254"/>
        <v>702.08345121200011</v>
      </c>
      <c r="Z1908" s="113">
        <v>0.4</v>
      </c>
      <c r="AA1908" s="114">
        <f t="shared" si="251"/>
        <v>421.25007072720007</v>
      </c>
    </row>
    <row r="1909" spans="1:27" ht="12.75" customHeight="1" x14ac:dyDescent="0.35">
      <c r="A1909" s="103" t="s">
        <v>2688</v>
      </c>
      <c r="B1909" s="222" t="s">
        <v>2564</v>
      </c>
      <c r="C1909" s="123" t="s">
        <v>3387</v>
      </c>
      <c r="D1909" s="116">
        <v>1</v>
      </c>
      <c r="E1909" s="125">
        <v>1</v>
      </c>
      <c r="F1909" s="132">
        <f>VLOOKUP(CONCATENATE(A1909,"-",E1909),AĞIRLIK!$A$3:$C$171,3,FALSE)</f>
        <v>28.888000000000002</v>
      </c>
      <c r="G1909" s="141" t="s">
        <v>39</v>
      </c>
      <c r="H1909" s="108">
        <f>Sayfa2!$C$2</f>
        <v>6.5</v>
      </c>
      <c r="I1909" s="108">
        <f>D1909*İZOLASYON!$G$31</f>
        <v>10.872249999999999</v>
      </c>
      <c r="J1909" s="118">
        <f>D1909*İZOLASYON!$O$31</f>
        <v>55.14342400000001</v>
      </c>
      <c r="K1909" s="118"/>
      <c r="L1909" s="118"/>
      <c r="M1909" s="118"/>
      <c r="N1909" s="118"/>
      <c r="O1909" s="118"/>
      <c r="P1909" s="118"/>
      <c r="Q1909" s="118"/>
      <c r="R1909" s="109">
        <f t="shared" si="253"/>
        <v>253.78767400000004</v>
      </c>
      <c r="S1909" s="119">
        <v>0.1</v>
      </c>
      <c r="T1909" s="119">
        <v>0.3</v>
      </c>
      <c r="U1909" s="119">
        <v>0.1</v>
      </c>
      <c r="V1909" s="111">
        <f t="shared" si="250"/>
        <v>399.20801120200014</v>
      </c>
      <c r="W1909" s="111">
        <f t="shared" si="249"/>
        <v>435.13673221018018</v>
      </c>
      <c r="X1909" s="112">
        <v>1.377</v>
      </c>
      <c r="Y1909" s="114">
        <f t="shared" si="254"/>
        <v>948.91744262715429</v>
      </c>
      <c r="Z1909" s="113">
        <v>0.4</v>
      </c>
      <c r="AA1909" s="114">
        <f t="shared" si="251"/>
        <v>569.35046557629255</v>
      </c>
    </row>
    <row r="1910" spans="1:27" ht="12.75" customHeight="1" x14ac:dyDescent="0.35">
      <c r="A1910" s="103" t="s">
        <v>2688</v>
      </c>
      <c r="B1910" s="222" t="s">
        <v>2565</v>
      </c>
      <c r="C1910" s="123" t="s">
        <v>4065</v>
      </c>
      <c r="D1910" s="116">
        <v>1</v>
      </c>
      <c r="E1910" s="125">
        <v>1</v>
      </c>
      <c r="F1910" s="106">
        <f>VLOOKUP(CONCATENATE(A1910,"-",E1910),AĞIRLIK!$A$3:$C$171,3,FALSE)</f>
        <v>28.888000000000002</v>
      </c>
      <c r="G1910" s="117" t="s">
        <v>39</v>
      </c>
      <c r="H1910" s="108">
        <f>Sayfa2!$C$2</f>
        <v>6.5</v>
      </c>
      <c r="I1910" s="108">
        <f>D1910*'genel hesap'!$K$98</f>
        <v>13.552239999999999</v>
      </c>
      <c r="J1910" s="108">
        <f>D1910*'genel hesap'!$R$98</f>
        <v>56.435848000000007</v>
      </c>
      <c r="K1910" s="118"/>
      <c r="L1910" s="118"/>
      <c r="M1910" s="118"/>
      <c r="N1910" s="118"/>
      <c r="O1910" s="118"/>
      <c r="P1910" s="118"/>
      <c r="Q1910" s="118"/>
      <c r="R1910" s="109">
        <f t="shared" si="253"/>
        <v>257.76008800000005</v>
      </c>
      <c r="S1910" s="119">
        <v>0.1</v>
      </c>
      <c r="T1910" s="119">
        <v>0.3</v>
      </c>
      <c r="U1910" s="119">
        <v>0.1</v>
      </c>
      <c r="V1910" s="111">
        <f>R1910*(1+S1910)*(T1910+1)*(U1910+1)</f>
        <v>405.45661842400023</v>
      </c>
      <c r="W1910" s="111">
        <f t="shared" si="249"/>
        <v>441.9477140821603</v>
      </c>
      <c r="X1910" s="112">
        <v>1.377</v>
      </c>
      <c r="Y1910" s="114">
        <f>V1910*(1+X1910)</f>
        <v>963.77038199384845</v>
      </c>
      <c r="Z1910" s="113">
        <v>0.4</v>
      </c>
      <c r="AA1910" s="114">
        <f>Y1910*(1-Z1910)</f>
        <v>578.26222919630902</v>
      </c>
    </row>
    <row r="1911" spans="1:27" ht="12.75" customHeight="1" x14ac:dyDescent="0.35">
      <c r="A1911" s="103" t="s">
        <v>2688</v>
      </c>
      <c r="B1911" s="222" t="s">
        <v>2566</v>
      </c>
      <c r="C1911" s="123" t="s">
        <v>4066</v>
      </c>
      <c r="D1911" s="124">
        <v>1</v>
      </c>
      <c r="E1911" s="125">
        <v>1</v>
      </c>
      <c r="F1911" s="106">
        <f>VLOOKUP(CONCATENATE(A1911,"-",E1911),AĞIRLIK!$A$3:$C$171,3,FALSE)</f>
        <v>28.888000000000002</v>
      </c>
      <c r="G1911" s="117" t="s">
        <v>39</v>
      </c>
      <c r="H1911" s="108">
        <f>Sayfa2!$C$2</f>
        <v>6.5</v>
      </c>
      <c r="I1911" s="108">
        <f>D1911*'genel hesap'!$K$98</f>
        <v>13.552239999999999</v>
      </c>
      <c r="J1911" s="108">
        <f>D1911*'genel hesap'!$R$98</f>
        <v>56.435848000000007</v>
      </c>
      <c r="K1911" s="118"/>
      <c r="L1911" s="118"/>
      <c r="M1911" s="118"/>
      <c r="N1911" s="118"/>
      <c r="O1911" s="118"/>
      <c r="P1911" s="118"/>
      <c r="Q1911" s="118"/>
      <c r="R1911" s="109">
        <f t="shared" si="253"/>
        <v>257.76008800000005</v>
      </c>
      <c r="S1911" s="119">
        <v>0.2</v>
      </c>
      <c r="T1911" s="119">
        <v>0.3</v>
      </c>
      <c r="U1911" s="119">
        <v>0.1</v>
      </c>
      <c r="V1911" s="111">
        <f>R1911*(1+S1911)*(T1911+1)*(U1911+1)</f>
        <v>442.31631100800013</v>
      </c>
      <c r="W1911" s="111">
        <f t="shared" si="249"/>
        <v>482.12477899872016</v>
      </c>
      <c r="X1911" s="112">
        <v>1.377</v>
      </c>
      <c r="Y1911" s="114">
        <f>V1911*(1+X1911)</f>
        <v>1051.3858712660162</v>
      </c>
      <c r="Z1911" s="113">
        <v>0.4</v>
      </c>
      <c r="AA1911" s="114">
        <f>Y1911*(1-Z1911)</f>
        <v>630.8315227596097</v>
      </c>
    </row>
    <row r="1912" spans="1:27" ht="12.75" customHeight="1" x14ac:dyDescent="0.35">
      <c r="A1912" s="103" t="s">
        <v>2688</v>
      </c>
      <c r="B1912" s="222" t="s">
        <v>2567</v>
      </c>
      <c r="C1912" s="123" t="s">
        <v>3411</v>
      </c>
      <c r="D1912" s="124">
        <v>1</v>
      </c>
      <c r="E1912" s="125">
        <v>1</v>
      </c>
      <c r="F1912" s="132">
        <f>VLOOKUP(CONCATENATE(A1912,"-",E1912),AĞIRLIK!$A$3:$C$171,3,FALSE)</f>
        <v>28.888000000000002</v>
      </c>
      <c r="G1912" s="141" t="s">
        <v>39</v>
      </c>
      <c r="H1912" s="108">
        <f>Sayfa2!$C$2</f>
        <v>6.5</v>
      </c>
      <c r="I1912" s="108">
        <f>D1912*İZOLASYON!$G$31</f>
        <v>10.872249999999999</v>
      </c>
      <c r="J1912" s="118">
        <f>D1912*İZOLASYON!$O$31</f>
        <v>55.14342400000001</v>
      </c>
      <c r="K1912" s="118"/>
      <c r="L1912" s="118"/>
      <c r="M1912" s="118"/>
      <c r="N1912" s="118"/>
      <c r="O1912" s="118"/>
      <c r="P1912" s="118"/>
      <c r="Q1912" s="118"/>
      <c r="R1912" s="109">
        <f t="shared" si="253"/>
        <v>253.78767400000004</v>
      </c>
      <c r="S1912" s="119">
        <v>0.2</v>
      </c>
      <c r="T1912" s="119">
        <v>0.3</v>
      </c>
      <c r="U1912" s="119">
        <v>0.1</v>
      </c>
      <c r="V1912" s="111">
        <f t="shared" si="250"/>
        <v>435.49964858400006</v>
      </c>
      <c r="W1912" s="111">
        <f t="shared" si="249"/>
        <v>474.69461695656008</v>
      </c>
      <c r="X1912" s="112">
        <v>1.377</v>
      </c>
      <c r="Y1912" s="114">
        <f t="shared" si="254"/>
        <v>1035.182664684168</v>
      </c>
      <c r="Z1912" s="113">
        <v>0.4</v>
      </c>
      <c r="AA1912" s="114">
        <f t="shared" si="251"/>
        <v>621.10959881050076</v>
      </c>
    </row>
    <row r="1913" spans="1:27" ht="12.75" customHeight="1" x14ac:dyDescent="0.35">
      <c r="A1913" s="103" t="s">
        <v>2688</v>
      </c>
      <c r="B1913" s="222" t="s">
        <v>2568</v>
      </c>
      <c r="C1913" s="123" t="s">
        <v>688</v>
      </c>
      <c r="D1913" s="124">
        <v>1</v>
      </c>
      <c r="E1913" s="125">
        <v>1</v>
      </c>
      <c r="F1913" s="132">
        <f>VLOOKUP(CONCATENATE(A1913,"-",E1913),AĞIRLIK!$A$3:$C$171,3,FALSE)</f>
        <v>28.888000000000002</v>
      </c>
      <c r="G1913" s="141" t="s">
        <v>39</v>
      </c>
      <c r="H1913" s="108">
        <f>Sayfa2!$C$2</f>
        <v>6.5</v>
      </c>
      <c r="I1913" s="108"/>
      <c r="J1913" s="118"/>
      <c r="K1913" s="118"/>
      <c r="L1913" s="118"/>
      <c r="M1913" s="118"/>
      <c r="N1913" s="118"/>
      <c r="O1913" s="118"/>
      <c r="P1913" s="118"/>
      <c r="Q1913" s="118"/>
      <c r="R1913" s="109">
        <f t="shared" si="253"/>
        <v>187.77200000000002</v>
      </c>
      <c r="S1913" s="119">
        <v>0.2</v>
      </c>
      <c r="T1913" s="119">
        <v>0.3</v>
      </c>
      <c r="U1913" s="119">
        <v>0.1</v>
      </c>
      <c r="V1913" s="111">
        <f t="shared" si="250"/>
        <v>322.21675200000004</v>
      </c>
      <c r="W1913" s="111">
        <f t="shared" si="249"/>
        <v>351.21625968000006</v>
      </c>
      <c r="X1913" s="112">
        <v>1.377</v>
      </c>
      <c r="Y1913" s="114">
        <f t="shared" si="254"/>
        <v>765.90921950400002</v>
      </c>
      <c r="Z1913" s="113">
        <v>0.4</v>
      </c>
      <c r="AA1913" s="114">
        <f t="shared" si="251"/>
        <v>459.54553170240001</v>
      </c>
    </row>
    <row r="1914" spans="1:27" ht="12.75" customHeight="1" x14ac:dyDescent="0.35">
      <c r="A1914" s="103" t="s">
        <v>2688</v>
      </c>
      <c r="B1914" s="222" t="s">
        <v>2569</v>
      </c>
      <c r="C1914" s="123" t="s">
        <v>4067</v>
      </c>
      <c r="D1914" s="124">
        <v>1</v>
      </c>
      <c r="E1914" s="125">
        <v>1</v>
      </c>
      <c r="F1914" s="106">
        <f>VLOOKUP(CONCATENATE(A1914,"-",E1914),AĞIRLIK!$A$3:$C$171,3,FALSE)</f>
        <v>28.888000000000002</v>
      </c>
      <c r="G1914" s="117" t="s">
        <v>39</v>
      </c>
      <c r="H1914" s="108">
        <f>Sayfa2!$C$2</f>
        <v>6.5</v>
      </c>
      <c r="I1914" s="108">
        <f>D1914*'genel hesap'!$K$98</f>
        <v>13.552239999999999</v>
      </c>
      <c r="J1914" s="108">
        <f>D1914*'genel hesap'!$R$98</f>
        <v>56.435848000000007</v>
      </c>
      <c r="K1914" s="118"/>
      <c r="L1914" s="118"/>
      <c r="M1914" s="118"/>
      <c r="N1914" s="118"/>
      <c r="O1914" s="118"/>
      <c r="P1914" s="118"/>
      <c r="Q1914" s="118"/>
      <c r="R1914" s="109">
        <f t="shared" si="253"/>
        <v>257.76008800000005</v>
      </c>
      <c r="S1914" s="119">
        <v>0.2</v>
      </c>
      <c r="T1914" s="119">
        <v>0.3</v>
      </c>
      <c r="U1914" s="119">
        <v>0.1</v>
      </c>
      <c r="V1914" s="111">
        <f>R1914*(1+S1914)*(T1914+1)*(U1914+1)</f>
        <v>442.31631100800013</v>
      </c>
      <c r="W1914" s="111">
        <f t="shared" si="249"/>
        <v>482.12477899872016</v>
      </c>
      <c r="X1914" s="112">
        <v>1.377</v>
      </c>
      <c r="Y1914" s="114">
        <f>V1914*(1+X1914)</f>
        <v>1051.3858712660162</v>
      </c>
      <c r="Z1914" s="113">
        <v>0.4</v>
      </c>
      <c r="AA1914" s="114">
        <f>Y1914*(1-Z1914)</f>
        <v>630.8315227596097</v>
      </c>
    </row>
    <row r="1915" spans="1:27" ht="12.75" customHeight="1" x14ac:dyDescent="0.35">
      <c r="A1915" s="103" t="s">
        <v>2688</v>
      </c>
      <c r="B1915" s="222" t="s">
        <v>2570</v>
      </c>
      <c r="C1915" s="123" t="s">
        <v>3440</v>
      </c>
      <c r="D1915" s="124">
        <v>1</v>
      </c>
      <c r="E1915" s="125">
        <v>1</v>
      </c>
      <c r="F1915" s="132">
        <f>VLOOKUP(CONCATENATE(A1915,"-",E1915),AĞIRLIK!$A$3:$C$171,3,FALSE)</f>
        <v>28.888000000000002</v>
      </c>
      <c r="G1915" s="141" t="s">
        <v>39</v>
      </c>
      <c r="H1915" s="108">
        <f>Sayfa2!$C$2</f>
        <v>6.5</v>
      </c>
      <c r="I1915" s="108">
        <f>D1915*İZOLASYON!$G$31</f>
        <v>10.872249999999999</v>
      </c>
      <c r="J1915" s="118">
        <f>D1915*İZOLASYON!$O$31</f>
        <v>55.14342400000001</v>
      </c>
      <c r="K1915" s="118"/>
      <c r="L1915" s="118"/>
      <c r="M1915" s="118"/>
      <c r="N1915" s="118"/>
      <c r="O1915" s="118"/>
      <c r="P1915" s="118"/>
      <c r="Q1915" s="118"/>
      <c r="R1915" s="109">
        <f t="shared" si="253"/>
        <v>253.78767400000004</v>
      </c>
      <c r="S1915" s="119">
        <v>0.2</v>
      </c>
      <c r="T1915" s="119">
        <v>0.3</v>
      </c>
      <c r="U1915" s="119">
        <v>0.1</v>
      </c>
      <c r="V1915" s="111">
        <f t="shared" si="250"/>
        <v>435.49964858400006</v>
      </c>
      <c r="W1915" s="111">
        <f t="shared" ref="W1915:W1978" si="255">V1915*$W$1</f>
        <v>474.69461695656008</v>
      </c>
      <c r="X1915" s="112">
        <v>1.377</v>
      </c>
      <c r="Y1915" s="114">
        <f t="shared" si="254"/>
        <v>1035.182664684168</v>
      </c>
      <c r="Z1915" s="113">
        <v>0.4</v>
      </c>
      <c r="AA1915" s="114">
        <f t="shared" si="251"/>
        <v>621.10959881050076</v>
      </c>
    </row>
    <row r="1916" spans="1:27" ht="12.75" customHeight="1" x14ac:dyDescent="0.35">
      <c r="A1916" s="103" t="s">
        <v>2688</v>
      </c>
      <c r="B1916" s="222" t="s">
        <v>2571</v>
      </c>
      <c r="C1916" s="123" t="s">
        <v>690</v>
      </c>
      <c r="D1916" s="124">
        <v>1</v>
      </c>
      <c r="E1916" s="125">
        <v>1</v>
      </c>
      <c r="F1916" s="132">
        <f>VLOOKUP(CONCATENATE(A1916,"-",E1916),AĞIRLIK!$A$3:$C$171,3,FALSE)</f>
        <v>28.888000000000002</v>
      </c>
      <c r="G1916" s="141" t="s">
        <v>39</v>
      </c>
      <c r="H1916" s="108">
        <f>Sayfa2!$C$2</f>
        <v>6.5</v>
      </c>
      <c r="I1916" s="108"/>
      <c r="J1916" s="118"/>
      <c r="K1916" s="118"/>
      <c r="L1916" s="118"/>
      <c r="M1916" s="118"/>
      <c r="N1916" s="118"/>
      <c r="O1916" s="118"/>
      <c r="P1916" s="118"/>
      <c r="Q1916" s="118"/>
      <c r="R1916" s="109">
        <f t="shared" si="253"/>
        <v>187.77200000000002</v>
      </c>
      <c r="S1916" s="119">
        <v>0.2</v>
      </c>
      <c r="T1916" s="119">
        <v>0.3</v>
      </c>
      <c r="U1916" s="119">
        <v>0.1</v>
      </c>
      <c r="V1916" s="111">
        <f t="shared" si="250"/>
        <v>322.21675200000004</v>
      </c>
      <c r="W1916" s="111">
        <f t="shared" si="255"/>
        <v>351.21625968000006</v>
      </c>
      <c r="X1916" s="112">
        <v>1.377</v>
      </c>
      <c r="Y1916" s="114">
        <f t="shared" si="254"/>
        <v>765.90921950400002</v>
      </c>
      <c r="Z1916" s="113">
        <v>0.4</v>
      </c>
      <c r="AA1916" s="114">
        <f t="shared" si="251"/>
        <v>459.54553170240001</v>
      </c>
    </row>
    <row r="1917" spans="1:27" ht="12.75" customHeight="1" x14ac:dyDescent="0.35">
      <c r="A1917" s="103" t="s">
        <v>2688</v>
      </c>
      <c r="B1917" s="222" t="s">
        <v>2572</v>
      </c>
      <c r="C1917" s="78" t="s">
        <v>691</v>
      </c>
      <c r="D1917" s="124">
        <v>1</v>
      </c>
      <c r="E1917" s="125">
        <v>1</v>
      </c>
      <c r="F1917" s="132">
        <f>VLOOKUP(CONCATENATE(A1917,"-",E1917),AĞIRLIK!$A$3:$C$171,3,FALSE)</f>
        <v>28.888000000000002</v>
      </c>
      <c r="G1917" s="141" t="s">
        <v>39</v>
      </c>
      <c r="H1917" s="120">
        <f>Sayfa2!$C$2*Sayfa2!I32</f>
        <v>5.8678750000000006</v>
      </c>
      <c r="I1917" s="120"/>
      <c r="J1917" s="118"/>
      <c r="K1917" s="118"/>
      <c r="L1917" s="118">
        <f>'genel hesap'!$C$2</f>
        <v>1.39</v>
      </c>
      <c r="M1917" s="118"/>
      <c r="N1917" s="118"/>
      <c r="O1917" s="118">
        <f>SIVAMA!D31</f>
        <v>6.7799999999999994</v>
      </c>
      <c r="P1917" s="118"/>
      <c r="Q1917" s="118"/>
      <c r="R1917" s="109">
        <f>R1886</f>
        <v>93.88600000000001</v>
      </c>
      <c r="S1917" s="119">
        <v>0.2</v>
      </c>
      <c r="T1917" s="119">
        <v>0.3</v>
      </c>
      <c r="U1917" s="119">
        <v>0.1</v>
      </c>
      <c r="V1917" s="111">
        <f t="shared" si="250"/>
        <v>161.10837600000002</v>
      </c>
      <c r="W1917" s="111">
        <f t="shared" si="255"/>
        <v>175.60812984000003</v>
      </c>
      <c r="X1917" s="112">
        <v>1.377</v>
      </c>
      <c r="Y1917" s="114">
        <f t="shared" si="254"/>
        <v>382.95460975200001</v>
      </c>
      <c r="Z1917" s="113">
        <v>0.4</v>
      </c>
      <c r="AA1917" s="114">
        <f t="shared" si="251"/>
        <v>229.77276585120001</v>
      </c>
    </row>
    <row r="1918" spans="1:27" ht="12.75" customHeight="1" x14ac:dyDescent="0.35">
      <c r="A1918" s="103" t="s">
        <v>2688</v>
      </c>
      <c r="B1918" s="222" t="s">
        <v>2573</v>
      </c>
      <c r="C1918" s="123" t="s">
        <v>3468</v>
      </c>
      <c r="D1918" s="124">
        <v>1</v>
      </c>
      <c r="E1918" s="125">
        <v>1</v>
      </c>
      <c r="F1918" s="132">
        <f>VLOOKUP(CONCATENATE(A1918,"-",E1918),AĞIRLIK!$A$3:$C$171,3,FALSE)</f>
        <v>28.888000000000002</v>
      </c>
      <c r="G1918" s="141" t="s">
        <v>39</v>
      </c>
      <c r="H1918" s="120">
        <f>Sayfa2!$C$2*Sayfa2!I32</f>
        <v>5.8678750000000006</v>
      </c>
      <c r="I1918" s="108">
        <f>D1918*İZOLASYON!$G$31</f>
        <v>10.872249999999999</v>
      </c>
      <c r="J1918" s="118">
        <f>D1918*İZOLASYON!$O$31</f>
        <v>55.14342400000001</v>
      </c>
      <c r="K1918" s="118"/>
      <c r="L1918" s="118">
        <f>'genel hesap'!$C$2</f>
        <v>1.39</v>
      </c>
      <c r="M1918" s="118"/>
      <c r="N1918" s="118"/>
      <c r="O1918" s="118">
        <f>SIVAMA!D31</f>
        <v>6.7799999999999994</v>
      </c>
      <c r="P1918" s="118"/>
      <c r="Q1918" s="118"/>
      <c r="R1918" s="109">
        <f>R1887</f>
        <v>126.89383700000002</v>
      </c>
      <c r="S1918" s="119">
        <v>0.2</v>
      </c>
      <c r="T1918" s="119">
        <v>0.3</v>
      </c>
      <c r="U1918" s="119">
        <v>0.1</v>
      </c>
      <c r="V1918" s="111">
        <f t="shared" si="250"/>
        <v>217.74982429200003</v>
      </c>
      <c r="W1918" s="111">
        <f t="shared" si="255"/>
        <v>237.34730847828004</v>
      </c>
      <c r="X1918" s="112">
        <v>1.377</v>
      </c>
      <c r="Y1918" s="114">
        <f t="shared" si="254"/>
        <v>517.591332342084</v>
      </c>
      <c r="Z1918" s="113">
        <v>0.4</v>
      </c>
      <c r="AA1918" s="114">
        <f t="shared" si="251"/>
        <v>310.55479940525038</v>
      </c>
    </row>
    <row r="1919" spans="1:27" ht="12.75" customHeight="1" x14ac:dyDescent="0.35">
      <c r="A1919" s="103" t="s">
        <v>2688</v>
      </c>
      <c r="B1919" s="222" t="s">
        <v>2574</v>
      </c>
      <c r="C1919" s="123" t="s">
        <v>4068</v>
      </c>
      <c r="D1919" s="124">
        <v>0.25</v>
      </c>
      <c r="E1919" s="125">
        <v>1</v>
      </c>
      <c r="F1919" s="106">
        <f>VLOOKUP(CONCATENATE(A1919,"-",E1919),AĞIRLIK!$A$3:$C$171,3,FALSE)</f>
        <v>28.888000000000002</v>
      </c>
      <c r="G1919" s="117" t="s">
        <v>39</v>
      </c>
      <c r="H1919" s="108">
        <f>Sayfa2!$C$2*Sayfa2!I34</f>
        <v>6.3781249999999998</v>
      </c>
      <c r="I1919" s="108">
        <f>D1919*'genel hesap'!$K$98</f>
        <v>3.3880599999999998</v>
      </c>
      <c r="J1919" s="108">
        <f>D1919*'genel hesap'!$R$98</f>
        <v>14.108962000000002</v>
      </c>
      <c r="K1919" s="118"/>
      <c r="L1919" s="118">
        <f>'genel hesap'!$C$2</f>
        <v>1.39</v>
      </c>
      <c r="M1919" s="118"/>
      <c r="N1919" s="118"/>
      <c r="O1919" s="118">
        <f>SIVAMA!D31</f>
        <v>6.7799999999999994</v>
      </c>
      <c r="P1919" s="118"/>
      <c r="Q1919" s="118"/>
      <c r="R1919" s="109">
        <f>R1888</f>
        <v>128.88004400000003</v>
      </c>
      <c r="S1919" s="119">
        <v>0.2</v>
      </c>
      <c r="T1919" s="119">
        <v>0.3</v>
      </c>
      <c r="U1919" s="119">
        <v>0.1</v>
      </c>
      <c r="V1919" s="111">
        <f>R1919*(1+S1919)*(T1919+1)*(U1919+1)</f>
        <v>221.15815550400006</v>
      </c>
      <c r="W1919" s="111">
        <f t="shared" si="255"/>
        <v>241.06238949936008</v>
      </c>
      <c r="X1919" s="112">
        <v>1.377</v>
      </c>
      <c r="Y1919" s="114">
        <f>V1919*(1+X1919)</f>
        <v>525.69293563300812</v>
      </c>
      <c r="Z1919" s="113">
        <v>0.4</v>
      </c>
      <c r="AA1919" s="114">
        <f>Y1919*(1-Z1919)</f>
        <v>315.41576137980485</v>
      </c>
    </row>
    <row r="1920" spans="1:27" ht="12.75" customHeight="1" x14ac:dyDescent="0.35">
      <c r="A1920" s="103" t="s">
        <v>2688</v>
      </c>
      <c r="B1920" s="222" t="s">
        <v>2575</v>
      </c>
      <c r="C1920" s="78" t="s">
        <v>702</v>
      </c>
      <c r="D1920" s="124">
        <v>1</v>
      </c>
      <c r="E1920" s="125">
        <v>1</v>
      </c>
      <c r="F1920" s="132">
        <f>VLOOKUP(CONCATENATE(A1920,"-",E1920),AĞIRLIK!$A$3:$C$171,3,FALSE)</f>
        <v>28.888000000000002</v>
      </c>
      <c r="G1920" s="141" t="s">
        <v>39</v>
      </c>
      <c r="H1920" s="108">
        <f>Sayfa2!$C$2</f>
        <v>6.5</v>
      </c>
      <c r="I1920" s="120"/>
      <c r="J1920" s="118"/>
      <c r="K1920" s="118"/>
      <c r="L1920" s="118"/>
      <c r="M1920" s="118"/>
      <c r="N1920" s="118"/>
      <c r="O1920" s="118"/>
      <c r="P1920" s="118"/>
      <c r="Q1920" s="118"/>
      <c r="R1920" s="109">
        <f>F1920*H1920*D1920+I1920+J1920+K1920+L1920+M1920+N1920+O1920+P1920+Q1920</f>
        <v>187.77200000000002</v>
      </c>
      <c r="S1920" s="119">
        <v>0.1</v>
      </c>
      <c r="T1920" s="119">
        <v>0.3</v>
      </c>
      <c r="U1920" s="119">
        <v>0.1</v>
      </c>
      <c r="V1920" s="111">
        <f t="shared" si="250"/>
        <v>295.36535600000008</v>
      </c>
      <c r="W1920" s="111">
        <f t="shared" si="255"/>
        <v>321.94823804000009</v>
      </c>
      <c r="X1920" s="112">
        <v>1.377</v>
      </c>
      <c r="Y1920" s="114">
        <f t="shared" si="254"/>
        <v>702.08345121200011</v>
      </c>
      <c r="Z1920" s="113">
        <v>0.4</v>
      </c>
      <c r="AA1920" s="114">
        <f t="shared" si="251"/>
        <v>421.25007072720007</v>
      </c>
    </row>
    <row r="1921" spans="1:27" ht="12.75" customHeight="1" x14ac:dyDescent="0.35">
      <c r="A1921" s="103" t="s">
        <v>2688</v>
      </c>
      <c r="B1921" s="222" t="s">
        <v>2576</v>
      </c>
      <c r="C1921" s="123" t="s">
        <v>3636</v>
      </c>
      <c r="D1921" s="124">
        <v>1</v>
      </c>
      <c r="E1921" s="125">
        <v>1</v>
      </c>
      <c r="F1921" s="132">
        <f>VLOOKUP(CONCATENATE(A1921,"-",E1921),AĞIRLIK!$A$3:$C$171,3,FALSE)</f>
        <v>28.888000000000002</v>
      </c>
      <c r="G1921" s="141" t="s">
        <v>39</v>
      </c>
      <c r="H1921" s="108">
        <f>Sayfa2!$C$2</f>
        <v>6.5</v>
      </c>
      <c r="I1921" s="108">
        <f>D1921*İZOLASYON!$G$31</f>
        <v>10.872249999999999</v>
      </c>
      <c r="J1921" s="118">
        <f>D1921*İZOLASYON!$O$31</f>
        <v>55.14342400000001</v>
      </c>
      <c r="K1921" s="118"/>
      <c r="L1921" s="118"/>
      <c r="M1921" s="118"/>
      <c r="N1921" s="118"/>
      <c r="O1921" s="118"/>
      <c r="P1921" s="118"/>
      <c r="Q1921" s="118"/>
      <c r="R1921" s="109">
        <f>F1921*H1921*D1921+I1921+J1921+K1921+L1921+M1921+N1921+O1921+P1921+Q1921</f>
        <v>253.78767400000004</v>
      </c>
      <c r="S1921" s="119">
        <v>0.1</v>
      </c>
      <c r="T1921" s="119">
        <v>0.3</v>
      </c>
      <c r="U1921" s="119">
        <v>0.1</v>
      </c>
      <c r="V1921" s="111">
        <f t="shared" si="250"/>
        <v>399.20801120200014</v>
      </c>
      <c r="W1921" s="111">
        <f t="shared" si="255"/>
        <v>435.13673221018018</v>
      </c>
      <c r="X1921" s="112">
        <v>1.377</v>
      </c>
      <c r="Y1921" s="114">
        <f t="shared" si="254"/>
        <v>948.91744262715429</v>
      </c>
      <c r="Z1921" s="113">
        <v>0.4</v>
      </c>
      <c r="AA1921" s="114">
        <f t="shared" si="251"/>
        <v>569.35046557629255</v>
      </c>
    </row>
    <row r="1922" spans="1:27" ht="12.75" customHeight="1" x14ac:dyDescent="0.35">
      <c r="A1922" s="103" t="s">
        <v>2688</v>
      </c>
      <c r="B1922" s="222" t="s">
        <v>2577</v>
      </c>
      <c r="C1922" s="123" t="s">
        <v>4069</v>
      </c>
      <c r="D1922" s="124">
        <v>1</v>
      </c>
      <c r="E1922" s="125">
        <v>1</v>
      </c>
      <c r="F1922" s="106">
        <f>VLOOKUP(CONCATENATE(A1922,"-",E1922),AĞIRLIK!$A$3:$C$171,3,FALSE)</f>
        <v>28.888000000000002</v>
      </c>
      <c r="G1922" s="117" t="s">
        <v>39</v>
      </c>
      <c r="H1922" s="108">
        <f>Sayfa2!$C$2</f>
        <v>6.5</v>
      </c>
      <c r="I1922" s="108">
        <f>D1922*'genel hesap'!$K$98</f>
        <v>13.552239999999999</v>
      </c>
      <c r="J1922" s="108">
        <f>D1922*'genel hesap'!$R$98</f>
        <v>56.435848000000007</v>
      </c>
      <c r="K1922" s="118"/>
      <c r="L1922" s="118"/>
      <c r="M1922" s="118"/>
      <c r="N1922" s="118"/>
      <c r="O1922" s="118"/>
      <c r="P1922" s="118"/>
      <c r="Q1922" s="118"/>
      <c r="R1922" s="109">
        <f>F1922*H1922*D1922+I1922+J1922+K1922+L1922+M1922+N1922+O1922+P1922+Q1922</f>
        <v>257.76008800000005</v>
      </c>
      <c r="S1922" s="119">
        <v>0.1</v>
      </c>
      <c r="T1922" s="119">
        <v>0.3</v>
      </c>
      <c r="U1922" s="119">
        <v>0.1</v>
      </c>
      <c r="V1922" s="111">
        <f t="shared" si="250"/>
        <v>405.45661842400023</v>
      </c>
      <c r="W1922" s="111">
        <f t="shared" si="255"/>
        <v>441.9477140821603</v>
      </c>
      <c r="X1922" s="112">
        <v>1.377</v>
      </c>
      <c r="Y1922" s="114">
        <f t="shared" si="254"/>
        <v>963.77038199384845</v>
      </c>
      <c r="Z1922" s="113">
        <v>0.4</v>
      </c>
      <c r="AA1922" s="114">
        <f t="shared" si="251"/>
        <v>578.26222919630902</v>
      </c>
    </row>
    <row r="1923" spans="1:27" ht="12.75" customHeight="1" x14ac:dyDescent="0.35">
      <c r="A1923" s="103" t="s">
        <v>2688</v>
      </c>
      <c r="B1923" s="222" t="s">
        <v>2578</v>
      </c>
      <c r="C1923" s="78" t="s">
        <v>1429</v>
      </c>
      <c r="D1923" s="124">
        <v>1</v>
      </c>
      <c r="E1923" s="125">
        <v>1</v>
      </c>
      <c r="F1923" s="132">
        <f>VLOOKUP(CONCATENATE(A1923,"-",E1923),AĞIRLIK!$A$3:$C$171,3,FALSE)</f>
        <v>28.888000000000002</v>
      </c>
      <c r="G1923" s="141" t="s">
        <v>39</v>
      </c>
      <c r="H1923" s="108">
        <f>Sayfa2!$C$2</f>
        <v>6.5</v>
      </c>
      <c r="I1923" s="108"/>
      <c r="J1923" s="118"/>
      <c r="K1923" s="118"/>
      <c r="L1923" s="118"/>
      <c r="M1923" s="118"/>
      <c r="N1923" s="118"/>
      <c r="O1923" s="118"/>
      <c r="P1923" s="118"/>
      <c r="Q1923" s="118"/>
      <c r="R1923" s="109">
        <f>F1923*H1923*D1923+I1923+J1923+K1923+L1923+M1923+N1923+O1923+P1923+Q1923</f>
        <v>187.77200000000002</v>
      </c>
      <c r="S1923" s="119">
        <v>0.2</v>
      </c>
      <c r="T1923" s="119">
        <v>0.3</v>
      </c>
      <c r="U1923" s="119">
        <v>0.1</v>
      </c>
      <c r="V1923" s="111">
        <f t="shared" si="250"/>
        <v>322.21675200000004</v>
      </c>
      <c r="W1923" s="111">
        <f t="shared" si="255"/>
        <v>351.21625968000006</v>
      </c>
      <c r="X1923" s="112">
        <v>1.377</v>
      </c>
      <c r="Y1923" s="114">
        <f t="shared" si="254"/>
        <v>765.90921950400002</v>
      </c>
      <c r="Z1923" s="113">
        <v>0.4</v>
      </c>
      <c r="AA1923" s="114">
        <f t="shared" si="251"/>
        <v>459.54553170240001</v>
      </c>
    </row>
    <row r="1924" spans="1:27" ht="12.75" customHeight="1" x14ac:dyDescent="0.35">
      <c r="A1924" s="103" t="s">
        <v>2688</v>
      </c>
      <c r="B1924" s="222" t="s">
        <v>4491</v>
      </c>
      <c r="C1924" s="78" t="s">
        <v>700</v>
      </c>
      <c r="D1924" s="124">
        <v>1</v>
      </c>
      <c r="E1924" s="125">
        <v>1</v>
      </c>
      <c r="F1924" s="132">
        <f>VLOOKUP(CONCATENATE(A1924,"-",E1924),AĞIRLIK!$A$3:$C$171,3,FALSE)</f>
        <v>28.888000000000002</v>
      </c>
      <c r="G1924" s="141" t="s">
        <v>39</v>
      </c>
      <c r="H1924" s="108">
        <f>Sayfa2!$C$2</f>
        <v>6.5</v>
      </c>
      <c r="I1924" s="108"/>
      <c r="J1924" s="118"/>
      <c r="K1924" s="118"/>
      <c r="L1924" s="118"/>
      <c r="M1924" s="118"/>
      <c r="N1924" s="118"/>
      <c r="O1924" s="118"/>
      <c r="P1924" s="118"/>
      <c r="Q1924" s="118"/>
      <c r="R1924" s="109">
        <f>F1924*H1924*D1924+I1924+J1924+K1924+L1924+M1924+N1924+O1924+P1924+Q1924</f>
        <v>187.77200000000002</v>
      </c>
      <c r="S1924" s="119">
        <v>0.2</v>
      </c>
      <c r="T1924" s="119">
        <v>0.3</v>
      </c>
      <c r="U1924" s="119">
        <v>0.1</v>
      </c>
      <c r="V1924" s="111">
        <f t="shared" si="250"/>
        <v>322.21675200000004</v>
      </c>
      <c r="W1924" s="111">
        <f t="shared" si="255"/>
        <v>351.21625968000006</v>
      </c>
      <c r="X1924" s="112">
        <v>1.377</v>
      </c>
      <c r="Y1924" s="114">
        <f t="shared" si="254"/>
        <v>765.90921950400002</v>
      </c>
      <c r="Z1924" s="113">
        <v>0.4</v>
      </c>
      <c r="AA1924" s="114">
        <f t="shared" si="251"/>
        <v>459.54553170240001</v>
      </c>
    </row>
    <row r="1925" spans="1:27" ht="12.75" customHeight="1" x14ac:dyDescent="0.35">
      <c r="A1925" s="103" t="s">
        <v>2688</v>
      </c>
      <c r="B1925" s="222" t="s">
        <v>4492</v>
      </c>
      <c r="C1925" s="78" t="s">
        <v>1430</v>
      </c>
      <c r="D1925" s="126">
        <v>1</v>
      </c>
      <c r="E1925" s="131"/>
      <c r="F1925" s="132">
        <v>10.8</v>
      </c>
      <c r="G1925" s="142" t="s">
        <v>39</v>
      </c>
      <c r="H1925" s="108">
        <v>1.62</v>
      </c>
      <c r="I1925" s="108"/>
      <c r="J1925" s="118"/>
      <c r="K1925" s="118"/>
      <c r="L1925" s="118"/>
      <c r="M1925" s="118"/>
      <c r="N1925" s="118"/>
      <c r="O1925" s="118"/>
      <c r="P1925" s="128"/>
      <c r="Q1925" s="128"/>
      <c r="R1925" s="109">
        <f>R1927</f>
        <v>17.496000000000002</v>
      </c>
      <c r="S1925" s="129">
        <v>1.5</v>
      </c>
      <c r="T1925" s="129">
        <v>0</v>
      </c>
      <c r="U1925" s="129">
        <v>0</v>
      </c>
      <c r="V1925" s="111">
        <f t="shared" si="250"/>
        <v>43.740000000000009</v>
      </c>
      <c r="W1925" s="111">
        <f t="shared" si="255"/>
        <v>47.676600000000015</v>
      </c>
      <c r="X1925" s="112">
        <v>1.377</v>
      </c>
      <c r="Y1925" s="130">
        <f t="shared" si="254"/>
        <v>103.96998000000001</v>
      </c>
      <c r="Z1925" s="113">
        <v>0.4</v>
      </c>
      <c r="AA1925" s="114">
        <f t="shared" si="251"/>
        <v>62.381988</v>
      </c>
    </row>
    <row r="1926" spans="1:27" ht="12.75" customHeight="1" x14ac:dyDescent="0.35">
      <c r="A1926" s="103" t="s">
        <v>2688</v>
      </c>
      <c r="B1926" s="222" t="s">
        <v>4493</v>
      </c>
      <c r="C1926" s="78" t="s">
        <v>1431</v>
      </c>
      <c r="D1926" s="126">
        <v>1</v>
      </c>
      <c r="E1926" s="131"/>
      <c r="F1926" s="132">
        <v>10.8</v>
      </c>
      <c r="G1926" s="142" t="s">
        <v>39</v>
      </c>
      <c r="H1926" s="108"/>
      <c r="I1926" s="108"/>
      <c r="J1926" s="118"/>
      <c r="K1926" s="118"/>
      <c r="L1926" s="118"/>
      <c r="M1926" s="118"/>
      <c r="N1926" s="118"/>
      <c r="O1926" s="118"/>
      <c r="P1926" s="128"/>
      <c r="Q1926" s="128"/>
      <c r="R1926" s="109">
        <f>R1928</f>
        <v>2.7079353246753248</v>
      </c>
      <c r="S1926" s="129">
        <v>1</v>
      </c>
      <c r="T1926" s="129">
        <v>0</v>
      </c>
      <c r="U1926" s="129">
        <v>0</v>
      </c>
      <c r="V1926" s="111">
        <f t="shared" si="250"/>
        <v>5.4158706493506497</v>
      </c>
      <c r="W1926" s="111">
        <f t="shared" si="255"/>
        <v>5.9032990077922083</v>
      </c>
      <c r="X1926" s="112">
        <v>1.377</v>
      </c>
      <c r="Y1926" s="130">
        <f t="shared" si="254"/>
        <v>12.873524533506494</v>
      </c>
      <c r="Z1926" s="113">
        <v>0.4</v>
      </c>
      <c r="AA1926" s="114">
        <f t="shared" si="251"/>
        <v>7.7241147201038958</v>
      </c>
    </row>
    <row r="1927" spans="1:27" ht="12.75" customHeight="1" x14ac:dyDescent="0.35">
      <c r="A1927" s="103" t="s">
        <v>2688</v>
      </c>
      <c r="B1927" s="222" t="s">
        <v>4494</v>
      </c>
      <c r="C1927" s="78" t="s">
        <v>699</v>
      </c>
      <c r="D1927" s="126">
        <v>1</v>
      </c>
      <c r="E1927" s="131"/>
      <c r="F1927" s="132">
        <f>Sayfa2!CU31</f>
        <v>10.8</v>
      </c>
      <c r="G1927" s="142" t="s">
        <v>39</v>
      </c>
      <c r="H1927" s="108">
        <v>1.62</v>
      </c>
      <c r="I1927" s="108"/>
      <c r="J1927" s="118"/>
      <c r="K1927" s="118"/>
      <c r="L1927" s="118"/>
      <c r="M1927" s="118"/>
      <c r="N1927" s="118"/>
      <c r="O1927" s="118"/>
      <c r="P1927" s="128"/>
      <c r="Q1927" s="128"/>
      <c r="R1927" s="109">
        <f t="shared" ref="R1927:R1947" si="256">F1927*H1927*D1927+I1927+J1927+K1927+L1927+M1927+N1927+O1927+P1927+Q1927</f>
        <v>17.496000000000002</v>
      </c>
      <c r="S1927" s="129">
        <v>1</v>
      </c>
      <c r="T1927" s="129">
        <v>0</v>
      </c>
      <c r="U1927" s="129">
        <v>0</v>
      </c>
      <c r="V1927" s="111">
        <f t="shared" si="250"/>
        <v>34.992000000000004</v>
      </c>
      <c r="W1927" s="111">
        <f t="shared" si="255"/>
        <v>38.141280000000009</v>
      </c>
      <c r="X1927" s="112">
        <v>1.377</v>
      </c>
      <c r="Y1927" s="130">
        <f t="shared" si="254"/>
        <v>83.175984</v>
      </c>
      <c r="Z1927" s="113">
        <v>0.4</v>
      </c>
      <c r="AA1927" s="114">
        <f t="shared" si="251"/>
        <v>49.905590400000001</v>
      </c>
    </row>
    <row r="1928" spans="1:27" ht="12.75" customHeight="1" x14ac:dyDescent="0.35">
      <c r="A1928" s="103" t="s">
        <v>2688</v>
      </c>
      <c r="B1928" s="222" t="s">
        <v>4495</v>
      </c>
      <c r="C1928" s="78" t="s">
        <v>698</v>
      </c>
      <c r="D1928" s="124">
        <v>1</v>
      </c>
      <c r="E1928" s="125"/>
      <c r="F1928" s="132">
        <v>1</v>
      </c>
      <c r="G1928" s="141" t="s">
        <v>39</v>
      </c>
      <c r="H1928" s="144"/>
      <c r="I1928" s="145"/>
      <c r="J1928" s="134"/>
      <c r="K1928" s="134"/>
      <c r="L1928" s="134"/>
      <c r="M1928" s="134">
        <f>'BAĞLANTI KELEPÇESİ'!H32</f>
        <v>2.7079353246753248</v>
      </c>
      <c r="N1928" s="134"/>
      <c r="O1928" s="134"/>
      <c r="P1928" s="134"/>
      <c r="Q1928" s="134"/>
      <c r="R1928" s="109">
        <f t="shared" si="256"/>
        <v>2.7079353246753248</v>
      </c>
      <c r="S1928" s="135">
        <v>1</v>
      </c>
      <c r="T1928" s="135">
        <v>0</v>
      </c>
      <c r="U1928" s="135">
        <v>0</v>
      </c>
      <c r="V1928" s="111">
        <f t="shared" si="250"/>
        <v>5.4158706493506497</v>
      </c>
      <c r="W1928" s="111">
        <f t="shared" si="255"/>
        <v>5.9032990077922083</v>
      </c>
      <c r="X1928" s="112">
        <v>1.377</v>
      </c>
      <c r="Y1928" s="114">
        <f t="shared" si="254"/>
        <v>12.873524533506494</v>
      </c>
      <c r="Z1928" s="113">
        <v>0.4</v>
      </c>
      <c r="AA1928" s="114">
        <f t="shared" si="251"/>
        <v>7.7241147201038958</v>
      </c>
    </row>
    <row r="1929" spans="1:27" ht="12.75" customHeight="1" x14ac:dyDescent="0.35">
      <c r="A1929" s="103" t="s">
        <v>2688</v>
      </c>
      <c r="B1929" s="222" t="s">
        <v>4496</v>
      </c>
      <c r="C1929" s="78" t="s">
        <v>1432</v>
      </c>
      <c r="D1929" s="124"/>
      <c r="E1929" s="125"/>
      <c r="F1929" s="132">
        <v>1</v>
      </c>
      <c r="G1929" s="117" t="s">
        <v>39</v>
      </c>
      <c r="H1929" s="144"/>
      <c r="I1929" s="138"/>
      <c r="J1929" s="118"/>
      <c r="K1929" s="134"/>
      <c r="L1929" s="134"/>
      <c r="M1929" s="134"/>
      <c r="N1929" s="134"/>
      <c r="O1929" s="134"/>
      <c r="P1929" s="134"/>
      <c r="Q1929" s="134"/>
      <c r="R1929" s="109">
        <f>R1932</f>
        <v>5.4743000000000004</v>
      </c>
      <c r="S1929" s="135">
        <v>1</v>
      </c>
      <c r="T1929" s="135">
        <v>0</v>
      </c>
      <c r="U1929" s="135">
        <v>0</v>
      </c>
      <c r="V1929" s="111">
        <f t="shared" si="250"/>
        <v>10.948600000000001</v>
      </c>
      <c r="W1929" s="111">
        <f t="shared" si="255"/>
        <v>11.933974000000001</v>
      </c>
      <c r="X1929" s="112">
        <v>1.377</v>
      </c>
      <c r="Y1929" s="114">
        <f t="shared" si="254"/>
        <v>26.024822199999999</v>
      </c>
      <c r="Z1929" s="113">
        <v>0.4</v>
      </c>
      <c r="AA1929" s="114">
        <f t="shared" si="251"/>
        <v>15.614893319999998</v>
      </c>
    </row>
    <row r="1930" spans="1:27" ht="12.75" customHeight="1" x14ac:dyDescent="0.35">
      <c r="A1930" s="103" t="s">
        <v>2688</v>
      </c>
      <c r="B1930" s="222" t="s">
        <v>4497</v>
      </c>
      <c r="C1930" s="123" t="s">
        <v>4070</v>
      </c>
      <c r="D1930" s="124"/>
      <c r="E1930" s="125"/>
      <c r="F1930" s="132">
        <v>1</v>
      </c>
      <c r="G1930" s="117" t="s">
        <v>39</v>
      </c>
      <c r="H1930" s="144"/>
      <c r="I1930" s="138"/>
      <c r="J1930" s="118"/>
      <c r="K1930" s="134"/>
      <c r="L1930" s="134"/>
      <c r="M1930" s="134"/>
      <c r="N1930" s="134"/>
      <c r="O1930" s="134"/>
      <c r="P1930" s="134">
        <f>'DUVAR KELEPÇE'!J31</f>
        <v>5.8825000000000003</v>
      </c>
      <c r="Q1930" s="134"/>
      <c r="R1930" s="109">
        <f>F1930*H1930*D1930+I1930+J1930+K1930+L1930+M1930+N1930+O1930+P1930+Q1930</f>
        <v>5.8825000000000003</v>
      </c>
      <c r="S1930" s="135">
        <v>1</v>
      </c>
      <c r="T1930" s="135">
        <v>0</v>
      </c>
      <c r="U1930" s="135">
        <v>0</v>
      </c>
      <c r="V1930" s="111">
        <f t="shared" si="250"/>
        <v>11.765000000000001</v>
      </c>
      <c r="W1930" s="111">
        <f t="shared" si="255"/>
        <v>12.823850000000002</v>
      </c>
      <c r="X1930" s="112">
        <v>1.377</v>
      </c>
      <c r="Y1930" s="114">
        <f t="shared" si="254"/>
        <v>27.965405000000001</v>
      </c>
      <c r="Z1930" s="113">
        <v>0.4</v>
      </c>
      <c r="AA1930" s="114">
        <f t="shared" si="251"/>
        <v>16.779243000000001</v>
      </c>
    </row>
    <row r="1931" spans="1:27" ht="12.75" customHeight="1" x14ac:dyDescent="0.35">
      <c r="A1931" s="103" t="s">
        <v>2688</v>
      </c>
      <c r="B1931" s="222" t="s">
        <v>4498</v>
      </c>
      <c r="C1931" s="123" t="s">
        <v>3497</v>
      </c>
      <c r="D1931" s="124"/>
      <c r="E1931" s="125"/>
      <c r="F1931" s="132">
        <v>1</v>
      </c>
      <c r="G1931" s="117" t="s">
        <v>39</v>
      </c>
      <c r="H1931" s="133"/>
      <c r="I1931" s="138"/>
      <c r="J1931" s="118"/>
      <c r="K1931" s="134"/>
      <c r="L1931" s="134"/>
      <c r="M1931" s="134"/>
      <c r="N1931" s="134"/>
      <c r="O1931" s="134"/>
      <c r="P1931" s="134">
        <f>'DUVAR KELEPÇE'!J30</f>
        <v>5.6784000000000008</v>
      </c>
      <c r="Q1931" s="134"/>
      <c r="R1931" s="109">
        <f t="shared" si="256"/>
        <v>5.6784000000000008</v>
      </c>
      <c r="S1931" s="135">
        <v>1</v>
      </c>
      <c r="T1931" s="135">
        <v>0</v>
      </c>
      <c r="U1931" s="135">
        <v>0</v>
      </c>
      <c r="V1931" s="111">
        <f t="shared" si="250"/>
        <v>11.356800000000002</v>
      </c>
      <c r="W1931" s="111">
        <f t="shared" si="255"/>
        <v>12.378912000000003</v>
      </c>
      <c r="X1931" s="112">
        <v>1.377</v>
      </c>
      <c r="Y1931" s="114">
        <f t="shared" si="254"/>
        <v>26.9951136</v>
      </c>
      <c r="Z1931" s="113">
        <v>0.4</v>
      </c>
      <c r="AA1931" s="114">
        <f t="shared" si="251"/>
        <v>16.197068160000001</v>
      </c>
    </row>
    <row r="1932" spans="1:27" ht="12.75" customHeight="1" x14ac:dyDescent="0.35">
      <c r="A1932" s="103" t="s">
        <v>2688</v>
      </c>
      <c r="B1932" s="222" t="s">
        <v>4499</v>
      </c>
      <c r="C1932" s="123" t="s">
        <v>696</v>
      </c>
      <c r="D1932" s="124"/>
      <c r="E1932" s="125"/>
      <c r="F1932" s="132">
        <v>1</v>
      </c>
      <c r="G1932" s="117" t="s">
        <v>39</v>
      </c>
      <c r="H1932" s="133"/>
      <c r="I1932" s="138"/>
      <c r="J1932" s="134"/>
      <c r="K1932" s="134"/>
      <c r="L1932" s="134"/>
      <c r="M1932" s="134"/>
      <c r="N1932" s="134"/>
      <c r="O1932" s="134"/>
      <c r="P1932" s="134"/>
      <c r="Q1932" s="134">
        <f>'DUVAR KELEPÇE'!G30</f>
        <v>5.4743000000000004</v>
      </c>
      <c r="R1932" s="109">
        <f t="shared" si="256"/>
        <v>5.4743000000000004</v>
      </c>
      <c r="S1932" s="135">
        <v>1</v>
      </c>
      <c r="T1932" s="135">
        <v>0</v>
      </c>
      <c r="U1932" s="135">
        <v>0</v>
      </c>
      <c r="V1932" s="111">
        <f t="shared" si="250"/>
        <v>10.948600000000001</v>
      </c>
      <c r="W1932" s="111">
        <f t="shared" si="255"/>
        <v>11.933974000000001</v>
      </c>
      <c r="X1932" s="112">
        <v>1.377</v>
      </c>
      <c r="Y1932" s="114">
        <f t="shared" si="254"/>
        <v>26.024822199999999</v>
      </c>
      <c r="Z1932" s="113">
        <v>0.4</v>
      </c>
      <c r="AA1932" s="114">
        <f t="shared" si="251"/>
        <v>15.614893319999998</v>
      </c>
    </row>
    <row r="1933" spans="1:27" ht="12.75" customHeight="1" x14ac:dyDescent="0.35">
      <c r="A1933" s="103" t="s">
        <v>2688</v>
      </c>
      <c r="B1933" s="222" t="s">
        <v>4500</v>
      </c>
      <c r="C1933" s="78" t="s">
        <v>695</v>
      </c>
      <c r="D1933" s="124"/>
      <c r="E1933" s="125"/>
      <c r="F1933" s="132">
        <v>1</v>
      </c>
      <c r="G1933" s="141" t="s">
        <v>39</v>
      </c>
      <c r="H1933" s="133"/>
      <c r="I1933" s="133"/>
      <c r="J1933" s="134"/>
      <c r="K1933" s="134"/>
      <c r="L1933" s="134"/>
      <c r="M1933" s="134"/>
      <c r="N1933" s="134">
        <f>'genel hesap'!Y67</f>
        <v>3.0969863013698631</v>
      </c>
      <c r="O1933" s="134"/>
      <c r="P1933" s="134"/>
      <c r="Q1933" s="134"/>
      <c r="R1933" s="109">
        <f t="shared" si="256"/>
        <v>3.0969863013698631</v>
      </c>
      <c r="S1933" s="135">
        <v>1</v>
      </c>
      <c r="T1933" s="135">
        <v>0</v>
      </c>
      <c r="U1933" s="135">
        <v>0</v>
      </c>
      <c r="V1933" s="111">
        <f t="shared" si="250"/>
        <v>6.1939726027397262</v>
      </c>
      <c r="W1933" s="111">
        <f t="shared" si="255"/>
        <v>6.7514301369863023</v>
      </c>
      <c r="X1933" s="112">
        <v>1.377</v>
      </c>
      <c r="Y1933" s="114">
        <f t="shared" si="254"/>
        <v>14.723072876712328</v>
      </c>
      <c r="Z1933" s="113">
        <v>0.4</v>
      </c>
      <c r="AA1933" s="114">
        <f t="shared" si="251"/>
        <v>8.8338437260273963</v>
      </c>
    </row>
    <row r="1934" spans="1:27" ht="12.75" customHeight="1" x14ac:dyDescent="0.35">
      <c r="A1934" s="103" t="s">
        <v>2688</v>
      </c>
      <c r="B1934" s="222" t="s">
        <v>4501</v>
      </c>
      <c r="C1934" s="78" t="s">
        <v>3576</v>
      </c>
      <c r="D1934" s="124">
        <v>0.2</v>
      </c>
      <c r="E1934" s="125">
        <v>1</v>
      </c>
      <c r="F1934" s="132">
        <f>VLOOKUP(CONCATENATE(A1934,"-",E1934),AĞIRLIK!$A$3:$C$171,3,FALSE)</f>
        <v>28.888000000000002</v>
      </c>
      <c r="G1934" s="143" t="s">
        <v>39</v>
      </c>
      <c r="H1934" s="108">
        <f>Sayfa2!$C$2</f>
        <v>6.5</v>
      </c>
      <c r="I1934" s="108"/>
      <c r="J1934" s="109"/>
      <c r="K1934" s="109">
        <v>0.5</v>
      </c>
      <c r="L1934" s="118"/>
      <c r="M1934" s="109"/>
      <c r="N1934" s="109"/>
      <c r="O1934" s="118">
        <f>SIVAMA!D32</f>
        <v>7.08</v>
      </c>
      <c r="P1934" s="109"/>
      <c r="Q1934" s="109"/>
      <c r="R1934" s="109">
        <f>R1920+O1934+K1934</f>
        <v>195.35200000000003</v>
      </c>
      <c r="S1934" s="119">
        <v>0.2</v>
      </c>
      <c r="T1934" s="119">
        <v>0.3</v>
      </c>
      <c r="U1934" s="119">
        <v>0.1</v>
      </c>
      <c r="V1934" s="111">
        <f t="shared" si="250"/>
        <v>335.22403200000008</v>
      </c>
      <c r="W1934" s="111">
        <f t="shared" si="255"/>
        <v>365.3941948800001</v>
      </c>
      <c r="X1934" s="112">
        <v>1.377</v>
      </c>
      <c r="Y1934" s="111">
        <f t="shared" si="254"/>
        <v>796.82752406400016</v>
      </c>
      <c r="Z1934" s="113">
        <v>0.4</v>
      </c>
      <c r="AA1934" s="114">
        <f t="shared" si="251"/>
        <v>478.09651443840005</v>
      </c>
    </row>
    <row r="1935" spans="1:27" ht="13.5" customHeight="1" x14ac:dyDescent="0.35">
      <c r="A1935" s="103" t="s">
        <v>2688</v>
      </c>
      <c r="B1935" s="222" t="s">
        <v>4502</v>
      </c>
      <c r="C1935" s="78" t="s">
        <v>3512</v>
      </c>
      <c r="D1935" s="124">
        <v>0.2</v>
      </c>
      <c r="E1935" s="125">
        <v>1</v>
      </c>
      <c r="F1935" s="132">
        <f>VLOOKUP(CONCATENATE(A1935,"-",E1935),AĞIRLIK!$A$3:$C$171,3,FALSE)</f>
        <v>28.888000000000002</v>
      </c>
      <c r="G1935" s="143" t="s">
        <v>39</v>
      </c>
      <c r="H1935" s="108">
        <f>Sayfa2!$C$2</f>
        <v>6.5</v>
      </c>
      <c r="I1935" s="108">
        <f>'genel hesap'!K66*D1935</f>
        <v>1.9570050000000003</v>
      </c>
      <c r="J1935" s="118">
        <f>'genel hesap'!R66*D1935</f>
        <v>10.167068800000003</v>
      </c>
      <c r="K1935" s="109">
        <v>0.5</v>
      </c>
      <c r="L1935" s="118"/>
      <c r="M1935" s="109"/>
      <c r="N1935" s="109"/>
      <c r="O1935" s="118">
        <f>SIVAMA!D32</f>
        <v>7.08</v>
      </c>
      <c r="P1935" s="109"/>
      <c r="Q1935" s="109"/>
      <c r="R1935" s="109">
        <f>F1935*H1935*D1935+I1935+J1935+K1935+L1935+M1935+N1935+O1935+P1935+Q1935+R1921</f>
        <v>311.04614780000003</v>
      </c>
      <c r="S1935" s="119">
        <v>0.2</v>
      </c>
      <c r="T1935" s="119">
        <v>0.3</v>
      </c>
      <c r="U1935" s="119">
        <v>0.1</v>
      </c>
      <c r="V1935" s="111">
        <f t="shared" si="250"/>
        <v>533.7551896248001</v>
      </c>
      <c r="W1935" s="111">
        <f t="shared" si="255"/>
        <v>581.7931566910321</v>
      </c>
      <c r="X1935" s="112">
        <v>1.377</v>
      </c>
      <c r="Y1935" s="111">
        <f t="shared" si="254"/>
        <v>1268.7360857381498</v>
      </c>
      <c r="Z1935" s="113">
        <v>0.4</v>
      </c>
      <c r="AA1935" s="114">
        <f t="shared" si="251"/>
        <v>761.24165144288986</v>
      </c>
    </row>
    <row r="1936" spans="1:27" ht="13.5" customHeight="1" x14ac:dyDescent="0.35">
      <c r="A1936" s="103" t="s">
        <v>2688</v>
      </c>
      <c r="B1936" s="222" t="s">
        <v>4503</v>
      </c>
      <c r="C1936" s="78" t="s">
        <v>4071</v>
      </c>
      <c r="D1936" s="124">
        <v>0.2</v>
      </c>
      <c r="E1936" s="125">
        <v>1</v>
      </c>
      <c r="F1936" s="132">
        <f>VLOOKUP(CONCATENATE(A1936,"-",E1936),AĞIRLIK!$A$3:$C$171,3,FALSE)</f>
        <v>28.888000000000002</v>
      </c>
      <c r="G1936" s="143" t="s">
        <v>39</v>
      </c>
      <c r="H1936" s="108">
        <f>Sayfa2!$C$2</f>
        <v>6.5</v>
      </c>
      <c r="I1936" s="108">
        <f>D1936*'genel hesap'!$K$98</f>
        <v>2.710448</v>
      </c>
      <c r="J1936" s="109">
        <f>D1936*'genel hesap'!$R$98</f>
        <v>11.287169600000002</v>
      </c>
      <c r="K1936" s="109">
        <v>0.5</v>
      </c>
      <c r="L1936" s="118"/>
      <c r="M1936" s="109"/>
      <c r="N1936" s="109"/>
      <c r="O1936" s="118">
        <f>SIVAMA!D32</f>
        <v>7.08</v>
      </c>
      <c r="P1936" s="109"/>
      <c r="Q1936" s="109"/>
      <c r="R1936" s="109">
        <f>F1936*H1936*D1936+I1936+J1936+K1936+L1936+M1936+N1936+O1936+P1936+Q1936+R1922</f>
        <v>316.89210560000004</v>
      </c>
      <c r="S1936" s="119">
        <v>0.2</v>
      </c>
      <c r="T1936" s="119">
        <v>0.3</v>
      </c>
      <c r="U1936" s="119">
        <v>0.1</v>
      </c>
      <c r="V1936" s="111">
        <f>R1936*(1+S1936)*(T1936+1)*(U1936+1)</f>
        <v>543.78685320960005</v>
      </c>
      <c r="W1936" s="111">
        <f t="shared" si="255"/>
        <v>592.72766999846408</v>
      </c>
      <c r="X1936" s="112">
        <v>1.377</v>
      </c>
      <c r="Y1936" s="111">
        <f>V1936*(1+X1936)</f>
        <v>1292.5813500792192</v>
      </c>
      <c r="Z1936" s="113">
        <v>0.4</v>
      </c>
      <c r="AA1936" s="114">
        <f>Y1936*(1-Z1936)</f>
        <v>775.54881004753145</v>
      </c>
    </row>
    <row r="1937" spans="1:27" ht="12.75" customHeight="1" x14ac:dyDescent="0.35">
      <c r="A1937" s="103" t="s">
        <v>2688</v>
      </c>
      <c r="B1937" s="222" t="s">
        <v>4504</v>
      </c>
      <c r="C1937" s="78" t="s">
        <v>2663</v>
      </c>
      <c r="D1937" s="124">
        <v>1</v>
      </c>
      <c r="E1937" s="125">
        <v>1</v>
      </c>
      <c r="F1937" s="132">
        <f>VLOOKUP(CONCATENATE(A1937,"-",E1937),AĞIRLIK!$A$3:$C$171,3,FALSE)</f>
        <v>28.888000000000002</v>
      </c>
      <c r="G1937" s="143" t="s">
        <v>39</v>
      </c>
      <c r="H1937" s="108">
        <f>Sayfa2!$C$2</f>
        <v>6.5</v>
      </c>
      <c r="I1937" s="108"/>
      <c r="J1937" s="109"/>
      <c r="K1937" s="109"/>
      <c r="L1937" s="118"/>
      <c r="M1937" s="109"/>
      <c r="N1937" s="109"/>
      <c r="O1937" s="118"/>
      <c r="P1937" s="109"/>
      <c r="Q1937" s="109"/>
      <c r="R1937" s="109">
        <f>K1937+O1937+R1920</f>
        <v>187.77200000000002</v>
      </c>
      <c r="S1937" s="119">
        <v>0.1</v>
      </c>
      <c r="T1937" s="119">
        <v>0.3</v>
      </c>
      <c r="U1937" s="119">
        <v>0.1</v>
      </c>
      <c r="V1937" s="111">
        <f t="shared" si="250"/>
        <v>295.36535600000008</v>
      </c>
      <c r="W1937" s="111">
        <f t="shared" si="255"/>
        <v>321.94823804000009</v>
      </c>
      <c r="X1937" s="112">
        <v>1.377</v>
      </c>
      <c r="Y1937" s="111">
        <f t="shared" si="254"/>
        <v>702.08345121200011</v>
      </c>
      <c r="Z1937" s="113">
        <v>0.4</v>
      </c>
      <c r="AA1937" s="114">
        <f t="shared" si="251"/>
        <v>421.25007072720007</v>
      </c>
    </row>
    <row r="1938" spans="1:27" ht="12.75" customHeight="1" x14ac:dyDescent="0.35">
      <c r="A1938" s="103" t="s">
        <v>2688</v>
      </c>
      <c r="B1938" s="222" t="s">
        <v>4505</v>
      </c>
      <c r="C1938" s="123" t="s">
        <v>3554</v>
      </c>
      <c r="D1938" s="124">
        <v>1</v>
      </c>
      <c r="E1938" s="125">
        <v>1</v>
      </c>
      <c r="F1938" s="132">
        <f>VLOOKUP(CONCATENATE(A1938,"-",E1938),AĞIRLIK!$A$3:$C$171,3,FALSE)</f>
        <v>28.888000000000002</v>
      </c>
      <c r="G1938" s="141" t="s">
        <v>39</v>
      </c>
      <c r="H1938" s="108">
        <f>Sayfa2!$C$2</f>
        <v>6.5</v>
      </c>
      <c r="I1938" s="108">
        <f>D1938*İZOLASYON!$G$31</f>
        <v>10.872249999999999</v>
      </c>
      <c r="J1938" s="118">
        <f>D1938*İZOLASYON!$O$31</f>
        <v>55.14342400000001</v>
      </c>
      <c r="K1938" s="118"/>
      <c r="L1938" s="118"/>
      <c r="M1938" s="118"/>
      <c r="N1938" s="118"/>
      <c r="O1938" s="118"/>
      <c r="P1938" s="118"/>
      <c r="Q1938" s="118"/>
      <c r="R1938" s="109">
        <f>R1921*1.5</f>
        <v>380.68151100000006</v>
      </c>
      <c r="S1938" s="119">
        <v>0.1</v>
      </c>
      <c r="T1938" s="119">
        <v>0.3</v>
      </c>
      <c r="U1938" s="119">
        <v>0.1</v>
      </c>
      <c r="V1938" s="111">
        <f t="shared" si="250"/>
        <v>598.81201680300012</v>
      </c>
      <c r="W1938" s="111">
        <f t="shared" si="255"/>
        <v>652.70509831527022</v>
      </c>
      <c r="X1938" s="112">
        <v>1.377</v>
      </c>
      <c r="Y1938" s="114">
        <f t="shared" si="254"/>
        <v>1423.3761639407312</v>
      </c>
      <c r="Z1938" s="113">
        <v>0.4</v>
      </c>
      <c r="AA1938" s="114">
        <f t="shared" si="251"/>
        <v>854.02569836443865</v>
      </c>
    </row>
    <row r="1939" spans="1:27" ht="12.75" customHeight="1" x14ac:dyDescent="0.35">
      <c r="A1939" s="103" t="s">
        <v>2688</v>
      </c>
      <c r="B1939" s="222" t="s">
        <v>4506</v>
      </c>
      <c r="C1939" s="123" t="s">
        <v>4072</v>
      </c>
      <c r="D1939" s="124">
        <v>1</v>
      </c>
      <c r="E1939" s="125">
        <v>1</v>
      </c>
      <c r="F1939" s="132">
        <f>VLOOKUP(CONCATENATE(A1939,"-",E1939),AĞIRLIK!$A$3:$C$171,3,FALSE)</f>
        <v>28.888000000000002</v>
      </c>
      <c r="G1939" s="143" t="s">
        <v>39</v>
      </c>
      <c r="H1939" s="108">
        <f>Sayfa2!$C$2</f>
        <v>6.5</v>
      </c>
      <c r="I1939" s="108">
        <f>D1939*'genel hesap'!$K$98</f>
        <v>13.552239999999999</v>
      </c>
      <c r="J1939" s="109">
        <f>D1939*'genel hesap'!$R$98</f>
        <v>56.435848000000007</v>
      </c>
      <c r="K1939" s="118"/>
      <c r="L1939" s="118"/>
      <c r="M1939" s="118"/>
      <c r="N1939" s="118">
        <f>CONTA!E30</f>
        <v>2.7098630136986301</v>
      </c>
      <c r="O1939" s="118"/>
      <c r="P1939" s="118"/>
      <c r="Q1939" s="118"/>
      <c r="R1939" s="109">
        <f>R1922*1.5</f>
        <v>386.64013200000011</v>
      </c>
      <c r="S1939" s="119">
        <v>0.2</v>
      </c>
      <c r="T1939" s="119">
        <v>0.3</v>
      </c>
      <c r="U1939" s="119">
        <v>0.1</v>
      </c>
      <c r="V1939" s="111">
        <f>R1939*(1+S1939)*(T1939+1)*(U1939+1)</f>
        <v>663.47446651200016</v>
      </c>
      <c r="W1939" s="111">
        <f t="shared" si="255"/>
        <v>723.18716849808027</v>
      </c>
      <c r="X1939" s="112">
        <v>1.377</v>
      </c>
      <c r="Y1939" s="114">
        <f>V1939*(1+X1939)</f>
        <v>1577.0788068990241</v>
      </c>
      <c r="Z1939" s="113">
        <v>0.4</v>
      </c>
      <c r="AA1939" s="114">
        <f>Y1939*(1-Z1939)</f>
        <v>946.24728413941443</v>
      </c>
    </row>
    <row r="1940" spans="1:27" ht="12.75" customHeight="1" x14ac:dyDescent="0.35">
      <c r="A1940" s="103" t="s">
        <v>2689</v>
      </c>
      <c r="B1940" s="222" t="s">
        <v>2579</v>
      </c>
      <c r="C1940" s="78" t="s">
        <v>641</v>
      </c>
      <c r="D1940" s="124">
        <v>1</v>
      </c>
      <c r="E1940" s="125">
        <v>1</v>
      </c>
      <c r="F1940" s="132">
        <f>VLOOKUP(CONCATENATE(A1940,"-",E1940),AĞIRLIK!$A$3:$C$171,3,FALSE)</f>
        <v>31.4</v>
      </c>
      <c r="G1940" s="141" t="s">
        <v>39</v>
      </c>
      <c r="H1940" s="108">
        <f>Sayfa2!$C$2</f>
        <v>6.5</v>
      </c>
      <c r="I1940" s="108"/>
      <c r="J1940" s="118"/>
      <c r="K1940" s="118"/>
      <c r="L1940" s="118"/>
      <c r="M1940" s="118"/>
      <c r="N1940" s="118"/>
      <c r="O1940" s="118"/>
      <c r="P1940" s="118"/>
      <c r="Q1940" s="118"/>
      <c r="R1940" s="109">
        <f t="shared" si="256"/>
        <v>204.1</v>
      </c>
      <c r="S1940" s="119">
        <v>0.1</v>
      </c>
      <c r="T1940" s="119">
        <v>0.3</v>
      </c>
      <c r="U1940" s="119">
        <v>0.1</v>
      </c>
      <c r="V1940" s="111">
        <f t="shared" si="250"/>
        <v>321.04930000000007</v>
      </c>
      <c r="W1940" s="111">
        <f t="shared" si="255"/>
        <v>349.94373700000011</v>
      </c>
      <c r="X1940" s="112">
        <v>1.377</v>
      </c>
      <c r="Y1940" s="114">
        <f t="shared" si="254"/>
        <v>763.13418610000008</v>
      </c>
      <c r="Z1940" s="113">
        <v>0.4</v>
      </c>
      <c r="AA1940" s="114">
        <f t="shared" si="251"/>
        <v>457.88051166000002</v>
      </c>
    </row>
    <row r="1941" spans="1:27" ht="12.75" customHeight="1" x14ac:dyDescent="0.35">
      <c r="A1941" s="103" t="s">
        <v>2689</v>
      </c>
      <c r="B1941" s="222" t="s">
        <v>2580</v>
      </c>
      <c r="C1941" s="123" t="s">
        <v>3205</v>
      </c>
      <c r="D1941" s="124">
        <v>1</v>
      </c>
      <c r="E1941" s="125">
        <v>1</v>
      </c>
      <c r="F1941" s="132">
        <f>VLOOKUP(CONCATENATE(A1941,"-",E1941),AĞIRLIK!$A$3:$C$171,3,FALSE)</f>
        <v>31.4</v>
      </c>
      <c r="G1941" s="141" t="s">
        <v>39</v>
      </c>
      <c r="H1941" s="108">
        <f>Sayfa2!$C$2</f>
        <v>6.5</v>
      </c>
      <c r="I1941" s="108">
        <f>D1941*İZOLASYON!$G$32</f>
        <v>11.74203</v>
      </c>
      <c r="J1941" s="118">
        <f>D1941*İZOLASYON!$O$32</f>
        <v>59.451504000000007</v>
      </c>
      <c r="K1941" s="118"/>
      <c r="L1941" s="118"/>
      <c r="M1941" s="118"/>
      <c r="N1941" s="118"/>
      <c r="O1941" s="118"/>
      <c r="P1941" s="118"/>
      <c r="Q1941" s="118"/>
      <c r="R1941" s="109">
        <f t="shared" si="256"/>
        <v>275.29353400000002</v>
      </c>
      <c r="S1941" s="119">
        <v>0.1</v>
      </c>
      <c r="T1941" s="119">
        <v>0.3</v>
      </c>
      <c r="U1941" s="119">
        <v>0.1</v>
      </c>
      <c r="V1941" s="111">
        <f t="shared" si="250"/>
        <v>433.03672898200017</v>
      </c>
      <c r="W1941" s="111">
        <f t="shared" si="255"/>
        <v>472.0100345903802</v>
      </c>
      <c r="X1941" s="112">
        <v>1.377</v>
      </c>
      <c r="Y1941" s="114">
        <f t="shared" si="254"/>
        <v>1029.3283047902144</v>
      </c>
      <c r="Z1941" s="113">
        <v>0.4</v>
      </c>
      <c r="AA1941" s="114">
        <f t="shared" si="251"/>
        <v>617.59698287412857</v>
      </c>
    </row>
    <row r="1942" spans="1:27" ht="12.75" customHeight="1" x14ac:dyDescent="0.35">
      <c r="A1942" s="103" t="s">
        <v>2689</v>
      </c>
      <c r="B1942" s="222" t="s">
        <v>2581</v>
      </c>
      <c r="C1942" s="123" t="s">
        <v>4073</v>
      </c>
      <c r="D1942" s="124">
        <v>1</v>
      </c>
      <c r="E1942" s="125">
        <v>1</v>
      </c>
      <c r="F1942" s="106">
        <f>VLOOKUP(CONCATENATE(A1942,"-",E1942),AĞIRLIK!$A$3:$C$171,3,FALSE)</f>
        <v>31.4</v>
      </c>
      <c r="G1942" s="117" t="s">
        <v>39</v>
      </c>
      <c r="H1942" s="108">
        <f>Sayfa2!$C$2</f>
        <v>6.5</v>
      </c>
      <c r="I1942" s="108">
        <f>D1942*'genel hesap'!$K$99</f>
        <v>14.594719999999999</v>
      </c>
      <c r="J1942" s="108">
        <f>D1942*'genel hesap'!$R$99</f>
        <v>60.743928000000004</v>
      </c>
      <c r="K1942" s="118"/>
      <c r="L1942" s="118"/>
      <c r="M1942" s="118"/>
      <c r="N1942" s="118"/>
      <c r="O1942" s="118"/>
      <c r="P1942" s="118"/>
      <c r="Q1942" s="118"/>
      <c r="R1942" s="109">
        <f t="shared" si="256"/>
        <v>279.438648</v>
      </c>
      <c r="S1942" s="119">
        <v>0.1</v>
      </c>
      <c r="T1942" s="119">
        <v>0.3</v>
      </c>
      <c r="U1942" s="119">
        <v>0.1</v>
      </c>
      <c r="V1942" s="111">
        <f t="shared" si="250"/>
        <v>439.55699330400006</v>
      </c>
      <c r="W1942" s="111">
        <f t="shared" si="255"/>
        <v>479.11712270136007</v>
      </c>
      <c r="X1942" s="112">
        <v>1.377</v>
      </c>
      <c r="Y1942" s="114">
        <f t="shared" si="254"/>
        <v>1044.826973083608</v>
      </c>
      <c r="Z1942" s="113">
        <v>0.4</v>
      </c>
      <c r="AA1942" s="114">
        <f t="shared" si="251"/>
        <v>626.89618385016479</v>
      </c>
    </row>
    <row r="1943" spans="1:27" ht="12.75" customHeight="1" x14ac:dyDescent="0.35">
      <c r="A1943" s="103" t="s">
        <v>2689</v>
      </c>
      <c r="B1943" s="222" t="s">
        <v>2582</v>
      </c>
      <c r="C1943" s="78" t="s">
        <v>643</v>
      </c>
      <c r="D1943" s="124">
        <v>0.5</v>
      </c>
      <c r="E1943" s="125">
        <v>1</v>
      </c>
      <c r="F1943" s="132">
        <f>VLOOKUP(CONCATENATE(A1943,"-",E1943),AĞIRLIK!$A$3:$C$171,3,FALSE)</f>
        <v>31.4</v>
      </c>
      <c r="G1943" s="141" t="s">
        <v>39</v>
      </c>
      <c r="H1943" s="108">
        <f>Sayfa2!$C$2</f>
        <v>6.5</v>
      </c>
      <c r="I1943" s="120"/>
      <c r="J1943" s="118"/>
      <c r="K1943" s="118"/>
      <c r="L1943" s="118"/>
      <c r="M1943" s="118"/>
      <c r="N1943" s="118"/>
      <c r="O1943" s="118"/>
      <c r="P1943" s="118"/>
      <c r="Q1943" s="118"/>
      <c r="R1943" s="109">
        <f t="shared" si="256"/>
        <v>102.05</v>
      </c>
      <c r="S1943" s="119">
        <v>0.2</v>
      </c>
      <c r="T1943" s="119">
        <v>0.3</v>
      </c>
      <c r="U1943" s="119">
        <v>0.1</v>
      </c>
      <c r="V1943" s="111">
        <f t="shared" si="250"/>
        <v>175.11780000000002</v>
      </c>
      <c r="W1943" s="111">
        <f t="shared" si="255"/>
        <v>190.87840200000002</v>
      </c>
      <c r="X1943" s="112">
        <v>1.377</v>
      </c>
      <c r="Y1943" s="114">
        <f t="shared" si="254"/>
        <v>416.25501059999999</v>
      </c>
      <c r="Z1943" s="113">
        <v>0.4</v>
      </c>
      <c r="AA1943" s="114">
        <f t="shared" si="251"/>
        <v>249.75300635999997</v>
      </c>
    </row>
    <row r="1944" spans="1:27" ht="12.75" customHeight="1" x14ac:dyDescent="0.35">
      <c r="A1944" s="103" t="s">
        <v>2689</v>
      </c>
      <c r="B1944" s="222" t="s">
        <v>2583</v>
      </c>
      <c r="C1944" s="123" t="s">
        <v>3147</v>
      </c>
      <c r="D1944" s="124">
        <v>0.5</v>
      </c>
      <c r="E1944" s="125">
        <v>1</v>
      </c>
      <c r="F1944" s="132">
        <f>VLOOKUP(CONCATENATE(A1944,"-",E1944),AĞIRLIK!$A$3:$C$171,3,FALSE)</f>
        <v>31.4</v>
      </c>
      <c r="G1944" s="141" t="s">
        <v>39</v>
      </c>
      <c r="H1944" s="108">
        <f>Sayfa2!$C$2</f>
        <v>6.5</v>
      </c>
      <c r="I1944" s="108">
        <f>D1944*İZOLASYON!$G$32</f>
        <v>5.8710149999999999</v>
      </c>
      <c r="J1944" s="118">
        <f>D1944*İZOLASYON!$O$32</f>
        <v>29.725752000000004</v>
      </c>
      <c r="K1944" s="118"/>
      <c r="L1944" s="118"/>
      <c r="M1944" s="118"/>
      <c r="N1944" s="118"/>
      <c r="O1944" s="118"/>
      <c r="P1944" s="118"/>
      <c r="Q1944" s="118"/>
      <c r="R1944" s="109">
        <f t="shared" si="256"/>
        <v>137.64676700000001</v>
      </c>
      <c r="S1944" s="119">
        <v>0.2</v>
      </c>
      <c r="T1944" s="119">
        <v>0.3</v>
      </c>
      <c r="U1944" s="119">
        <v>0.1</v>
      </c>
      <c r="V1944" s="111">
        <f t="shared" si="250"/>
        <v>236.201852172</v>
      </c>
      <c r="W1944" s="111">
        <f t="shared" si="255"/>
        <v>257.46001886748002</v>
      </c>
      <c r="X1944" s="112">
        <v>1.377</v>
      </c>
      <c r="Y1944" s="114">
        <f t="shared" si="254"/>
        <v>561.45180261284395</v>
      </c>
      <c r="Z1944" s="113">
        <v>0.4</v>
      </c>
      <c r="AA1944" s="114">
        <f t="shared" si="251"/>
        <v>336.87108156770637</v>
      </c>
    </row>
    <row r="1945" spans="1:27" ht="12.75" customHeight="1" x14ac:dyDescent="0.35">
      <c r="A1945" s="103" t="s">
        <v>2689</v>
      </c>
      <c r="B1945" s="222" t="s">
        <v>2584</v>
      </c>
      <c r="C1945" s="123" t="s">
        <v>4074</v>
      </c>
      <c r="D1945" s="124">
        <v>0.5</v>
      </c>
      <c r="E1945" s="125">
        <v>1</v>
      </c>
      <c r="F1945" s="106">
        <f>VLOOKUP(CONCATENATE(A1945,"-",E1945),AĞIRLIK!$A$3:$C$171,3,FALSE)</f>
        <v>31.4</v>
      </c>
      <c r="G1945" s="117" t="s">
        <v>39</v>
      </c>
      <c r="H1945" s="108">
        <f>Sayfa2!$C$2</f>
        <v>6.5</v>
      </c>
      <c r="I1945" s="108">
        <f>D1945*'genel hesap'!$K$99</f>
        <v>7.2973599999999994</v>
      </c>
      <c r="J1945" s="108">
        <f>D1945*'genel hesap'!$R$99</f>
        <v>30.371964000000002</v>
      </c>
      <c r="K1945" s="118"/>
      <c r="L1945" s="118"/>
      <c r="M1945" s="118"/>
      <c r="N1945" s="118"/>
      <c r="O1945" s="118"/>
      <c r="P1945" s="118"/>
      <c r="Q1945" s="118"/>
      <c r="R1945" s="109">
        <f>F1945*H1945*D1945+I1945+J1945+K1945+L1945+M1945+N1945+O1945+P1945+Q1945</f>
        <v>139.719324</v>
      </c>
      <c r="S1945" s="119">
        <v>0.2</v>
      </c>
      <c r="T1945" s="119">
        <v>0.3</v>
      </c>
      <c r="U1945" s="119">
        <v>0.1</v>
      </c>
      <c r="V1945" s="111">
        <f t="shared" si="250"/>
        <v>239.75835998400001</v>
      </c>
      <c r="W1945" s="111">
        <f t="shared" si="255"/>
        <v>261.33661238256002</v>
      </c>
      <c r="X1945" s="112">
        <v>1.377</v>
      </c>
      <c r="Y1945" s="114">
        <f t="shared" si="254"/>
        <v>569.905621681968</v>
      </c>
      <c r="Z1945" s="113">
        <v>0.4</v>
      </c>
      <c r="AA1945" s="114">
        <f t="shared" si="251"/>
        <v>341.94337300918079</v>
      </c>
    </row>
    <row r="1946" spans="1:27" ht="12.75" customHeight="1" x14ac:dyDescent="0.35">
      <c r="A1946" s="103" t="s">
        <v>2689</v>
      </c>
      <c r="B1946" s="222" t="s">
        <v>2585</v>
      </c>
      <c r="C1946" s="78" t="s">
        <v>645</v>
      </c>
      <c r="D1946" s="116">
        <v>0.25</v>
      </c>
      <c r="E1946" s="125">
        <v>1</v>
      </c>
      <c r="F1946" s="132">
        <f>VLOOKUP(CONCATENATE(A1946,"-",E1946),AĞIRLIK!$A$3:$C$171,3,FALSE)</f>
        <v>31.4</v>
      </c>
      <c r="G1946" s="141" t="s">
        <v>39</v>
      </c>
      <c r="H1946" s="108">
        <f>Sayfa2!$C$2</f>
        <v>6.5</v>
      </c>
      <c r="I1946" s="120"/>
      <c r="J1946" s="118"/>
      <c r="K1946" s="118"/>
      <c r="L1946" s="118"/>
      <c r="M1946" s="118"/>
      <c r="N1946" s="118"/>
      <c r="O1946" s="118"/>
      <c r="P1946" s="118"/>
      <c r="Q1946" s="118"/>
      <c r="R1946" s="109">
        <f t="shared" si="256"/>
        <v>51.024999999999999</v>
      </c>
      <c r="S1946" s="119">
        <v>0.2</v>
      </c>
      <c r="T1946" s="119">
        <v>0.3</v>
      </c>
      <c r="U1946" s="119">
        <v>0.1</v>
      </c>
      <c r="V1946" s="111">
        <f t="shared" si="250"/>
        <v>87.558900000000008</v>
      </c>
      <c r="W1946" s="111">
        <f t="shared" si="255"/>
        <v>95.439201000000011</v>
      </c>
      <c r="X1946" s="112">
        <v>1.377</v>
      </c>
      <c r="Y1946" s="114">
        <f t="shared" si="254"/>
        <v>208.1275053</v>
      </c>
      <c r="Z1946" s="113">
        <v>0.4</v>
      </c>
      <c r="AA1946" s="114">
        <f t="shared" si="251"/>
        <v>124.87650317999999</v>
      </c>
    </row>
    <row r="1947" spans="1:27" ht="12.75" customHeight="1" x14ac:dyDescent="0.35">
      <c r="A1947" s="103" t="s">
        <v>2689</v>
      </c>
      <c r="B1947" s="222" t="s">
        <v>2586</v>
      </c>
      <c r="C1947" s="123" t="s">
        <v>3176</v>
      </c>
      <c r="D1947" s="116">
        <v>0.25</v>
      </c>
      <c r="E1947" s="125">
        <v>1</v>
      </c>
      <c r="F1947" s="132">
        <f>VLOOKUP(CONCATENATE(A1947,"-",E1947),AĞIRLIK!$A$3:$C$171,3,FALSE)</f>
        <v>31.4</v>
      </c>
      <c r="G1947" s="141" t="s">
        <v>39</v>
      </c>
      <c r="H1947" s="108">
        <f>Sayfa2!$C$2</f>
        <v>6.5</v>
      </c>
      <c r="I1947" s="108">
        <f>D1947*İZOLASYON!$G$32</f>
        <v>2.9355074999999999</v>
      </c>
      <c r="J1947" s="118">
        <f>D1947*İZOLASYON!$O$32</f>
        <v>14.862876000000002</v>
      </c>
      <c r="K1947" s="118"/>
      <c r="L1947" s="118"/>
      <c r="M1947" s="118"/>
      <c r="N1947" s="118"/>
      <c r="O1947" s="118"/>
      <c r="P1947" s="118"/>
      <c r="Q1947" s="118"/>
      <c r="R1947" s="109">
        <f t="shared" si="256"/>
        <v>68.823383500000006</v>
      </c>
      <c r="S1947" s="119">
        <v>0.2</v>
      </c>
      <c r="T1947" s="119">
        <v>0.3</v>
      </c>
      <c r="U1947" s="119">
        <v>0.1</v>
      </c>
      <c r="V1947" s="111">
        <f t="shared" si="250"/>
        <v>118.100926086</v>
      </c>
      <c r="W1947" s="111">
        <f t="shared" si="255"/>
        <v>128.73000943374001</v>
      </c>
      <c r="X1947" s="112">
        <v>1.377</v>
      </c>
      <c r="Y1947" s="114">
        <f t="shared" si="254"/>
        <v>280.72590130642197</v>
      </c>
      <c r="Z1947" s="113">
        <v>0.4</v>
      </c>
      <c r="AA1947" s="114">
        <f t="shared" si="251"/>
        <v>168.43554078385318</v>
      </c>
    </row>
    <row r="1948" spans="1:27" ht="12.75" customHeight="1" x14ac:dyDescent="0.35">
      <c r="A1948" s="103" t="s">
        <v>2689</v>
      </c>
      <c r="B1948" s="222" t="s">
        <v>2587</v>
      </c>
      <c r="C1948" s="123" t="s">
        <v>4075</v>
      </c>
      <c r="D1948" s="116">
        <v>0.25</v>
      </c>
      <c r="E1948" s="125">
        <v>1</v>
      </c>
      <c r="F1948" s="106">
        <f>VLOOKUP(CONCATENATE(A1948,"-",E1948),AĞIRLIK!$A$3:$C$171,3,FALSE)</f>
        <v>31.4</v>
      </c>
      <c r="G1948" s="117" t="s">
        <v>39</v>
      </c>
      <c r="H1948" s="108">
        <f>Sayfa2!$C$2</f>
        <v>6.5</v>
      </c>
      <c r="I1948" s="108">
        <f>D1948*'genel hesap'!$K$99</f>
        <v>3.6486799999999997</v>
      </c>
      <c r="J1948" s="108">
        <f>D1948*'genel hesap'!$R$99</f>
        <v>15.185982000000001</v>
      </c>
      <c r="K1948" s="118"/>
      <c r="L1948" s="118"/>
      <c r="M1948" s="118"/>
      <c r="N1948" s="118"/>
      <c r="O1948" s="118"/>
      <c r="P1948" s="118"/>
      <c r="Q1948" s="118"/>
      <c r="R1948" s="109">
        <f>F1948*H1948*D1948+I1948+J1948+K1948+L1948+M1948+N1948+O1948+P1948+Q1948</f>
        <v>69.859662</v>
      </c>
      <c r="S1948" s="119">
        <v>0.2</v>
      </c>
      <c r="T1948" s="119">
        <v>0.3</v>
      </c>
      <c r="U1948" s="119">
        <v>0.1</v>
      </c>
      <c r="V1948" s="111">
        <f>R1948*(1+S1948)*(T1948+1)*(U1948+1)</f>
        <v>119.879179992</v>
      </c>
      <c r="W1948" s="111">
        <f t="shared" si="255"/>
        <v>130.66830619128001</v>
      </c>
      <c r="X1948" s="112">
        <v>1.377</v>
      </c>
      <c r="Y1948" s="114">
        <f>V1948*(1+X1948)</f>
        <v>284.952810840984</v>
      </c>
      <c r="Z1948" s="113">
        <v>0.4</v>
      </c>
      <c r="AA1948" s="114">
        <f>Y1948*(1-Z1948)</f>
        <v>170.97168650459039</v>
      </c>
    </row>
    <row r="1949" spans="1:27" ht="12.75" customHeight="1" x14ac:dyDescent="0.35">
      <c r="A1949" s="103" t="s">
        <v>2689</v>
      </c>
      <c r="B1949" s="222" t="s">
        <v>2588</v>
      </c>
      <c r="C1949" s="78" t="s">
        <v>4612</v>
      </c>
      <c r="D1949" s="124">
        <v>0.5</v>
      </c>
      <c r="E1949" s="125">
        <v>1</v>
      </c>
      <c r="F1949" s="132">
        <f>VLOOKUP(CONCATENATE(A1949,"-",E1949),AĞIRLIK!$A$3:$C$171,3,FALSE)</f>
        <v>31.4</v>
      </c>
      <c r="G1949" s="141" t="s">
        <v>39</v>
      </c>
      <c r="H1949" s="108">
        <f>Sayfa2!$C$2</f>
        <v>6.5</v>
      </c>
      <c r="I1949" s="120"/>
      <c r="J1949" s="118"/>
      <c r="K1949" s="118"/>
      <c r="L1949" s="118">
        <v>1.39</v>
      </c>
      <c r="M1949" s="118"/>
      <c r="N1949" s="118"/>
      <c r="O1949" s="118"/>
      <c r="P1949" s="118"/>
      <c r="Q1949" s="118"/>
      <c r="R1949" s="109">
        <f>F1949*H1949*D1949+I1949+J1949+K1949+L1949+M1949+N1949+O1949+P1949+Q1949</f>
        <v>103.44</v>
      </c>
      <c r="S1949" s="119">
        <v>0.2</v>
      </c>
      <c r="T1949" s="119">
        <v>0.3</v>
      </c>
      <c r="U1949" s="119">
        <v>0.1</v>
      </c>
      <c r="V1949" s="111">
        <f t="shared" si="250"/>
        <v>177.50304000000003</v>
      </c>
      <c r="W1949" s="111">
        <f t="shared" si="255"/>
        <v>193.47831360000004</v>
      </c>
      <c r="X1949" s="112">
        <v>1.377</v>
      </c>
      <c r="Y1949" s="114">
        <f t="shared" si="254"/>
        <v>421.92472608000003</v>
      </c>
      <c r="Z1949" s="113">
        <v>0.4</v>
      </c>
      <c r="AA1949" s="114">
        <f t="shared" si="251"/>
        <v>253.15483564800002</v>
      </c>
    </row>
    <row r="1950" spans="1:27" ht="12.75" customHeight="1" x14ac:dyDescent="0.35">
      <c r="A1950" s="103" t="s">
        <v>2689</v>
      </c>
      <c r="B1950" s="222" t="s">
        <v>2589</v>
      </c>
      <c r="C1950" s="123" t="s">
        <v>4641</v>
      </c>
      <c r="D1950" s="124">
        <v>0.5</v>
      </c>
      <c r="E1950" s="125">
        <v>1</v>
      </c>
      <c r="F1950" s="132">
        <f>VLOOKUP(CONCATENATE(A1950,"-",E1950),AĞIRLIK!$A$3:$C$171,3,FALSE)</f>
        <v>31.4</v>
      </c>
      <c r="G1950" s="141" t="s">
        <v>39</v>
      </c>
      <c r="H1950" s="108">
        <f>Sayfa2!$C$2</f>
        <v>6.5</v>
      </c>
      <c r="I1950" s="108">
        <f>D1950*İZOLASYON!$G$32</f>
        <v>5.8710149999999999</v>
      </c>
      <c r="J1950" s="118">
        <f>D1950*İZOLASYON!$O$32</f>
        <v>29.725752000000004</v>
      </c>
      <c r="K1950" s="118"/>
      <c r="L1950" s="118">
        <v>1.39</v>
      </c>
      <c r="M1950" s="118"/>
      <c r="N1950" s="118"/>
      <c r="O1950" s="118"/>
      <c r="P1950" s="118"/>
      <c r="Q1950" s="118"/>
      <c r="R1950" s="109">
        <f t="shared" ref="R1950:R1981" si="257">F1950*H1950*D1950+I1950+J1950+K1950+L1950+M1950+N1950+O1950+P1950+Q1950</f>
        <v>139.036767</v>
      </c>
      <c r="S1950" s="119">
        <v>0.2</v>
      </c>
      <c r="T1950" s="119">
        <v>0.3</v>
      </c>
      <c r="U1950" s="119">
        <v>0.1</v>
      </c>
      <c r="V1950" s="111">
        <f t="shared" si="250"/>
        <v>238.58709217200001</v>
      </c>
      <c r="W1950" s="111">
        <f t="shared" si="255"/>
        <v>260.05993046748006</v>
      </c>
      <c r="X1950" s="112">
        <v>1.377</v>
      </c>
      <c r="Y1950" s="114">
        <f t="shared" si="254"/>
        <v>567.12151809284398</v>
      </c>
      <c r="Z1950" s="113">
        <v>0.4</v>
      </c>
      <c r="AA1950" s="114">
        <f t="shared" si="251"/>
        <v>340.27291085570636</v>
      </c>
    </row>
    <row r="1951" spans="1:27" ht="12.75" customHeight="1" x14ac:dyDescent="0.35">
      <c r="A1951" s="103" t="s">
        <v>2689</v>
      </c>
      <c r="B1951" s="222" t="s">
        <v>2590</v>
      </c>
      <c r="C1951" s="123" t="s">
        <v>4670</v>
      </c>
      <c r="D1951" s="124">
        <v>0.5</v>
      </c>
      <c r="E1951" s="125">
        <v>1</v>
      </c>
      <c r="F1951" s="106">
        <f>VLOOKUP(CONCATENATE(A1951,"-",E1951),AĞIRLIK!$A$3:$C$171,3,FALSE)</f>
        <v>31.4</v>
      </c>
      <c r="G1951" s="117" t="s">
        <v>39</v>
      </c>
      <c r="H1951" s="108">
        <f>Sayfa2!$C$2</f>
        <v>6.5</v>
      </c>
      <c r="I1951" s="108">
        <f>D1951*'genel hesap'!$K$99</f>
        <v>7.2973599999999994</v>
      </c>
      <c r="J1951" s="108">
        <f>D1951*'genel hesap'!$R$99</f>
        <v>30.371964000000002</v>
      </c>
      <c r="K1951" s="118"/>
      <c r="L1951" s="118">
        <v>1.39</v>
      </c>
      <c r="M1951" s="118"/>
      <c r="N1951" s="118"/>
      <c r="O1951" s="118"/>
      <c r="P1951" s="118"/>
      <c r="Q1951" s="118"/>
      <c r="R1951" s="109">
        <f>F1951*H1951*D1951+I1951+J1951+K1951+L1951+M1951+N1951+O1951+P1951+Q1951</f>
        <v>141.10932399999999</v>
      </c>
      <c r="S1951" s="119">
        <v>0.2</v>
      </c>
      <c r="T1951" s="119">
        <v>0.3</v>
      </c>
      <c r="U1951" s="119">
        <v>0.1</v>
      </c>
      <c r="V1951" s="111">
        <f>R1951*(1+S1951)*(T1951+1)*(U1951+1)</f>
        <v>242.14359998400002</v>
      </c>
      <c r="W1951" s="111">
        <f t="shared" si="255"/>
        <v>263.93652398256006</v>
      </c>
      <c r="X1951" s="112">
        <v>1.377</v>
      </c>
      <c r="Y1951" s="114">
        <f>V1951*(1+X1951)</f>
        <v>575.57533716196804</v>
      </c>
      <c r="Z1951" s="113">
        <v>0.4</v>
      </c>
      <c r="AA1951" s="114">
        <f>Y1951*(1-Z1951)</f>
        <v>345.34520229718083</v>
      </c>
    </row>
    <row r="1952" spans="1:27" ht="12.75" customHeight="1" x14ac:dyDescent="0.35">
      <c r="A1952" s="103" t="s">
        <v>2689</v>
      </c>
      <c r="B1952" s="222" t="s">
        <v>2591</v>
      </c>
      <c r="C1952" s="123" t="s">
        <v>1433</v>
      </c>
      <c r="D1952" s="124"/>
      <c r="E1952" s="125">
        <v>1</v>
      </c>
      <c r="F1952" s="106">
        <f>VLOOKUP(CONCATENATE(A1952,"-",E1952),AĞIRLIK!$A$3:$C$171,3,FALSE)</f>
        <v>31.4</v>
      </c>
      <c r="G1952" s="117" t="s">
        <v>39</v>
      </c>
      <c r="H1952" s="108"/>
      <c r="I1952" s="108"/>
      <c r="J1952" s="118"/>
      <c r="K1952" s="118"/>
      <c r="L1952" s="118"/>
      <c r="M1952" s="118"/>
      <c r="N1952" s="118"/>
      <c r="O1952" s="118"/>
      <c r="P1952" s="118"/>
      <c r="Q1952" s="118"/>
      <c r="R1952" s="109">
        <f>R1949</f>
        <v>103.44</v>
      </c>
      <c r="S1952" s="119">
        <f>S1950</f>
        <v>0.2</v>
      </c>
      <c r="T1952" s="119">
        <f>T1950</f>
        <v>0.3</v>
      </c>
      <c r="U1952" s="119">
        <f>U1950</f>
        <v>0.1</v>
      </c>
      <c r="V1952" s="121">
        <f>V1950</f>
        <v>238.58709217200001</v>
      </c>
      <c r="W1952" s="111">
        <f t="shared" si="255"/>
        <v>260.05993046748006</v>
      </c>
      <c r="X1952" s="112">
        <v>1.377</v>
      </c>
      <c r="Y1952" s="121">
        <f>Y1949</f>
        <v>421.92472608000003</v>
      </c>
      <c r="Z1952" s="119">
        <f>Z1949</f>
        <v>0.4</v>
      </c>
      <c r="AA1952" s="122">
        <f>AA1949</f>
        <v>253.15483564800002</v>
      </c>
    </row>
    <row r="1953" spans="1:27" ht="12.75" customHeight="1" x14ac:dyDescent="0.35">
      <c r="A1953" s="103" t="s">
        <v>2689</v>
      </c>
      <c r="B1953" s="222" t="s">
        <v>2592</v>
      </c>
      <c r="C1953" s="78" t="s">
        <v>649</v>
      </c>
      <c r="D1953" s="116">
        <v>1</v>
      </c>
      <c r="E1953" s="125">
        <v>1</v>
      </c>
      <c r="F1953" s="132">
        <f>VLOOKUP(CONCATENATE(A1953,"-",E1953),AĞIRLIK!$A$3:$C$171,3,FALSE)</f>
        <v>31.4</v>
      </c>
      <c r="G1953" s="141" t="s">
        <v>39</v>
      </c>
      <c r="H1953" s="108">
        <f>Sayfa2!$C$2</f>
        <v>6.5</v>
      </c>
      <c r="I1953" s="120"/>
      <c r="J1953" s="118"/>
      <c r="K1953" s="118"/>
      <c r="L1953" s="118"/>
      <c r="M1953" s="118"/>
      <c r="N1953" s="118"/>
      <c r="O1953" s="118"/>
      <c r="P1953" s="118"/>
      <c r="Q1953" s="118"/>
      <c r="R1953" s="109">
        <f t="shared" si="257"/>
        <v>204.1</v>
      </c>
      <c r="S1953" s="119">
        <v>0.1</v>
      </c>
      <c r="T1953" s="119">
        <v>0.3</v>
      </c>
      <c r="U1953" s="119">
        <v>0.1</v>
      </c>
      <c r="V1953" s="111">
        <f t="shared" si="250"/>
        <v>321.04930000000007</v>
      </c>
      <c r="W1953" s="111">
        <f t="shared" si="255"/>
        <v>349.94373700000011</v>
      </c>
      <c r="X1953" s="112">
        <v>1.377</v>
      </c>
      <c r="Y1953" s="114">
        <f t="shared" si="254"/>
        <v>763.13418610000008</v>
      </c>
      <c r="Z1953" s="113">
        <v>0.4</v>
      </c>
      <c r="AA1953" s="114">
        <f t="shared" si="251"/>
        <v>457.88051166000002</v>
      </c>
    </row>
    <row r="1954" spans="1:27" ht="12.75" customHeight="1" x14ac:dyDescent="0.35">
      <c r="A1954" s="103" t="s">
        <v>2689</v>
      </c>
      <c r="B1954" s="222" t="s">
        <v>2593</v>
      </c>
      <c r="C1954" s="123" t="s">
        <v>3273</v>
      </c>
      <c r="D1954" s="116">
        <v>1</v>
      </c>
      <c r="E1954" s="125">
        <v>1</v>
      </c>
      <c r="F1954" s="132">
        <f>VLOOKUP(CONCATENATE(A1954,"-",E1954),AĞIRLIK!$A$3:$C$171,3,FALSE)</f>
        <v>31.4</v>
      </c>
      <c r="G1954" s="141" t="s">
        <v>39</v>
      </c>
      <c r="H1954" s="108">
        <f>Sayfa2!$C$2</f>
        <v>6.5</v>
      </c>
      <c r="I1954" s="108">
        <f>D1954*İZOLASYON!$G$32</f>
        <v>11.74203</v>
      </c>
      <c r="J1954" s="118">
        <f>D1954*İZOLASYON!$O$32</f>
        <v>59.451504000000007</v>
      </c>
      <c r="K1954" s="118"/>
      <c r="L1954" s="118"/>
      <c r="M1954" s="118"/>
      <c r="N1954" s="118"/>
      <c r="O1954" s="118"/>
      <c r="P1954" s="118"/>
      <c r="Q1954" s="118"/>
      <c r="R1954" s="109">
        <f t="shared" si="257"/>
        <v>275.29353400000002</v>
      </c>
      <c r="S1954" s="119">
        <v>0.1</v>
      </c>
      <c r="T1954" s="119">
        <v>0.3</v>
      </c>
      <c r="U1954" s="119">
        <v>0.1</v>
      </c>
      <c r="V1954" s="111">
        <f t="shared" si="250"/>
        <v>433.03672898200017</v>
      </c>
      <c r="W1954" s="111">
        <f t="shared" si="255"/>
        <v>472.0100345903802</v>
      </c>
      <c r="X1954" s="112">
        <v>1.377</v>
      </c>
      <c r="Y1954" s="114">
        <f t="shared" si="254"/>
        <v>1029.3283047902144</v>
      </c>
      <c r="Z1954" s="113">
        <v>0.4</v>
      </c>
      <c r="AA1954" s="114">
        <f t="shared" si="251"/>
        <v>617.59698287412857</v>
      </c>
    </row>
    <row r="1955" spans="1:27" ht="12.75" customHeight="1" x14ac:dyDescent="0.35">
      <c r="A1955" s="103" t="s">
        <v>2689</v>
      </c>
      <c r="B1955" s="222" t="s">
        <v>2594</v>
      </c>
      <c r="C1955" s="123" t="s">
        <v>4077</v>
      </c>
      <c r="D1955" s="116">
        <v>1</v>
      </c>
      <c r="E1955" s="125">
        <v>1</v>
      </c>
      <c r="F1955" s="106">
        <f>VLOOKUP(CONCATENATE(A1955,"-",E1955),AĞIRLIK!$A$3:$C$171,3,FALSE)</f>
        <v>31.4</v>
      </c>
      <c r="G1955" s="117" t="s">
        <v>39</v>
      </c>
      <c r="H1955" s="108">
        <f>Sayfa2!$C$2</f>
        <v>6.5</v>
      </c>
      <c r="I1955" s="108">
        <f>D1955*'genel hesap'!$K$99</f>
        <v>14.594719999999999</v>
      </c>
      <c r="J1955" s="108">
        <f>D1955*'genel hesap'!$R$99</f>
        <v>60.743928000000004</v>
      </c>
      <c r="K1955" s="118"/>
      <c r="L1955" s="118"/>
      <c r="M1955" s="118"/>
      <c r="N1955" s="118"/>
      <c r="O1955" s="118"/>
      <c r="P1955" s="118"/>
      <c r="Q1955" s="118"/>
      <c r="R1955" s="109">
        <f>F1955*H1955*D1955+I1955+J1955+K1955+L1955+M1955+N1955+O1955+P1955+Q1955</f>
        <v>279.438648</v>
      </c>
      <c r="S1955" s="119">
        <v>0.1</v>
      </c>
      <c r="T1955" s="119">
        <v>0.3</v>
      </c>
      <c r="U1955" s="119">
        <v>0.1</v>
      </c>
      <c r="V1955" s="111">
        <f>R1955*(1+S1955)*(T1955+1)*(U1955+1)</f>
        <v>439.55699330400006</v>
      </c>
      <c r="W1955" s="111">
        <f t="shared" si="255"/>
        <v>479.11712270136007</v>
      </c>
      <c r="X1955" s="112">
        <v>1.377</v>
      </c>
      <c r="Y1955" s="114">
        <f>V1955*(1+X1955)</f>
        <v>1044.826973083608</v>
      </c>
      <c r="Z1955" s="113">
        <v>0.4</v>
      </c>
      <c r="AA1955" s="114">
        <f>Y1955*(1-Z1955)</f>
        <v>626.89618385016479</v>
      </c>
    </row>
    <row r="1956" spans="1:27" ht="12.75" customHeight="1" x14ac:dyDescent="0.35">
      <c r="A1956" s="103" t="s">
        <v>2689</v>
      </c>
      <c r="B1956" s="222" t="s">
        <v>2595</v>
      </c>
      <c r="C1956" s="78" t="s">
        <v>651</v>
      </c>
      <c r="D1956" s="116">
        <v>1</v>
      </c>
      <c r="E1956" s="125">
        <v>1</v>
      </c>
      <c r="F1956" s="132">
        <f>VLOOKUP(CONCATENATE(A1956,"-",E1956),AĞIRLIK!$A$3:$C$171,3,FALSE)</f>
        <v>31.4</v>
      </c>
      <c r="G1956" s="141" t="s">
        <v>39</v>
      </c>
      <c r="H1956" s="108">
        <f>Sayfa2!$C$2</f>
        <v>6.5</v>
      </c>
      <c r="I1956" s="120"/>
      <c r="J1956" s="118"/>
      <c r="K1956" s="118"/>
      <c r="L1956" s="118"/>
      <c r="M1956" s="118"/>
      <c r="N1956" s="118"/>
      <c r="O1956" s="118"/>
      <c r="P1956" s="118"/>
      <c r="Q1956" s="118"/>
      <c r="R1956" s="109">
        <f t="shared" si="257"/>
        <v>204.1</v>
      </c>
      <c r="S1956" s="119">
        <v>0.1</v>
      </c>
      <c r="T1956" s="119">
        <v>0.3</v>
      </c>
      <c r="U1956" s="119">
        <v>0.1</v>
      </c>
      <c r="V1956" s="111">
        <f t="shared" si="250"/>
        <v>321.04930000000007</v>
      </c>
      <c r="W1956" s="111">
        <f t="shared" si="255"/>
        <v>349.94373700000011</v>
      </c>
      <c r="X1956" s="112">
        <v>1.377</v>
      </c>
      <c r="Y1956" s="114">
        <f t="shared" si="254"/>
        <v>763.13418610000008</v>
      </c>
      <c r="Z1956" s="113">
        <v>0.4</v>
      </c>
      <c r="AA1956" s="114">
        <f t="shared" si="251"/>
        <v>457.88051166000002</v>
      </c>
    </row>
    <row r="1957" spans="1:27" ht="12.75" customHeight="1" x14ac:dyDescent="0.35">
      <c r="A1957" s="103" t="s">
        <v>2689</v>
      </c>
      <c r="B1957" s="222" t="s">
        <v>2596</v>
      </c>
      <c r="C1957" s="123" t="s">
        <v>3302</v>
      </c>
      <c r="D1957" s="116">
        <v>1</v>
      </c>
      <c r="E1957" s="125">
        <v>1</v>
      </c>
      <c r="F1957" s="132">
        <f>VLOOKUP(CONCATENATE(A1957,"-",E1957),AĞIRLIK!$A$3:$C$171,3,FALSE)</f>
        <v>31.4</v>
      </c>
      <c r="G1957" s="141" t="s">
        <v>39</v>
      </c>
      <c r="H1957" s="108">
        <f>Sayfa2!$C$2</f>
        <v>6.5</v>
      </c>
      <c r="I1957" s="108">
        <f>D1957*İZOLASYON!$G$32</f>
        <v>11.74203</v>
      </c>
      <c r="J1957" s="118">
        <f>D1957*İZOLASYON!$O$32</f>
        <v>59.451504000000007</v>
      </c>
      <c r="K1957" s="118"/>
      <c r="L1957" s="118"/>
      <c r="M1957" s="118"/>
      <c r="N1957" s="118"/>
      <c r="O1957" s="118"/>
      <c r="P1957" s="118"/>
      <c r="Q1957" s="118"/>
      <c r="R1957" s="109">
        <f t="shared" si="257"/>
        <v>275.29353400000002</v>
      </c>
      <c r="S1957" s="119">
        <v>0.1</v>
      </c>
      <c r="T1957" s="119">
        <v>0.3</v>
      </c>
      <c r="U1957" s="119">
        <v>0.1</v>
      </c>
      <c r="V1957" s="111">
        <f t="shared" si="250"/>
        <v>433.03672898200017</v>
      </c>
      <c r="W1957" s="111">
        <f t="shared" si="255"/>
        <v>472.0100345903802</v>
      </c>
      <c r="X1957" s="112">
        <v>1.377</v>
      </c>
      <c r="Y1957" s="114">
        <f t="shared" si="254"/>
        <v>1029.3283047902144</v>
      </c>
      <c r="Z1957" s="113">
        <v>0.4</v>
      </c>
      <c r="AA1957" s="114">
        <f t="shared" si="251"/>
        <v>617.59698287412857</v>
      </c>
    </row>
    <row r="1958" spans="1:27" ht="12.75" customHeight="1" x14ac:dyDescent="0.35">
      <c r="A1958" s="103" t="s">
        <v>2689</v>
      </c>
      <c r="B1958" s="222" t="s">
        <v>2597</v>
      </c>
      <c r="C1958" s="123" t="s">
        <v>4078</v>
      </c>
      <c r="D1958" s="116">
        <v>1</v>
      </c>
      <c r="E1958" s="125">
        <v>1</v>
      </c>
      <c r="F1958" s="106">
        <f>VLOOKUP(CONCATENATE(A1958,"-",E1958),AĞIRLIK!$A$3:$C$171,3,FALSE)</f>
        <v>31.4</v>
      </c>
      <c r="G1958" s="117" t="s">
        <v>39</v>
      </c>
      <c r="H1958" s="108">
        <f>Sayfa2!$C$2</f>
        <v>6.5</v>
      </c>
      <c r="I1958" s="108">
        <f>D1958*'genel hesap'!$K$99</f>
        <v>14.594719999999999</v>
      </c>
      <c r="J1958" s="108">
        <f>D1958*'genel hesap'!$R$99</f>
        <v>60.743928000000004</v>
      </c>
      <c r="K1958" s="118"/>
      <c r="L1958" s="118"/>
      <c r="M1958" s="118"/>
      <c r="N1958" s="118"/>
      <c r="O1958" s="118"/>
      <c r="P1958" s="118"/>
      <c r="Q1958" s="118"/>
      <c r="R1958" s="109">
        <f>F1958*H1958*D1958+I1958+J1958+K1958+L1958+M1958+N1958+O1958+P1958+Q1958</f>
        <v>279.438648</v>
      </c>
      <c r="S1958" s="119">
        <v>0.1</v>
      </c>
      <c r="T1958" s="119">
        <v>0.3</v>
      </c>
      <c r="U1958" s="119">
        <v>0.1</v>
      </c>
      <c r="V1958" s="111">
        <f>R1958*(1+S1958)*(T1958+1)*(U1958+1)</f>
        <v>439.55699330400006</v>
      </c>
      <c r="W1958" s="111">
        <f t="shared" si="255"/>
        <v>479.11712270136007</v>
      </c>
      <c r="X1958" s="112">
        <v>1.377</v>
      </c>
      <c r="Y1958" s="114">
        <f>V1958*(1+X1958)</f>
        <v>1044.826973083608</v>
      </c>
      <c r="Z1958" s="113">
        <v>0.4</v>
      </c>
      <c r="AA1958" s="114">
        <f>Y1958*(1-Z1958)</f>
        <v>626.89618385016479</v>
      </c>
    </row>
    <row r="1959" spans="1:27" ht="12.75" customHeight="1" x14ac:dyDescent="0.35">
      <c r="A1959" s="103" t="s">
        <v>2689</v>
      </c>
      <c r="B1959" s="222" t="s">
        <v>2598</v>
      </c>
      <c r="C1959" s="78" t="s">
        <v>653</v>
      </c>
      <c r="D1959" s="116">
        <v>1</v>
      </c>
      <c r="E1959" s="125">
        <v>1</v>
      </c>
      <c r="F1959" s="132">
        <f>VLOOKUP(CONCATENATE(A1959,"-",E1959),AĞIRLIK!$A$3:$C$171,3,FALSE)</f>
        <v>31.4</v>
      </c>
      <c r="G1959" s="141" t="s">
        <v>39</v>
      </c>
      <c r="H1959" s="108">
        <f>Sayfa2!$C$2</f>
        <v>6.5</v>
      </c>
      <c r="I1959" s="120"/>
      <c r="J1959" s="118"/>
      <c r="K1959" s="118"/>
      <c r="L1959" s="118"/>
      <c r="M1959" s="118"/>
      <c r="N1959" s="118"/>
      <c r="O1959" s="118"/>
      <c r="P1959" s="118"/>
      <c r="Q1959" s="118"/>
      <c r="R1959" s="109">
        <f t="shared" si="257"/>
        <v>204.1</v>
      </c>
      <c r="S1959" s="119">
        <v>0.1</v>
      </c>
      <c r="T1959" s="119">
        <v>0.3</v>
      </c>
      <c r="U1959" s="119">
        <v>0.1</v>
      </c>
      <c r="V1959" s="111">
        <f t="shared" si="250"/>
        <v>321.04930000000007</v>
      </c>
      <c r="W1959" s="111">
        <f t="shared" si="255"/>
        <v>349.94373700000011</v>
      </c>
      <c r="X1959" s="112">
        <v>1.377</v>
      </c>
      <c r="Y1959" s="114">
        <f t="shared" si="254"/>
        <v>763.13418610000008</v>
      </c>
      <c r="Z1959" s="113">
        <v>0.4</v>
      </c>
      <c r="AA1959" s="114">
        <f t="shared" si="251"/>
        <v>457.88051166000002</v>
      </c>
    </row>
    <row r="1960" spans="1:27" ht="12.75" customHeight="1" x14ac:dyDescent="0.35">
      <c r="A1960" s="103" t="s">
        <v>2689</v>
      </c>
      <c r="B1960" s="222" t="s">
        <v>2599</v>
      </c>
      <c r="C1960" s="123" t="s">
        <v>3331</v>
      </c>
      <c r="D1960" s="116">
        <v>1</v>
      </c>
      <c r="E1960" s="125">
        <v>1</v>
      </c>
      <c r="F1960" s="132">
        <f>VLOOKUP(CONCATENATE(A1960,"-",E1960),AĞIRLIK!$A$3:$C$171,3,FALSE)</f>
        <v>31.4</v>
      </c>
      <c r="G1960" s="141" t="s">
        <v>39</v>
      </c>
      <c r="H1960" s="108">
        <f>Sayfa2!$C$2</f>
        <v>6.5</v>
      </c>
      <c r="I1960" s="108">
        <f>D1960*İZOLASYON!$G$32</f>
        <v>11.74203</v>
      </c>
      <c r="J1960" s="118">
        <f>D1960*İZOLASYON!$O$32</f>
        <v>59.451504000000007</v>
      </c>
      <c r="K1960" s="118"/>
      <c r="L1960" s="118"/>
      <c r="M1960" s="118"/>
      <c r="N1960" s="118"/>
      <c r="O1960" s="118"/>
      <c r="P1960" s="118"/>
      <c r="Q1960" s="118"/>
      <c r="R1960" s="109">
        <f t="shared" si="257"/>
        <v>275.29353400000002</v>
      </c>
      <c r="S1960" s="119">
        <v>0.1</v>
      </c>
      <c r="T1960" s="119">
        <v>0.3</v>
      </c>
      <c r="U1960" s="119">
        <v>0.1</v>
      </c>
      <c r="V1960" s="111">
        <f t="shared" si="250"/>
        <v>433.03672898200017</v>
      </c>
      <c r="W1960" s="111">
        <f t="shared" si="255"/>
        <v>472.0100345903802</v>
      </c>
      <c r="X1960" s="112">
        <v>1.377</v>
      </c>
      <c r="Y1960" s="114">
        <f t="shared" si="254"/>
        <v>1029.3283047902144</v>
      </c>
      <c r="Z1960" s="113">
        <v>0.4</v>
      </c>
      <c r="AA1960" s="114">
        <f t="shared" si="251"/>
        <v>617.59698287412857</v>
      </c>
    </row>
    <row r="1961" spans="1:27" ht="12.75" customHeight="1" x14ac:dyDescent="0.35">
      <c r="A1961" s="103" t="s">
        <v>2689</v>
      </c>
      <c r="B1961" s="222" t="s">
        <v>2600</v>
      </c>
      <c r="C1961" s="123" t="s">
        <v>4079</v>
      </c>
      <c r="D1961" s="116">
        <v>1</v>
      </c>
      <c r="E1961" s="125">
        <v>1</v>
      </c>
      <c r="F1961" s="106">
        <f>VLOOKUP(CONCATENATE(A1961,"-",E1961),AĞIRLIK!$A$3:$C$171,3,FALSE)</f>
        <v>31.4</v>
      </c>
      <c r="G1961" s="117" t="s">
        <v>39</v>
      </c>
      <c r="H1961" s="108">
        <f>Sayfa2!$C$2</f>
        <v>6.5</v>
      </c>
      <c r="I1961" s="108">
        <f>D1961*'genel hesap'!$K$99</f>
        <v>14.594719999999999</v>
      </c>
      <c r="J1961" s="108">
        <f>D1961*'genel hesap'!$R$99</f>
        <v>60.743928000000004</v>
      </c>
      <c r="K1961" s="118"/>
      <c r="L1961" s="118"/>
      <c r="M1961" s="118"/>
      <c r="N1961" s="118"/>
      <c r="O1961" s="118"/>
      <c r="P1961" s="118"/>
      <c r="Q1961" s="118"/>
      <c r="R1961" s="109">
        <f>F1961*H1961*D1961+I1961+J1961+K1961+L1961+M1961+N1961+O1961+P1961+Q1961</f>
        <v>279.438648</v>
      </c>
      <c r="S1961" s="119">
        <v>0.1</v>
      </c>
      <c r="T1961" s="119">
        <v>0.3</v>
      </c>
      <c r="U1961" s="119">
        <v>0.1</v>
      </c>
      <c r="V1961" s="111">
        <f>R1961*(1+S1961)*(T1961+1)*(U1961+1)</f>
        <v>439.55699330400006</v>
      </c>
      <c r="W1961" s="111">
        <f t="shared" si="255"/>
        <v>479.11712270136007</v>
      </c>
      <c r="X1961" s="112">
        <v>1.377</v>
      </c>
      <c r="Y1961" s="114">
        <f>V1961*(1+X1961)</f>
        <v>1044.826973083608</v>
      </c>
      <c r="Z1961" s="113">
        <v>0.4</v>
      </c>
      <c r="AA1961" s="114">
        <f>Y1961*(1-Z1961)</f>
        <v>626.89618385016479</v>
      </c>
    </row>
    <row r="1962" spans="1:27" ht="12.75" customHeight="1" x14ac:dyDescent="0.35">
      <c r="A1962" s="103" t="s">
        <v>2689</v>
      </c>
      <c r="B1962" s="222" t="s">
        <v>2601</v>
      </c>
      <c r="C1962" s="78" t="s">
        <v>655</v>
      </c>
      <c r="D1962" s="116">
        <v>1</v>
      </c>
      <c r="E1962" s="125">
        <v>1</v>
      </c>
      <c r="F1962" s="132">
        <f>VLOOKUP(CONCATENATE(A1962,"-",E1962),AĞIRLIK!$A$3:$C$171,3,FALSE)</f>
        <v>31.4</v>
      </c>
      <c r="G1962" s="141" t="s">
        <v>39</v>
      </c>
      <c r="H1962" s="108">
        <f>Sayfa2!$C$2</f>
        <v>6.5</v>
      </c>
      <c r="I1962" s="108"/>
      <c r="J1962" s="118"/>
      <c r="K1962" s="118"/>
      <c r="L1962" s="118"/>
      <c r="M1962" s="118"/>
      <c r="N1962" s="118"/>
      <c r="O1962" s="118"/>
      <c r="P1962" s="118"/>
      <c r="Q1962" s="118"/>
      <c r="R1962" s="109">
        <f t="shared" si="257"/>
        <v>204.1</v>
      </c>
      <c r="S1962" s="119">
        <v>0.1</v>
      </c>
      <c r="T1962" s="119">
        <v>0.3</v>
      </c>
      <c r="U1962" s="119">
        <v>0.1</v>
      </c>
      <c r="V1962" s="111">
        <f t="shared" si="250"/>
        <v>321.04930000000007</v>
      </c>
      <c r="W1962" s="111">
        <f t="shared" si="255"/>
        <v>349.94373700000011</v>
      </c>
      <c r="X1962" s="112">
        <v>1.377</v>
      </c>
      <c r="Y1962" s="114">
        <f t="shared" si="254"/>
        <v>763.13418610000008</v>
      </c>
      <c r="Z1962" s="113">
        <v>0.4</v>
      </c>
      <c r="AA1962" s="114">
        <f t="shared" si="251"/>
        <v>457.88051166000002</v>
      </c>
    </row>
    <row r="1963" spans="1:27" ht="12.75" customHeight="1" x14ac:dyDescent="0.35">
      <c r="A1963" s="103" t="s">
        <v>2689</v>
      </c>
      <c r="B1963" s="222" t="s">
        <v>2602</v>
      </c>
      <c r="C1963" s="123" t="s">
        <v>3360</v>
      </c>
      <c r="D1963" s="116">
        <v>1</v>
      </c>
      <c r="E1963" s="125">
        <v>1</v>
      </c>
      <c r="F1963" s="132">
        <f>VLOOKUP(CONCATENATE(A1963,"-",E1963),AĞIRLIK!$A$3:$C$171,3,FALSE)</f>
        <v>31.4</v>
      </c>
      <c r="G1963" s="141" t="s">
        <v>39</v>
      </c>
      <c r="H1963" s="108">
        <f>Sayfa2!$C$2</f>
        <v>6.5</v>
      </c>
      <c r="I1963" s="108">
        <f>D1963*İZOLASYON!$G$32</f>
        <v>11.74203</v>
      </c>
      <c r="J1963" s="118">
        <f>D1963*İZOLASYON!$O$32</f>
        <v>59.451504000000007</v>
      </c>
      <c r="K1963" s="118"/>
      <c r="L1963" s="118"/>
      <c r="M1963" s="118"/>
      <c r="N1963" s="118"/>
      <c r="O1963" s="118"/>
      <c r="P1963" s="118"/>
      <c r="Q1963" s="118"/>
      <c r="R1963" s="109">
        <f t="shared" si="257"/>
        <v>275.29353400000002</v>
      </c>
      <c r="S1963" s="119">
        <v>0.1</v>
      </c>
      <c r="T1963" s="119">
        <v>0.3</v>
      </c>
      <c r="U1963" s="119">
        <v>0.1</v>
      </c>
      <c r="V1963" s="111">
        <f t="shared" si="250"/>
        <v>433.03672898200017</v>
      </c>
      <c r="W1963" s="111">
        <f t="shared" si="255"/>
        <v>472.0100345903802</v>
      </c>
      <c r="X1963" s="112">
        <v>1.377</v>
      </c>
      <c r="Y1963" s="114">
        <f t="shared" si="254"/>
        <v>1029.3283047902144</v>
      </c>
      <c r="Z1963" s="113">
        <v>0.4</v>
      </c>
      <c r="AA1963" s="114">
        <f t="shared" si="251"/>
        <v>617.59698287412857</v>
      </c>
    </row>
    <row r="1964" spans="1:27" ht="12.75" customHeight="1" x14ac:dyDescent="0.35">
      <c r="A1964" s="103" t="s">
        <v>2689</v>
      </c>
      <c r="B1964" s="222" t="s">
        <v>2603</v>
      </c>
      <c r="C1964" s="123" t="s">
        <v>4080</v>
      </c>
      <c r="D1964" s="116">
        <v>1</v>
      </c>
      <c r="E1964" s="125">
        <v>1</v>
      </c>
      <c r="F1964" s="106">
        <f>VLOOKUP(CONCATENATE(A1964,"-",E1964),AĞIRLIK!$A$3:$C$171,3,FALSE)</f>
        <v>31.4</v>
      </c>
      <c r="G1964" s="117" t="s">
        <v>39</v>
      </c>
      <c r="H1964" s="108">
        <f>Sayfa2!$C$2</f>
        <v>6.5</v>
      </c>
      <c r="I1964" s="108">
        <f>D1964*'genel hesap'!$K$99</f>
        <v>14.594719999999999</v>
      </c>
      <c r="J1964" s="108">
        <f>D1964*'genel hesap'!$R$99</f>
        <v>60.743928000000004</v>
      </c>
      <c r="K1964" s="118"/>
      <c r="L1964" s="118"/>
      <c r="M1964" s="118"/>
      <c r="N1964" s="118"/>
      <c r="O1964" s="118"/>
      <c r="P1964" s="118"/>
      <c r="Q1964" s="118"/>
      <c r="R1964" s="109">
        <f>F1964*H1964*D1964+I1964+J1964+K1964+L1964+M1964+N1964+O1964+P1964+Q1964</f>
        <v>279.438648</v>
      </c>
      <c r="S1964" s="119">
        <v>0.1</v>
      </c>
      <c r="T1964" s="119">
        <v>0.3</v>
      </c>
      <c r="U1964" s="119">
        <v>0.1</v>
      </c>
      <c r="V1964" s="111">
        <f>R1964*(1+S1964)*(T1964+1)*(U1964+1)</f>
        <v>439.55699330400006</v>
      </c>
      <c r="W1964" s="111">
        <f t="shared" si="255"/>
        <v>479.11712270136007</v>
      </c>
      <c r="X1964" s="112">
        <v>1.377</v>
      </c>
      <c r="Y1964" s="114">
        <f>V1964*(1+X1964)</f>
        <v>1044.826973083608</v>
      </c>
      <c r="Z1964" s="113">
        <v>0.4</v>
      </c>
      <c r="AA1964" s="114">
        <f>Y1964*(1-Z1964)</f>
        <v>626.89618385016479</v>
      </c>
    </row>
    <row r="1965" spans="1:27" ht="12.75" customHeight="1" x14ac:dyDescent="0.35">
      <c r="A1965" s="103" t="s">
        <v>2689</v>
      </c>
      <c r="B1965" s="222" t="s">
        <v>2604</v>
      </c>
      <c r="C1965" s="78" t="s">
        <v>657</v>
      </c>
      <c r="D1965" s="116">
        <v>1</v>
      </c>
      <c r="E1965" s="125">
        <v>1</v>
      </c>
      <c r="F1965" s="132">
        <f>VLOOKUP(CONCATENATE(A1965,"-",E1965),AĞIRLIK!$A$3:$C$171,3,FALSE)</f>
        <v>31.4</v>
      </c>
      <c r="G1965" s="141" t="s">
        <v>39</v>
      </c>
      <c r="H1965" s="108">
        <f>Sayfa2!$C$2</f>
        <v>6.5</v>
      </c>
      <c r="I1965" s="108"/>
      <c r="J1965" s="118"/>
      <c r="K1965" s="118"/>
      <c r="L1965" s="118"/>
      <c r="M1965" s="118"/>
      <c r="N1965" s="118"/>
      <c r="O1965" s="118"/>
      <c r="P1965" s="118"/>
      <c r="Q1965" s="118"/>
      <c r="R1965" s="109">
        <f t="shared" si="257"/>
        <v>204.1</v>
      </c>
      <c r="S1965" s="119">
        <v>0.1</v>
      </c>
      <c r="T1965" s="119">
        <v>0.3</v>
      </c>
      <c r="U1965" s="119">
        <v>0.1</v>
      </c>
      <c r="V1965" s="111">
        <f t="shared" si="250"/>
        <v>321.04930000000007</v>
      </c>
      <c r="W1965" s="111">
        <f t="shared" si="255"/>
        <v>349.94373700000011</v>
      </c>
      <c r="X1965" s="112">
        <v>1.377</v>
      </c>
      <c r="Y1965" s="114">
        <f t="shared" si="254"/>
        <v>763.13418610000008</v>
      </c>
      <c r="Z1965" s="113">
        <v>0.4</v>
      </c>
      <c r="AA1965" s="114">
        <f t="shared" si="251"/>
        <v>457.88051166000002</v>
      </c>
    </row>
    <row r="1966" spans="1:27" ht="12.75" customHeight="1" x14ac:dyDescent="0.35">
      <c r="A1966" s="103" t="s">
        <v>2689</v>
      </c>
      <c r="B1966" s="222" t="s">
        <v>2605</v>
      </c>
      <c r="C1966" s="123" t="s">
        <v>3388</v>
      </c>
      <c r="D1966" s="116">
        <v>1</v>
      </c>
      <c r="E1966" s="125">
        <v>1</v>
      </c>
      <c r="F1966" s="132">
        <f>VLOOKUP(CONCATENATE(A1966,"-",E1966),AĞIRLIK!$A$3:$C$171,3,FALSE)</f>
        <v>31.4</v>
      </c>
      <c r="G1966" s="141" t="s">
        <v>39</v>
      </c>
      <c r="H1966" s="108">
        <f>Sayfa2!$C$2</f>
        <v>6.5</v>
      </c>
      <c r="I1966" s="108">
        <f>D1966*İZOLASYON!$G$32</f>
        <v>11.74203</v>
      </c>
      <c r="J1966" s="118">
        <f>D1966*İZOLASYON!$O$32</f>
        <v>59.451504000000007</v>
      </c>
      <c r="K1966" s="118"/>
      <c r="L1966" s="118"/>
      <c r="M1966" s="118"/>
      <c r="N1966" s="118"/>
      <c r="O1966" s="118"/>
      <c r="P1966" s="118"/>
      <c r="Q1966" s="118"/>
      <c r="R1966" s="109">
        <f t="shared" si="257"/>
        <v>275.29353400000002</v>
      </c>
      <c r="S1966" s="119">
        <v>0.1</v>
      </c>
      <c r="T1966" s="119">
        <v>0.3</v>
      </c>
      <c r="U1966" s="119">
        <v>0.1</v>
      </c>
      <c r="V1966" s="111">
        <f t="shared" si="250"/>
        <v>433.03672898200017</v>
      </c>
      <c r="W1966" s="111">
        <f t="shared" si="255"/>
        <v>472.0100345903802</v>
      </c>
      <c r="X1966" s="112">
        <v>1.377</v>
      </c>
      <c r="Y1966" s="114">
        <f t="shared" si="254"/>
        <v>1029.3283047902144</v>
      </c>
      <c r="Z1966" s="113">
        <v>0.4</v>
      </c>
      <c r="AA1966" s="114">
        <f t="shared" si="251"/>
        <v>617.59698287412857</v>
      </c>
    </row>
    <row r="1967" spans="1:27" ht="12.75" customHeight="1" x14ac:dyDescent="0.35">
      <c r="A1967" s="103" t="s">
        <v>2689</v>
      </c>
      <c r="B1967" s="222" t="s">
        <v>2606</v>
      </c>
      <c r="C1967" s="123" t="s">
        <v>4081</v>
      </c>
      <c r="D1967" s="116">
        <v>1</v>
      </c>
      <c r="E1967" s="125">
        <v>1</v>
      </c>
      <c r="F1967" s="106">
        <f>VLOOKUP(CONCATENATE(A1967,"-",E1967),AĞIRLIK!$A$3:$C$171,3,FALSE)</f>
        <v>31.4</v>
      </c>
      <c r="G1967" s="117" t="s">
        <v>39</v>
      </c>
      <c r="H1967" s="108">
        <f>Sayfa2!$C$2</f>
        <v>6.5</v>
      </c>
      <c r="I1967" s="108">
        <f>D1967*'genel hesap'!$K$99</f>
        <v>14.594719999999999</v>
      </c>
      <c r="J1967" s="108">
        <f>D1967*'genel hesap'!$R$99</f>
        <v>60.743928000000004</v>
      </c>
      <c r="K1967" s="118"/>
      <c r="L1967" s="118"/>
      <c r="M1967" s="118"/>
      <c r="N1967" s="118"/>
      <c r="O1967" s="118"/>
      <c r="P1967" s="118"/>
      <c r="Q1967" s="118"/>
      <c r="R1967" s="109">
        <f>F1967*H1967*D1967+I1967+J1967+K1967+L1967+M1967+N1967+O1967+P1967+Q1967</f>
        <v>279.438648</v>
      </c>
      <c r="S1967" s="119">
        <v>0.1</v>
      </c>
      <c r="T1967" s="119">
        <v>0.3</v>
      </c>
      <c r="U1967" s="119">
        <v>0.1</v>
      </c>
      <c r="V1967" s="111">
        <f>R1967*(1+S1967)*(T1967+1)*(U1967+1)</f>
        <v>439.55699330400006</v>
      </c>
      <c r="W1967" s="111">
        <f t="shared" si="255"/>
        <v>479.11712270136007</v>
      </c>
      <c r="X1967" s="112">
        <v>1.377</v>
      </c>
      <c r="Y1967" s="114">
        <f>V1967*(1+X1967)</f>
        <v>1044.826973083608</v>
      </c>
      <c r="Z1967" s="113">
        <v>0.4</v>
      </c>
      <c r="AA1967" s="114">
        <f>Y1967*(1-Z1967)</f>
        <v>626.89618385016479</v>
      </c>
    </row>
    <row r="1968" spans="1:27" ht="12.75" customHeight="1" x14ac:dyDescent="0.35">
      <c r="A1968" s="103" t="s">
        <v>2689</v>
      </c>
      <c r="B1968" s="222" t="s">
        <v>2607</v>
      </c>
      <c r="C1968" s="123" t="s">
        <v>4082</v>
      </c>
      <c r="D1968" s="124">
        <v>1</v>
      </c>
      <c r="E1968" s="125">
        <v>1</v>
      </c>
      <c r="F1968" s="106">
        <f>VLOOKUP(CONCATENATE(A1968,"-",E1968),AĞIRLIK!$A$3:$C$171,3,FALSE)</f>
        <v>31.4</v>
      </c>
      <c r="G1968" s="117" t="s">
        <v>39</v>
      </c>
      <c r="H1968" s="108">
        <f>Sayfa2!$C$2</f>
        <v>6.5</v>
      </c>
      <c r="I1968" s="108">
        <f>D1968*'genel hesap'!$K$99</f>
        <v>14.594719999999999</v>
      </c>
      <c r="J1968" s="108">
        <f>D1968*'genel hesap'!$R$99</f>
        <v>60.743928000000004</v>
      </c>
      <c r="K1968" s="118"/>
      <c r="L1968" s="118"/>
      <c r="M1968" s="118"/>
      <c r="N1968" s="118"/>
      <c r="O1968" s="118"/>
      <c r="P1968" s="118"/>
      <c r="Q1968" s="118"/>
      <c r="R1968" s="109">
        <f>F1968*H1968*D1968+I1968+J1968+K1968+L1968+M1968+N1968+O1968+P1968+Q1968</f>
        <v>279.438648</v>
      </c>
      <c r="S1968" s="119">
        <v>0.2</v>
      </c>
      <c r="T1968" s="119">
        <v>0.3</v>
      </c>
      <c r="U1968" s="119">
        <v>0.1</v>
      </c>
      <c r="V1968" s="111">
        <f>R1968*(1+S1968)*(T1968+1)*(U1968+1)</f>
        <v>479.51671996800002</v>
      </c>
      <c r="W1968" s="111">
        <f t="shared" si="255"/>
        <v>522.67322476512004</v>
      </c>
      <c r="X1968" s="112">
        <v>1.377</v>
      </c>
      <c r="Y1968" s="114">
        <f>V1968*(1+X1968)</f>
        <v>1139.811243363936</v>
      </c>
      <c r="Z1968" s="113">
        <v>0.4</v>
      </c>
      <c r="AA1968" s="114">
        <f>Y1968*(1-Z1968)</f>
        <v>683.88674601836158</v>
      </c>
    </row>
    <row r="1969" spans="1:27" ht="12.75" customHeight="1" x14ac:dyDescent="0.35">
      <c r="A1969" s="103" t="s">
        <v>2689</v>
      </c>
      <c r="B1969" s="222" t="s">
        <v>2608</v>
      </c>
      <c r="C1969" s="123" t="s">
        <v>3412</v>
      </c>
      <c r="D1969" s="124">
        <v>1</v>
      </c>
      <c r="E1969" s="125">
        <v>1</v>
      </c>
      <c r="F1969" s="132">
        <f>VLOOKUP(CONCATENATE(A1969,"-",E1969),AĞIRLIK!$A$3:$C$171,3,FALSE)</f>
        <v>31.4</v>
      </c>
      <c r="G1969" s="141" t="s">
        <v>39</v>
      </c>
      <c r="H1969" s="108">
        <f>Sayfa2!$C$2</f>
        <v>6.5</v>
      </c>
      <c r="I1969" s="108">
        <f>D1969*İZOLASYON!$G$32</f>
        <v>11.74203</v>
      </c>
      <c r="J1969" s="118">
        <f>D1969*İZOLASYON!$O$32</f>
        <v>59.451504000000007</v>
      </c>
      <c r="K1969" s="118"/>
      <c r="L1969" s="118"/>
      <c r="M1969" s="118"/>
      <c r="N1969" s="118"/>
      <c r="O1969" s="118"/>
      <c r="P1969" s="118"/>
      <c r="Q1969" s="118"/>
      <c r="R1969" s="109">
        <f t="shared" si="257"/>
        <v>275.29353400000002</v>
      </c>
      <c r="S1969" s="119">
        <v>0.2</v>
      </c>
      <c r="T1969" s="119">
        <v>0.3</v>
      </c>
      <c r="U1969" s="119">
        <v>0.1</v>
      </c>
      <c r="V1969" s="111">
        <f t="shared" si="250"/>
        <v>472.403704344</v>
      </c>
      <c r="W1969" s="111">
        <f t="shared" si="255"/>
        <v>514.92003773496003</v>
      </c>
      <c r="X1969" s="112">
        <v>1.377</v>
      </c>
      <c r="Y1969" s="114">
        <f t="shared" si="254"/>
        <v>1122.9036052256879</v>
      </c>
      <c r="Z1969" s="113">
        <v>0.4</v>
      </c>
      <c r="AA1969" s="114">
        <f t="shared" si="251"/>
        <v>673.74216313541274</v>
      </c>
    </row>
    <row r="1970" spans="1:27" ht="12.75" customHeight="1" x14ac:dyDescent="0.35">
      <c r="A1970" s="103" t="s">
        <v>2689</v>
      </c>
      <c r="B1970" s="222" t="s">
        <v>2609</v>
      </c>
      <c r="C1970" s="123" t="s">
        <v>660</v>
      </c>
      <c r="D1970" s="124">
        <v>1</v>
      </c>
      <c r="E1970" s="125">
        <v>1</v>
      </c>
      <c r="F1970" s="132">
        <f>VLOOKUP(CONCATENATE(A1970,"-",E1970),AĞIRLIK!$A$3:$C$171,3,FALSE)</f>
        <v>31.4</v>
      </c>
      <c r="G1970" s="141" t="s">
        <v>39</v>
      </c>
      <c r="H1970" s="108">
        <f>Sayfa2!$C$2</f>
        <v>6.5</v>
      </c>
      <c r="I1970" s="108"/>
      <c r="J1970" s="118"/>
      <c r="K1970" s="118"/>
      <c r="L1970" s="118"/>
      <c r="M1970" s="118"/>
      <c r="N1970" s="118"/>
      <c r="O1970" s="118"/>
      <c r="P1970" s="118"/>
      <c r="Q1970" s="118"/>
      <c r="R1970" s="109">
        <f t="shared" si="257"/>
        <v>204.1</v>
      </c>
      <c r="S1970" s="119">
        <v>0.2</v>
      </c>
      <c r="T1970" s="119">
        <v>0.3</v>
      </c>
      <c r="U1970" s="119">
        <v>0.1</v>
      </c>
      <c r="V1970" s="111">
        <f t="shared" si="250"/>
        <v>350.23560000000003</v>
      </c>
      <c r="W1970" s="111">
        <f t="shared" si="255"/>
        <v>381.75680400000005</v>
      </c>
      <c r="X1970" s="112">
        <v>1.377</v>
      </c>
      <c r="Y1970" s="114">
        <f t="shared" si="254"/>
        <v>832.51002119999998</v>
      </c>
      <c r="Z1970" s="113">
        <v>0.4</v>
      </c>
      <c r="AA1970" s="114">
        <f t="shared" si="251"/>
        <v>499.50601271999994</v>
      </c>
    </row>
    <row r="1971" spans="1:27" ht="12.75" customHeight="1" x14ac:dyDescent="0.35">
      <c r="A1971" s="103" t="s">
        <v>2689</v>
      </c>
      <c r="B1971" s="222" t="s">
        <v>2610</v>
      </c>
      <c r="C1971" s="123" t="s">
        <v>4083</v>
      </c>
      <c r="D1971" s="124">
        <v>1</v>
      </c>
      <c r="E1971" s="125">
        <v>1</v>
      </c>
      <c r="F1971" s="106">
        <f>VLOOKUP(CONCATENATE(A1971,"-",E1971),AĞIRLIK!$A$3:$C$171,3,FALSE)</f>
        <v>31.4</v>
      </c>
      <c r="G1971" s="117" t="s">
        <v>39</v>
      </c>
      <c r="H1971" s="108">
        <f>Sayfa2!$C$2</f>
        <v>6.5</v>
      </c>
      <c r="I1971" s="108">
        <f>D1971*'genel hesap'!$K$99</f>
        <v>14.594719999999999</v>
      </c>
      <c r="J1971" s="108">
        <f>D1971*'genel hesap'!$R$99</f>
        <v>60.743928000000004</v>
      </c>
      <c r="K1971" s="118"/>
      <c r="L1971" s="118"/>
      <c r="M1971" s="118"/>
      <c r="N1971" s="118"/>
      <c r="O1971" s="118"/>
      <c r="P1971" s="118"/>
      <c r="Q1971" s="118"/>
      <c r="R1971" s="109">
        <f>F1971*H1971*D1971+I1971+J1971+K1971+L1971+M1971+N1971+O1971+P1971+Q1971</f>
        <v>279.438648</v>
      </c>
      <c r="S1971" s="119">
        <v>0.2</v>
      </c>
      <c r="T1971" s="119">
        <v>0.3</v>
      </c>
      <c r="U1971" s="119">
        <v>0.1</v>
      </c>
      <c r="V1971" s="111">
        <f>R1971*(1+S1971)*(T1971+1)*(U1971+1)</f>
        <v>479.51671996800002</v>
      </c>
      <c r="W1971" s="111">
        <f t="shared" si="255"/>
        <v>522.67322476512004</v>
      </c>
      <c r="X1971" s="112">
        <v>1.377</v>
      </c>
      <c r="Y1971" s="114">
        <f>V1971*(1+X1971)</f>
        <v>1139.811243363936</v>
      </c>
      <c r="Z1971" s="113">
        <v>0.4</v>
      </c>
      <c r="AA1971" s="114">
        <f>Y1971*(1-Z1971)</f>
        <v>683.88674601836158</v>
      </c>
    </row>
    <row r="1972" spans="1:27" ht="12.75" customHeight="1" x14ac:dyDescent="0.35">
      <c r="A1972" s="103" t="s">
        <v>2689</v>
      </c>
      <c r="B1972" s="222" t="s">
        <v>2611</v>
      </c>
      <c r="C1972" s="123" t="s">
        <v>3441</v>
      </c>
      <c r="D1972" s="124">
        <v>1</v>
      </c>
      <c r="E1972" s="125">
        <v>1</v>
      </c>
      <c r="F1972" s="132">
        <f>VLOOKUP(CONCATENATE(A1972,"-",E1972),AĞIRLIK!$A$3:$C$171,3,FALSE)</f>
        <v>31.4</v>
      </c>
      <c r="G1972" s="141" t="s">
        <v>39</v>
      </c>
      <c r="H1972" s="108">
        <f>Sayfa2!$C$2</f>
        <v>6.5</v>
      </c>
      <c r="I1972" s="108">
        <f>D1972*İZOLASYON!$G$32</f>
        <v>11.74203</v>
      </c>
      <c r="J1972" s="118">
        <f>D1972*İZOLASYON!$O$32</f>
        <v>59.451504000000007</v>
      </c>
      <c r="K1972" s="118"/>
      <c r="L1972" s="118"/>
      <c r="M1972" s="118"/>
      <c r="N1972" s="118"/>
      <c r="O1972" s="118"/>
      <c r="P1972" s="118"/>
      <c r="Q1972" s="118"/>
      <c r="R1972" s="109">
        <f t="shared" si="257"/>
        <v>275.29353400000002</v>
      </c>
      <c r="S1972" s="119">
        <v>0.2</v>
      </c>
      <c r="T1972" s="119">
        <v>0.3</v>
      </c>
      <c r="U1972" s="119">
        <v>0.1</v>
      </c>
      <c r="V1972" s="111">
        <f t="shared" si="250"/>
        <v>472.403704344</v>
      </c>
      <c r="W1972" s="111">
        <f t="shared" si="255"/>
        <v>514.92003773496003</v>
      </c>
      <c r="X1972" s="112">
        <v>1.377</v>
      </c>
      <c r="Y1972" s="114">
        <f t="shared" si="254"/>
        <v>1122.9036052256879</v>
      </c>
      <c r="Z1972" s="113">
        <v>0.4</v>
      </c>
      <c r="AA1972" s="114">
        <f t="shared" si="251"/>
        <v>673.74216313541274</v>
      </c>
    </row>
    <row r="1973" spans="1:27" ht="12.75" customHeight="1" x14ac:dyDescent="0.35">
      <c r="A1973" s="103" t="s">
        <v>2689</v>
      </c>
      <c r="B1973" s="222" t="s">
        <v>2612</v>
      </c>
      <c r="C1973" s="123" t="s">
        <v>662</v>
      </c>
      <c r="D1973" s="124">
        <v>1</v>
      </c>
      <c r="E1973" s="125">
        <v>1</v>
      </c>
      <c r="F1973" s="132">
        <f>VLOOKUP(CONCATENATE(A1973,"-",E1973),AĞIRLIK!$A$3:$C$171,3,FALSE)</f>
        <v>31.4</v>
      </c>
      <c r="G1973" s="141" t="s">
        <v>39</v>
      </c>
      <c r="H1973" s="108">
        <f>Sayfa2!$C$2</f>
        <v>6.5</v>
      </c>
      <c r="I1973" s="108"/>
      <c r="J1973" s="118"/>
      <c r="K1973" s="118"/>
      <c r="L1973" s="118"/>
      <c r="M1973" s="118"/>
      <c r="N1973" s="118"/>
      <c r="O1973" s="118"/>
      <c r="P1973" s="118"/>
      <c r="Q1973" s="118"/>
      <c r="R1973" s="109">
        <f t="shared" si="257"/>
        <v>204.1</v>
      </c>
      <c r="S1973" s="119">
        <v>0.2</v>
      </c>
      <c r="T1973" s="119">
        <v>0.3</v>
      </c>
      <c r="U1973" s="119">
        <v>0.1</v>
      </c>
      <c r="V1973" s="111">
        <f t="shared" si="250"/>
        <v>350.23560000000003</v>
      </c>
      <c r="W1973" s="111">
        <f t="shared" si="255"/>
        <v>381.75680400000005</v>
      </c>
      <c r="X1973" s="112">
        <v>1.377</v>
      </c>
      <c r="Y1973" s="114">
        <f t="shared" si="254"/>
        <v>832.51002119999998</v>
      </c>
      <c r="Z1973" s="113">
        <v>0.4</v>
      </c>
      <c r="AA1973" s="114">
        <f t="shared" si="251"/>
        <v>499.50601271999994</v>
      </c>
    </row>
    <row r="1974" spans="1:27" ht="12.75" customHeight="1" x14ac:dyDescent="0.35">
      <c r="A1974" s="103" t="s">
        <v>2689</v>
      </c>
      <c r="B1974" s="222" t="s">
        <v>2613</v>
      </c>
      <c r="C1974" s="78" t="s">
        <v>663</v>
      </c>
      <c r="D1974" s="124">
        <v>1</v>
      </c>
      <c r="E1974" s="125">
        <v>1</v>
      </c>
      <c r="F1974" s="132">
        <f>VLOOKUP(CONCATENATE(A1974,"-",E1974),AĞIRLIK!$A$3:$C$171,3,FALSE)</f>
        <v>31.4</v>
      </c>
      <c r="G1974" s="141" t="s">
        <v>39</v>
      </c>
      <c r="H1974" s="108">
        <f>Sayfa2!$C$2</f>
        <v>6.5</v>
      </c>
      <c r="I1974" s="120"/>
      <c r="J1974" s="118"/>
      <c r="K1974" s="118"/>
      <c r="L1974" s="118">
        <f>'genel hesap'!$C$2</f>
        <v>1.39</v>
      </c>
      <c r="M1974" s="118"/>
      <c r="N1974" s="118"/>
      <c r="O1974" s="118">
        <f>SIVAMA!D32</f>
        <v>7.08</v>
      </c>
      <c r="P1974" s="118"/>
      <c r="Q1974" s="118"/>
      <c r="R1974" s="109">
        <f>R1943</f>
        <v>102.05</v>
      </c>
      <c r="S1974" s="119">
        <v>0.2</v>
      </c>
      <c r="T1974" s="119">
        <v>0.3</v>
      </c>
      <c r="U1974" s="119">
        <v>0.1</v>
      </c>
      <c r="V1974" s="111">
        <f t="shared" ref="V1974:V1995" si="258">R1974*(1+S1974)*(T1974+1)*(U1974+1)</f>
        <v>175.11780000000002</v>
      </c>
      <c r="W1974" s="111">
        <f t="shared" si="255"/>
        <v>190.87840200000002</v>
      </c>
      <c r="X1974" s="112">
        <v>1.377</v>
      </c>
      <c r="Y1974" s="114">
        <f t="shared" si="254"/>
        <v>416.25501059999999</v>
      </c>
      <c r="Z1974" s="113">
        <v>0.4</v>
      </c>
      <c r="AA1974" s="114">
        <f t="shared" ref="AA1974:AA1995" si="259">Y1974*(1-Z1974)</f>
        <v>249.75300635999997</v>
      </c>
    </row>
    <row r="1975" spans="1:27" ht="12.75" customHeight="1" x14ac:dyDescent="0.35">
      <c r="A1975" s="103" t="s">
        <v>2689</v>
      </c>
      <c r="B1975" s="222" t="s">
        <v>2614</v>
      </c>
      <c r="C1975" s="123" t="s">
        <v>3469</v>
      </c>
      <c r="D1975" s="124">
        <v>1</v>
      </c>
      <c r="E1975" s="125">
        <v>1</v>
      </c>
      <c r="F1975" s="132">
        <f>VLOOKUP(CONCATENATE(A1975,"-",E1975),AĞIRLIK!$A$3:$C$171,3,FALSE)</f>
        <v>31.4</v>
      </c>
      <c r="G1975" s="141" t="s">
        <v>39</v>
      </c>
      <c r="H1975" s="108">
        <f>Sayfa2!$C$2</f>
        <v>6.5</v>
      </c>
      <c r="I1975" s="108">
        <f>D1975*İZOLASYON!$G$32</f>
        <v>11.74203</v>
      </c>
      <c r="J1975" s="118">
        <f>D1975*İZOLASYON!$O$32</f>
        <v>59.451504000000007</v>
      </c>
      <c r="K1975" s="118"/>
      <c r="L1975" s="118">
        <f>'genel hesap'!$C$2</f>
        <v>1.39</v>
      </c>
      <c r="M1975" s="118"/>
      <c r="N1975" s="118"/>
      <c r="O1975" s="118">
        <f>SIVAMA!D32</f>
        <v>7.08</v>
      </c>
      <c r="P1975" s="118"/>
      <c r="Q1975" s="118"/>
      <c r="R1975" s="109">
        <f>R1944</f>
        <v>137.64676700000001</v>
      </c>
      <c r="S1975" s="119">
        <v>0.2</v>
      </c>
      <c r="T1975" s="119">
        <v>0.3</v>
      </c>
      <c r="U1975" s="119">
        <v>0.1</v>
      </c>
      <c r="V1975" s="111">
        <f t="shared" si="258"/>
        <v>236.201852172</v>
      </c>
      <c r="W1975" s="111">
        <f t="shared" si="255"/>
        <v>257.46001886748002</v>
      </c>
      <c r="X1975" s="112">
        <v>1.377</v>
      </c>
      <c r="Y1975" s="114">
        <f t="shared" si="254"/>
        <v>561.45180261284395</v>
      </c>
      <c r="Z1975" s="113">
        <v>0.4</v>
      </c>
      <c r="AA1975" s="114">
        <f t="shared" si="259"/>
        <v>336.87108156770637</v>
      </c>
    </row>
    <row r="1976" spans="1:27" ht="12.75" customHeight="1" x14ac:dyDescent="0.35">
      <c r="A1976" s="103" t="s">
        <v>2689</v>
      </c>
      <c r="B1976" s="222" t="s">
        <v>2615</v>
      </c>
      <c r="C1976" s="123" t="s">
        <v>4084</v>
      </c>
      <c r="D1976" s="124">
        <v>0.25</v>
      </c>
      <c r="E1976" s="125">
        <v>1</v>
      </c>
      <c r="F1976" s="106">
        <f>VLOOKUP(CONCATENATE(A1976,"-",E1976),AĞIRLIK!$A$3:$C$171,3,FALSE)</f>
        <v>31.4</v>
      </c>
      <c r="G1976" s="117" t="s">
        <v>39</v>
      </c>
      <c r="H1976" s="108">
        <f>Sayfa2!$C$2*Sayfa2!I35</f>
        <v>6.6332499999999994</v>
      </c>
      <c r="I1976" s="108">
        <f>D1976*'genel hesap'!$K$99</f>
        <v>3.6486799999999997</v>
      </c>
      <c r="J1976" s="108">
        <f>D1976*'genel hesap'!$R$99</f>
        <v>15.185982000000001</v>
      </c>
      <c r="K1976" s="118"/>
      <c r="L1976" s="118">
        <f>'genel hesap'!$C$2</f>
        <v>1.39</v>
      </c>
      <c r="M1976" s="118"/>
      <c r="N1976" s="118"/>
      <c r="O1976" s="118">
        <f>SIVAMA!D32</f>
        <v>7.08</v>
      </c>
      <c r="P1976" s="118"/>
      <c r="Q1976" s="118"/>
      <c r="R1976" s="109">
        <f>R1945</f>
        <v>139.719324</v>
      </c>
      <c r="S1976" s="119">
        <v>0.2</v>
      </c>
      <c r="T1976" s="119">
        <v>0.3</v>
      </c>
      <c r="U1976" s="119">
        <v>0.1</v>
      </c>
      <c r="V1976" s="111">
        <f>R1976*(1+S1976)*(T1976+1)*(U1976+1)</f>
        <v>239.75835998400001</v>
      </c>
      <c r="W1976" s="111">
        <f t="shared" si="255"/>
        <v>261.33661238256002</v>
      </c>
      <c r="X1976" s="112">
        <v>1.377</v>
      </c>
      <c r="Y1976" s="114">
        <f>V1976*(1+X1976)</f>
        <v>569.905621681968</v>
      </c>
      <c r="Z1976" s="113">
        <v>0.4</v>
      </c>
      <c r="AA1976" s="114">
        <f>Y1976*(1-Z1976)</f>
        <v>341.94337300918079</v>
      </c>
    </row>
    <row r="1977" spans="1:27" ht="12.75" customHeight="1" x14ac:dyDescent="0.35">
      <c r="A1977" s="103" t="s">
        <v>2689</v>
      </c>
      <c r="B1977" s="222" t="s">
        <v>2616</v>
      </c>
      <c r="C1977" s="78" t="s">
        <v>2627</v>
      </c>
      <c r="D1977" s="124">
        <v>1</v>
      </c>
      <c r="E1977" s="125">
        <v>1</v>
      </c>
      <c r="F1977" s="132">
        <f>VLOOKUP(CONCATENATE(A1977,"-",E1977),AĞIRLIK!$A$3:$C$171,3,FALSE)</f>
        <v>31.4</v>
      </c>
      <c r="G1977" s="141" t="s">
        <v>39</v>
      </c>
      <c r="H1977" s="108">
        <f>Sayfa2!$C$2</f>
        <v>6.5</v>
      </c>
      <c r="I1977" s="120"/>
      <c r="J1977" s="118"/>
      <c r="K1977" s="118"/>
      <c r="L1977" s="118"/>
      <c r="M1977" s="118"/>
      <c r="N1977" s="118"/>
      <c r="O1977" s="118"/>
      <c r="P1977" s="118"/>
      <c r="Q1977" s="118"/>
      <c r="R1977" s="109">
        <f t="shared" si="257"/>
        <v>204.1</v>
      </c>
      <c r="S1977" s="119">
        <v>0.1</v>
      </c>
      <c r="T1977" s="119">
        <v>0.3</v>
      </c>
      <c r="U1977" s="119">
        <v>0.1</v>
      </c>
      <c r="V1977" s="111">
        <f t="shared" si="258"/>
        <v>321.04930000000007</v>
      </c>
      <c r="W1977" s="111">
        <f t="shared" si="255"/>
        <v>349.94373700000011</v>
      </c>
      <c r="X1977" s="112">
        <v>1.377</v>
      </c>
      <c r="Y1977" s="114">
        <f t="shared" si="254"/>
        <v>763.13418610000008</v>
      </c>
      <c r="Z1977" s="113">
        <v>0.4</v>
      </c>
      <c r="AA1977" s="114">
        <f t="shared" si="259"/>
        <v>457.88051166000002</v>
      </c>
    </row>
    <row r="1978" spans="1:27" ht="12.75" customHeight="1" x14ac:dyDescent="0.35">
      <c r="A1978" s="103" t="s">
        <v>2689</v>
      </c>
      <c r="B1978" s="222" t="s">
        <v>2617</v>
      </c>
      <c r="C1978" s="123" t="s">
        <v>3637</v>
      </c>
      <c r="D1978" s="124">
        <v>1</v>
      </c>
      <c r="E1978" s="125">
        <v>1</v>
      </c>
      <c r="F1978" s="132">
        <f>VLOOKUP(CONCATENATE(A1978,"-",E1978),AĞIRLIK!$A$3:$C$171,3,FALSE)</f>
        <v>31.4</v>
      </c>
      <c r="G1978" s="141" t="s">
        <v>39</v>
      </c>
      <c r="H1978" s="108">
        <f>Sayfa2!$C$2</f>
        <v>6.5</v>
      </c>
      <c r="I1978" s="108">
        <f>D1978*İZOLASYON!$G$32</f>
        <v>11.74203</v>
      </c>
      <c r="J1978" s="118">
        <f>D1978*İZOLASYON!$O$32</f>
        <v>59.451504000000007</v>
      </c>
      <c r="K1978" s="118"/>
      <c r="L1978" s="118"/>
      <c r="M1978" s="118"/>
      <c r="N1978" s="118"/>
      <c r="O1978" s="118"/>
      <c r="P1978" s="118"/>
      <c r="Q1978" s="118"/>
      <c r="R1978" s="109">
        <f t="shared" si="257"/>
        <v>275.29353400000002</v>
      </c>
      <c r="S1978" s="119">
        <v>0.1</v>
      </c>
      <c r="T1978" s="119">
        <v>0.3</v>
      </c>
      <c r="U1978" s="119">
        <v>0.1</v>
      </c>
      <c r="V1978" s="111">
        <f t="shared" si="258"/>
        <v>433.03672898200017</v>
      </c>
      <c r="W1978" s="111">
        <f t="shared" si="255"/>
        <v>472.0100345903802</v>
      </c>
      <c r="X1978" s="112">
        <v>1.377</v>
      </c>
      <c r="Y1978" s="114">
        <f t="shared" si="254"/>
        <v>1029.3283047902144</v>
      </c>
      <c r="Z1978" s="113">
        <v>0.4</v>
      </c>
      <c r="AA1978" s="114">
        <f t="shared" si="259"/>
        <v>617.59698287412857</v>
      </c>
    </row>
    <row r="1979" spans="1:27" ht="12.75" customHeight="1" x14ac:dyDescent="0.35">
      <c r="A1979" s="103" t="s">
        <v>2689</v>
      </c>
      <c r="B1979" s="222" t="s">
        <v>2618</v>
      </c>
      <c r="C1979" s="123" t="s">
        <v>4085</v>
      </c>
      <c r="D1979" s="124">
        <v>1</v>
      </c>
      <c r="E1979" s="125">
        <v>1</v>
      </c>
      <c r="F1979" s="106">
        <f>VLOOKUP(CONCATENATE(A1979,"-",E1979),AĞIRLIK!$A$3:$C$171,3,FALSE)</f>
        <v>31.4</v>
      </c>
      <c r="G1979" s="117" t="s">
        <v>39</v>
      </c>
      <c r="H1979" s="108">
        <f>Sayfa2!$C$2</f>
        <v>6.5</v>
      </c>
      <c r="I1979" s="108">
        <f>D1979*'genel hesap'!K99</f>
        <v>14.594719999999999</v>
      </c>
      <c r="J1979" s="118">
        <f>D1979*'genel hesap'!R99</f>
        <v>60.743928000000004</v>
      </c>
      <c r="K1979" s="118"/>
      <c r="L1979" s="118"/>
      <c r="M1979" s="118"/>
      <c r="N1979" s="118"/>
      <c r="O1979" s="118"/>
      <c r="P1979" s="118"/>
      <c r="Q1979" s="118"/>
      <c r="R1979" s="109">
        <f>F1979*H1979*D1979+I1979+J1979+K1979+L1979+M1979+N1979+O1979+P1979+Q1979</f>
        <v>279.438648</v>
      </c>
      <c r="S1979" s="119">
        <v>0.1</v>
      </c>
      <c r="T1979" s="119">
        <v>0.3</v>
      </c>
      <c r="U1979" s="119">
        <v>0.1</v>
      </c>
      <c r="V1979" s="111">
        <f t="shared" si="258"/>
        <v>439.55699330400006</v>
      </c>
      <c r="W1979" s="111">
        <f t="shared" ref="W1979:W1997" si="260">V1979*$W$1</f>
        <v>479.11712270136007</v>
      </c>
      <c r="X1979" s="112">
        <v>1.377</v>
      </c>
      <c r="Y1979" s="114">
        <f t="shared" si="254"/>
        <v>1044.826973083608</v>
      </c>
      <c r="Z1979" s="113">
        <v>0.4</v>
      </c>
      <c r="AA1979" s="114">
        <f t="shared" si="259"/>
        <v>626.89618385016479</v>
      </c>
    </row>
    <row r="1980" spans="1:27" ht="12.75" customHeight="1" x14ac:dyDescent="0.35">
      <c r="A1980" s="103" t="s">
        <v>2689</v>
      </c>
      <c r="B1980" s="222" t="s">
        <v>2619</v>
      </c>
      <c r="C1980" s="78" t="s">
        <v>1434</v>
      </c>
      <c r="D1980" s="124">
        <v>1</v>
      </c>
      <c r="E1980" s="125">
        <v>1</v>
      </c>
      <c r="F1980" s="132">
        <f>VLOOKUP(CONCATENATE(A1980,"-",E1980),AĞIRLIK!$A$3:$C$171,3,FALSE)</f>
        <v>31.4</v>
      </c>
      <c r="G1980" s="141" t="s">
        <v>39</v>
      </c>
      <c r="H1980" s="108">
        <f>Sayfa2!$C$2</f>
        <v>6.5</v>
      </c>
      <c r="I1980" s="108"/>
      <c r="J1980" s="118"/>
      <c r="K1980" s="118"/>
      <c r="L1980" s="118"/>
      <c r="M1980" s="118"/>
      <c r="N1980" s="118"/>
      <c r="O1980" s="118"/>
      <c r="P1980" s="118"/>
      <c r="Q1980" s="118"/>
      <c r="R1980" s="109">
        <f t="shared" si="257"/>
        <v>204.1</v>
      </c>
      <c r="S1980" s="119">
        <v>0.2</v>
      </c>
      <c r="T1980" s="119">
        <v>0.3</v>
      </c>
      <c r="U1980" s="119">
        <v>0.1</v>
      </c>
      <c r="V1980" s="111">
        <f t="shared" si="258"/>
        <v>350.23560000000003</v>
      </c>
      <c r="W1980" s="111">
        <f t="shared" si="260"/>
        <v>381.75680400000005</v>
      </c>
      <c r="X1980" s="112">
        <v>1.377</v>
      </c>
      <c r="Y1980" s="114">
        <f t="shared" si="254"/>
        <v>832.51002119999998</v>
      </c>
      <c r="Z1980" s="113">
        <v>0.4</v>
      </c>
      <c r="AA1980" s="114">
        <f t="shared" si="259"/>
        <v>499.50601271999994</v>
      </c>
    </row>
    <row r="1981" spans="1:27" ht="12.75" customHeight="1" x14ac:dyDescent="0.35">
      <c r="A1981" s="103" t="s">
        <v>2689</v>
      </c>
      <c r="B1981" s="222" t="s">
        <v>4507</v>
      </c>
      <c r="C1981" s="78" t="s">
        <v>666</v>
      </c>
      <c r="D1981" s="124">
        <v>1</v>
      </c>
      <c r="E1981" s="125">
        <v>1</v>
      </c>
      <c r="F1981" s="132">
        <f>VLOOKUP(CONCATENATE(A1981,"-",E1981),AĞIRLIK!$A$3:$C$171,3,FALSE)</f>
        <v>31.4</v>
      </c>
      <c r="G1981" s="141" t="s">
        <v>39</v>
      </c>
      <c r="H1981" s="108">
        <f>Sayfa2!$C$2</f>
        <v>6.5</v>
      </c>
      <c r="I1981" s="108"/>
      <c r="J1981" s="118"/>
      <c r="K1981" s="118"/>
      <c r="L1981" s="118"/>
      <c r="M1981" s="118"/>
      <c r="N1981" s="118"/>
      <c r="O1981" s="118"/>
      <c r="P1981" s="118"/>
      <c r="Q1981" s="118"/>
      <c r="R1981" s="109">
        <f t="shared" si="257"/>
        <v>204.1</v>
      </c>
      <c r="S1981" s="119">
        <v>0.2</v>
      </c>
      <c r="T1981" s="119">
        <v>0.3</v>
      </c>
      <c r="U1981" s="119">
        <v>0.1</v>
      </c>
      <c r="V1981" s="111">
        <f t="shared" si="258"/>
        <v>350.23560000000003</v>
      </c>
      <c r="W1981" s="111">
        <f t="shared" si="260"/>
        <v>381.75680400000005</v>
      </c>
      <c r="X1981" s="112">
        <v>1.377</v>
      </c>
      <c r="Y1981" s="114">
        <f t="shared" si="254"/>
        <v>832.51002119999998</v>
      </c>
      <c r="Z1981" s="113">
        <v>0.4</v>
      </c>
      <c r="AA1981" s="114">
        <f t="shared" si="259"/>
        <v>499.50601271999994</v>
      </c>
    </row>
    <row r="1982" spans="1:27" ht="12.75" customHeight="1" x14ac:dyDescent="0.35">
      <c r="A1982" s="103" t="s">
        <v>2689</v>
      </c>
      <c r="B1982" s="222" t="s">
        <v>4508</v>
      </c>
      <c r="C1982" s="78" t="s">
        <v>1435</v>
      </c>
      <c r="D1982" s="126">
        <v>1</v>
      </c>
      <c r="E1982" s="131"/>
      <c r="F1982" s="132">
        <v>11.2</v>
      </c>
      <c r="G1982" s="142" t="s">
        <v>39</v>
      </c>
      <c r="H1982" s="108">
        <v>1.62</v>
      </c>
      <c r="I1982" s="108"/>
      <c r="J1982" s="118"/>
      <c r="K1982" s="118"/>
      <c r="L1982" s="118"/>
      <c r="M1982" s="118"/>
      <c r="N1982" s="118"/>
      <c r="O1982" s="118"/>
      <c r="P1982" s="128"/>
      <c r="Q1982" s="128"/>
      <c r="R1982" s="109">
        <f>R1984</f>
        <v>18.143999999999998</v>
      </c>
      <c r="S1982" s="129">
        <v>1.5</v>
      </c>
      <c r="T1982" s="129">
        <v>0</v>
      </c>
      <c r="U1982" s="129">
        <v>0</v>
      </c>
      <c r="V1982" s="111">
        <f t="shared" si="258"/>
        <v>45.36</v>
      </c>
      <c r="W1982" s="111">
        <f t="shared" si="260"/>
        <v>49.442400000000006</v>
      </c>
      <c r="X1982" s="112">
        <v>1.377</v>
      </c>
      <c r="Y1982" s="130">
        <f t="shared" si="254"/>
        <v>107.82071999999999</v>
      </c>
      <c r="Z1982" s="113">
        <v>0.4</v>
      </c>
      <c r="AA1982" s="114">
        <f t="shared" si="259"/>
        <v>64.692431999999997</v>
      </c>
    </row>
    <row r="1983" spans="1:27" ht="12.75" customHeight="1" x14ac:dyDescent="0.35">
      <c r="A1983" s="103" t="s">
        <v>2689</v>
      </c>
      <c r="B1983" s="222" t="s">
        <v>4509</v>
      </c>
      <c r="C1983" s="78" t="s">
        <v>1436</v>
      </c>
      <c r="D1983" s="126"/>
      <c r="E1983" s="131"/>
      <c r="F1983" s="132">
        <f>Sayfa2!CU32</f>
        <v>11.2</v>
      </c>
      <c r="G1983" s="141" t="s">
        <v>39</v>
      </c>
      <c r="H1983" s="108"/>
      <c r="I1983" s="108"/>
      <c r="J1983" s="118"/>
      <c r="K1983" s="118"/>
      <c r="L1983" s="118"/>
      <c r="M1983" s="118"/>
      <c r="N1983" s="118"/>
      <c r="O1983" s="118"/>
      <c r="P1983" s="128"/>
      <c r="Q1983" s="128"/>
      <c r="R1983" s="109">
        <f>R1984</f>
        <v>18.143999999999998</v>
      </c>
      <c r="S1983" s="129">
        <v>1</v>
      </c>
      <c r="T1983" s="129">
        <v>0</v>
      </c>
      <c r="U1983" s="129">
        <v>0</v>
      </c>
      <c r="V1983" s="111">
        <f t="shared" si="258"/>
        <v>36.287999999999997</v>
      </c>
      <c r="W1983" s="111">
        <f t="shared" si="260"/>
        <v>39.553919999999998</v>
      </c>
      <c r="X1983" s="112">
        <v>1.377</v>
      </c>
      <c r="Y1983" s="130">
        <f t="shared" si="254"/>
        <v>86.256575999999981</v>
      </c>
      <c r="Z1983" s="113">
        <v>0.4</v>
      </c>
      <c r="AA1983" s="114">
        <f t="shared" si="259"/>
        <v>51.753945599999987</v>
      </c>
    </row>
    <row r="1984" spans="1:27" ht="12.75" customHeight="1" x14ac:dyDescent="0.35">
      <c r="A1984" s="103" t="s">
        <v>2689</v>
      </c>
      <c r="B1984" s="222" t="s">
        <v>4510</v>
      </c>
      <c r="C1984" s="78" t="s">
        <v>667</v>
      </c>
      <c r="D1984" s="124">
        <v>1</v>
      </c>
      <c r="E1984" s="125"/>
      <c r="F1984" s="132">
        <f>Sayfa2!CU32</f>
        <v>11.2</v>
      </c>
      <c r="G1984" s="141" t="s">
        <v>39</v>
      </c>
      <c r="H1984" s="133">
        <v>1.62</v>
      </c>
      <c r="I1984" s="108"/>
      <c r="J1984" s="118"/>
      <c r="K1984" s="118"/>
      <c r="L1984" s="118"/>
      <c r="M1984" s="118"/>
      <c r="N1984" s="118"/>
      <c r="O1984" s="118"/>
      <c r="P1984" s="128"/>
      <c r="Q1984" s="128"/>
      <c r="R1984" s="134">
        <f>F1984*H1984*D1984+I1984+J1984+K1984+L1984+M1984+N1984+O1984+P1984+Q1984</f>
        <v>18.143999999999998</v>
      </c>
      <c r="S1984" s="129">
        <v>1</v>
      </c>
      <c r="T1984" s="129">
        <v>0</v>
      </c>
      <c r="U1984" s="129">
        <v>0</v>
      </c>
      <c r="V1984" s="111">
        <f t="shared" si="258"/>
        <v>36.287999999999997</v>
      </c>
      <c r="W1984" s="111">
        <f t="shared" si="260"/>
        <v>39.553919999999998</v>
      </c>
      <c r="X1984" s="112">
        <v>1.377</v>
      </c>
      <c r="Y1984" s="130">
        <f t="shared" si="254"/>
        <v>86.256575999999981</v>
      </c>
      <c r="Z1984" s="113">
        <v>0.4</v>
      </c>
      <c r="AA1984" s="114">
        <f t="shared" si="259"/>
        <v>51.753945599999987</v>
      </c>
    </row>
    <row r="1985" spans="1:27" ht="12.75" customHeight="1" x14ac:dyDescent="0.35">
      <c r="A1985" s="103" t="s">
        <v>2689</v>
      </c>
      <c r="B1985" s="222" t="s">
        <v>4511</v>
      </c>
      <c r="C1985" s="78" t="s">
        <v>668</v>
      </c>
      <c r="D1985" s="124">
        <v>1</v>
      </c>
      <c r="E1985" s="125"/>
      <c r="F1985" s="132">
        <v>1</v>
      </c>
      <c r="G1985" s="141" t="s">
        <v>39</v>
      </c>
      <c r="H1985" s="144"/>
      <c r="I1985" s="108"/>
      <c r="J1985" s="134"/>
      <c r="K1985" s="134"/>
      <c r="L1985" s="134"/>
      <c r="M1985" s="134">
        <f>'BAĞLANTI KELEPÇESİ'!H35</f>
        <v>3.0187953246753247</v>
      </c>
      <c r="N1985" s="134"/>
      <c r="O1985" s="134"/>
      <c r="P1985" s="134"/>
      <c r="Q1985" s="134"/>
      <c r="R1985" s="109">
        <f>F1985*H1985*D1985+I1985+J1985+K1985+L1985+M1985+N1985+O1985+P1985+Q1985</f>
        <v>3.0187953246753247</v>
      </c>
      <c r="S1985" s="135">
        <v>1</v>
      </c>
      <c r="T1985" s="129">
        <v>0</v>
      </c>
      <c r="U1985" s="129">
        <v>0</v>
      </c>
      <c r="V1985" s="111">
        <f t="shared" si="258"/>
        <v>6.0375906493506495</v>
      </c>
      <c r="W1985" s="111">
        <f t="shared" si="260"/>
        <v>6.5809738077922084</v>
      </c>
      <c r="X1985" s="112">
        <v>1.377</v>
      </c>
      <c r="Y1985" s="114">
        <f t="shared" si="254"/>
        <v>14.351352973506492</v>
      </c>
      <c r="Z1985" s="113">
        <v>0.4</v>
      </c>
      <c r="AA1985" s="114">
        <f t="shared" si="259"/>
        <v>8.6108117841038947</v>
      </c>
    </row>
    <row r="1986" spans="1:27" ht="12.75" customHeight="1" x14ac:dyDescent="0.35">
      <c r="A1986" s="103" t="s">
        <v>2689</v>
      </c>
      <c r="B1986" s="222" t="s">
        <v>4512</v>
      </c>
      <c r="C1986" s="78" t="s">
        <v>1437</v>
      </c>
      <c r="D1986" s="124"/>
      <c r="E1986" s="125"/>
      <c r="F1986" s="132">
        <v>1</v>
      </c>
      <c r="G1986" s="117" t="s">
        <v>39</v>
      </c>
      <c r="H1986" s="144"/>
      <c r="I1986" s="108"/>
      <c r="J1986" s="118"/>
      <c r="K1986" s="134"/>
      <c r="L1986" s="134"/>
      <c r="M1986" s="134"/>
      <c r="N1986" s="134"/>
      <c r="O1986" s="134"/>
      <c r="P1986" s="134"/>
      <c r="Q1986" s="134"/>
      <c r="R1986" s="109">
        <f>R1989</f>
        <v>5.6784000000000008</v>
      </c>
      <c r="S1986" s="135">
        <v>1</v>
      </c>
      <c r="T1986" s="135">
        <v>0</v>
      </c>
      <c r="U1986" s="135">
        <v>0</v>
      </c>
      <c r="V1986" s="111">
        <f t="shared" si="258"/>
        <v>11.356800000000002</v>
      </c>
      <c r="W1986" s="111">
        <f t="shared" si="260"/>
        <v>12.378912000000003</v>
      </c>
      <c r="X1986" s="112">
        <v>1.377</v>
      </c>
      <c r="Y1986" s="114">
        <f t="shared" si="254"/>
        <v>26.9951136</v>
      </c>
      <c r="Z1986" s="113">
        <v>0.4</v>
      </c>
      <c r="AA1986" s="114">
        <f t="shared" si="259"/>
        <v>16.197068160000001</v>
      </c>
    </row>
    <row r="1987" spans="1:27" ht="12.75" customHeight="1" x14ac:dyDescent="0.35">
      <c r="A1987" s="103" t="s">
        <v>2689</v>
      </c>
      <c r="B1987" s="222" t="s">
        <v>4513</v>
      </c>
      <c r="C1987" s="123" t="s">
        <v>4086</v>
      </c>
      <c r="D1987" s="124"/>
      <c r="E1987" s="125"/>
      <c r="F1987" s="132">
        <v>1</v>
      </c>
      <c r="G1987" s="117" t="s">
        <v>39</v>
      </c>
      <c r="H1987" s="133"/>
      <c r="I1987" s="138"/>
      <c r="J1987" s="118"/>
      <c r="K1987" s="134"/>
      <c r="L1987" s="134"/>
      <c r="M1987" s="134"/>
      <c r="N1987" s="134"/>
      <c r="O1987" s="134"/>
      <c r="P1987" s="134">
        <f>'DUVAR KELEPÇE'!J32</f>
        <v>6.0866000000000007</v>
      </c>
      <c r="Q1987" s="134"/>
      <c r="R1987" s="109">
        <f>F1987*H1987*D1987+I1987+J1987+K1987+L1987+M1987+N1987+O1987+P1987+Q1987</f>
        <v>6.0866000000000007</v>
      </c>
      <c r="S1987" s="135">
        <v>1</v>
      </c>
      <c r="T1987" s="135">
        <v>0</v>
      </c>
      <c r="U1987" s="135">
        <v>0</v>
      </c>
      <c r="V1987" s="111">
        <f t="shared" si="258"/>
        <v>12.173200000000001</v>
      </c>
      <c r="W1987" s="111">
        <f t="shared" si="260"/>
        <v>13.268788000000002</v>
      </c>
      <c r="X1987" s="112">
        <v>1.377</v>
      </c>
      <c r="Y1987" s="114">
        <f t="shared" si="254"/>
        <v>28.935696400000001</v>
      </c>
      <c r="Z1987" s="113">
        <v>0.4</v>
      </c>
      <c r="AA1987" s="114">
        <f t="shared" si="259"/>
        <v>17.361417840000001</v>
      </c>
    </row>
    <row r="1988" spans="1:27" ht="12.75" customHeight="1" x14ac:dyDescent="0.35">
      <c r="A1988" s="103" t="s">
        <v>2689</v>
      </c>
      <c r="B1988" s="222" t="s">
        <v>4514</v>
      </c>
      <c r="C1988" s="123" t="s">
        <v>3498</v>
      </c>
      <c r="D1988" s="124"/>
      <c r="E1988" s="125"/>
      <c r="F1988" s="132">
        <v>1</v>
      </c>
      <c r="G1988" s="117" t="s">
        <v>39</v>
      </c>
      <c r="H1988" s="133"/>
      <c r="I1988" s="138"/>
      <c r="J1988" s="118"/>
      <c r="K1988" s="134"/>
      <c r="L1988" s="134"/>
      <c r="M1988" s="134"/>
      <c r="N1988" s="134"/>
      <c r="O1988" s="134"/>
      <c r="P1988" s="134">
        <f>'DUVAR KELEPÇE'!J31</f>
        <v>5.8825000000000003</v>
      </c>
      <c r="Q1988" s="134"/>
      <c r="R1988" s="109">
        <f>F1988*H1988*D1988+I1988+J1988+K1988+L1988+M1988+N1988+O1988+P1988+Q1988</f>
        <v>5.8825000000000003</v>
      </c>
      <c r="S1988" s="135">
        <v>1</v>
      </c>
      <c r="T1988" s="135">
        <v>0</v>
      </c>
      <c r="U1988" s="135">
        <v>0</v>
      </c>
      <c r="V1988" s="111">
        <f t="shared" si="258"/>
        <v>11.765000000000001</v>
      </c>
      <c r="W1988" s="111">
        <f t="shared" si="260"/>
        <v>12.823850000000002</v>
      </c>
      <c r="X1988" s="112">
        <v>1.377</v>
      </c>
      <c r="Y1988" s="114">
        <f t="shared" si="254"/>
        <v>27.965405000000001</v>
      </c>
      <c r="Z1988" s="113">
        <v>0.4</v>
      </c>
      <c r="AA1988" s="114">
        <f t="shared" si="259"/>
        <v>16.779243000000001</v>
      </c>
    </row>
    <row r="1989" spans="1:27" ht="12.75" customHeight="1" x14ac:dyDescent="0.35">
      <c r="A1989" s="103" t="s">
        <v>2689</v>
      </c>
      <c r="B1989" s="222" t="s">
        <v>4515</v>
      </c>
      <c r="C1989" s="123" t="s">
        <v>670</v>
      </c>
      <c r="D1989" s="124"/>
      <c r="E1989" s="125"/>
      <c r="F1989" s="132">
        <v>1</v>
      </c>
      <c r="G1989" s="117" t="s">
        <v>39</v>
      </c>
      <c r="H1989" s="133"/>
      <c r="I1989" s="133"/>
      <c r="J1989" s="134"/>
      <c r="K1989" s="134"/>
      <c r="L1989" s="134"/>
      <c r="M1989" s="134"/>
      <c r="N1989" s="134"/>
      <c r="O1989" s="134"/>
      <c r="P1989" s="134"/>
      <c r="Q1989" s="134">
        <f>'DUVAR KELEPÇE'!G31</f>
        <v>5.6784000000000008</v>
      </c>
      <c r="R1989" s="109">
        <f>F1989*H1989*D1989+I1989+J1989+K1989+L1989+M1989+N1989+O1989+P1989+Q1989</f>
        <v>5.6784000000000008</v>
      </c>
      <c r="S1989" s="135">
        <v>1</v>
      </c>
      <c r="T1989" s="135">
        <v>0</v>
      </c>
      <c r="U1989" s="135">
        <v>0</v>
      </c>
      <c r="V1989" s="111">
        <f t="shared" si="258"/>
        <v>11.356800000000002</v>
      </c>
      <c r="W1989" s="111">
        <f t="shared" si="260"/>
        <v>12.378912000000003</v>
      </c>
      <c r="X1989" s="112">
        <v>1.377</v>
      </c>
      <c r="Y1989" s="114">
        <f t="shared" si="254"/>
        <v>26.9951136</v>
      </c>
      <c r="Z1989" s="113">
        <v>0.4</v>
      </c>
      <c r="AA1989" s="114">
        <f t="shared" si="259"/>
        <v>16.197068160000001</v>
      </c>
    </row>
    <row r="1990" spans="1:27" ht="12.75" customHeight="1" x14ac:dyDescent="0.35">
      <c r="A1990" s="103" t="s">
        <v>2689</v>
      </c>
      <c r="B1990" s="222" t="s">
        <v>4516</v>
      </c>
      <c r="C1990" s="78" t="s">
        <v>671</v>
      </c>
      <c r="D1990" s="124"/>
      <c r="E1990" s="125"/>
      <c r="F1990" s="132">
        <v>1</v>
      </c>
      <c r="G1990" s="117" t="s">
        <v>39</v>
      </c>
      <c r="H1990" s="133"/>
      <c r="I1990" s="133"/>
      <c r="J1990" s="134"/>
      <c r="K1990" s="134"/>
      <c r="L1990" s="134"/>
      <c r="M1990" s="134"/>
      <c r="N1990" s="134">
        <f>'genel hesap'!Y68</f>
        <v>3.3550684931506853</v>
      </c>
      <c r="O1990" s="134"/>
      <c r="P1990" s="134"/>
      <c r="Q1990" s="134"/>
      <c r="R1990" s="109">
        <f>F1990*H1990*D1990+I1990+J1990+K1990+L1990+M1990+N1990+O1990+P1990+Q1990</f>
        <v>3.3550684931506853</v>
      </c>
      <c r="S1990" s="135">
        <v>1</v>
      </c>
      <c r="T1990" s="135">
        <v>0</v>
      </c>
      <c r="U1990" s="135">
        <v>0</v>
      </c>
      <c r="V1990" s="111">
        <f t="shared" si="258"/>
        <v>6.7101369863013707</v>
      </c>
      <c r="W1990" s="111">
        <f t="shared" si="260"/>
        <v>7.3140493150684946</v>
      </c>
      <c r="X1990" s="112">
        <v>1.377</v>
      </c>
      <c r="Y1990" s="114">
        <f t="shared" si="254"/>
        <v>15.949995616438356</v>
      </c>
      <c r="Z1990" s="113">
        <v>0.4</v>
      </c>
      <c r="AA1990" s="114">
        <f t="shared" si="259"/>
        <v>9.5699973698630139</v>
      </c>
    </row>
    <row r="1991" spans="1:27" ht="12.75" customHeight="1" x14ac:dyDescent="0.35">
      <c r="A1991" s="103" t="s">
        <v>2689</v>
      </c>
      <c r="B1991" s="222" t="s">
        <v>4517</v>
      </c>
      <c r="C1991" s="78" t="s">
        <v>3577</v>
      </c>
      <c r="D1991" s="124">
        <v>0.2</v>
      </c>
      <c r="E1991" s="125">
        <v>1</v>
      </c>
      <c r="F1991" s="132">
        <f>VLOOKUP(CONCATENATE(A1991,"-",E1991),AĞIRLIK!$A$3:$C$171,3,FALSE)</f>
        <v>31.4</v>
      </c>
      <c r="G1991" s="117" t="s">
        <v>39</v>
      </c>
      <c r="H1991" s="133">
        <f>Sayfa2!$C$2</f>
        <v>6.5</v>
      </c>
      <c r="I1991" s="133"/>
      <c r="J1991" s="134"/>
      <c r="K1991" s="134">
        <v>0.5</v>
      </c>
      <c r="L1991" s="134"/>
      <c r="M1991" s="134"/>
      <c r="N1991" s="134"/>
      <c r="O1991" s="118">
        <f>SIVAMA!D34</f>
        <v>7.68</v>
      </c>
      <c r="P1991" s="134"/>
      <c r="Q1991" s="134"/>
      <c r="R1991" s="109">
        <f>R1977+O1991+K1991</f>
        <v>212.28</v>
      </c>
      <c r="S1991" s="119">
        <v>0.2</v>
      </c>
      <c r="T1991" s="119">
        <v>0.3</v>
      </c>
      <c r="U1991" s="119">
        <v>0.1</v>
      </c>
      <c r="V1991" s="111">
        <f t="shared" si="258"/>
        <v>364.27248000000003</v>
      </c>
      <c r="W1991" s="111">
        <f t="shared" si="260"/>
        <v>397.05700320000005</v>
      </c>
      <c r="X1991" s="112">
        <v>1.377</v>
      </c>
      <c r="Y1991" s="111">
        <f t="shared" si="254"/>
        <v>865.87568495999994</v>
      </c>
      <c r="Z1991" s="113">
        <v>0.4</v>
      </c>
      <c r="AA1991" s="114">
        <f t="shared" si="259"/>
        <v>519.52541097599999</v>
      </c>
    </row>
    <row r="1992" spans="1:27" ht="12.75" customHeight="1" x14ac:dyDescent="0.35">
      <c r="A1992" s="103" t="s">
        <v>2689</v>
      </c>
      <c r="B1992" s="222" t="s">
        <v>4518</v>
      </c>
      <c r="C1992" s="78" t="s">
        <v>3513</v>
      </c>
      <c r="D1992" s="124">
        <v>0.2</v>
      </c>
      <c r="E1992" s="125">
        <v>1</v>
      </c>
      <c r="F1992" s="132">
        <f>VLOOKUP(CONCATENATE(A1992,"-",E1992),AĞIRLIK!$A$3:$C$171,3,FALSE)</f>
        <v>31.4</v>
      </c>
      <c r="G1992" s="117" t="s">
        <v>39</v>
      </c>
      <c r="H1992" s="133">
        <f>Sayfa2!$C$2</f>
        <v>6.5</v>
      </c>
      <c r="I1992" s="108">
        <f>'genel hesap'!K67*D1992</f>
        <v>2.1309610000000001</v>
      </c>
      <c r="J1992" s="118">
        <f>'genel hesap'!R67*D1992</f>
        <v>11.028684800000002</v>
      </c>
      <c r="K1992" s="134">
        <v>0.5</v>
      </c>
      <c r="L1992" s="134"/>
      <c r="M1992" s="134"/>
      <c r="N1992" s="134"/>
      <c r="O1992" s="118">
        <f>SIVAMA!D34</f>
        <v>7.68</v>
      </c>
      <c r="P1992" s="134"/>
      <c r="Q1992" s="134"/>
      <c r="R1992" s="109">
        <f>F1992*H1992*D1992+I1992+J1992+K1992+L1992+M1992+N1992+O1992+P1992+Q1992+R1978</f>
        <v>337.45317980000004</v>
      </c>
      <c r="S1992" s="119">
        <v>0.2</v>
      </c>
      <c r="T1992" s="119">
        <v>0.3</v>
      </c>
      <c r="U1992" s="119">
        <v>0.1</v>
      </c>
      <c r="V1992" s="111">
        <f t="shared" si="258"/>
        <v>579.06965653680015</v>
      </c>
      <c r="W1992" s="111">
        <f t="shared" si="260"/>
        <v>631.18592562511219</v>
      </c>
      <c r="X1992" s="112">
        <v>1.377</v>
      </c>
      <c r="Y1992" s="111">
        <f t="shared" si="254"/>
        <v>1376.4485735879739</v>
      </c>
      <c r="Z1992" s="113">
        <v>0.4</v>
      </c>
      <c r="AA1992" s="114">
        <f t="shared" si="259"/>
        <v>825.86914415278432</v>
      </c>
    </row>
    <row r="1993" spans="1:27" ht="12.75" customHeight="1" x14ac:dyDescent="0.35">
      <c r="A1993" s="103" t="s">
        <v>2689</v>
      </c>
      <c r="B1993" s="222" t="s">
        <v>4519</v>
      </c>
      <c r="C1993" s="78" t="s">
        <v>4087</v>
      </c>
      <c r="D1993" s="124">
        <v>0.2</v>
      </c>
      <c r="E1993" s="125">
        <v>1</v>
      </c>
      <c r="F1993" s="132">
        <f>VLOOKUP(CONCATENATE(A1993,"-",E1993),AĞIRLIK!$A$3:$C$171,3,FALSE)</f>
        <v>31.4</v>
      </c>
      <c r="G1993" s="117" t="s">
        <v>39</v>
      </c>
      <c r="H1993" s="133">
        <f>Sayfa2!$C$2</f>
        <v>6.5</v>
      </c>
      <c r="I1993" s="108">
        <f>D1993*'genel hesap'!$K$99</f>
        <v>2.9189439999999998</v>
      </c>
      <c r="J1993" s="109">
        <f>D1993*'genel hesap'!$R$99</f>
        <v>12.148785600000002</v>
      </c>
      <c r="K1993" s="134">
        <v>0.5</v>
      </c>
      <c r="L1993" s="134"/>
      <c r="M1993" s="134"/>
      <c r="N1993" s="134"/>
      <c r="O1993" s="118">
        <f>SIVAMA!D34</f>
        <v>7.68</v>
      </c>
      <c r="P1993" s="134"/>
      <c r="Q1993" s="134"/>
      <c r="R1993" s="109">
        <f>F1993*H1993*D1993+I1993+J1993+K1993+L1993+M1993+N1993+O1993+P1993+Q1993+R1979</f>
        <v>343.50637760000001</v>
      </c>
      <c r="S1993" s="119">
        <v>0.2</v>
      </c>
      <c r="T1993" s="119">
        <v>0.3</v>
      </c>
      <c r="U1993" s="119">
        <v>0.1</v>
      </c>
      <c r="V1993" s="111">
        <f>R1993*(1+S1993)*(T1993+1)*(U1993+1)</f>
        <v>589.45694396160002</v>
      </c>
      <c r="W1993" s="111">
        <f t="shared" si="260"/>
        <v>642.50806891814409</v>
      </c>
      <c r="X1993" s="112">
        <v>1.377</v>
      </c>
      <c r="Y1993" s="111">
        <f>V1993*(1+X1993)</f>
        <v>1401.1391557967231</v>
      </c>
      <c r="Z1993" s="113">
        <v>0.4</v>
      </c>
      <c r="AA1993" s="114">
        <f>Y1993*(1-Z1993)</f>
        <v>840.68349347803382</v>
      </c>
    </row>
    <row r="1994" spans="1:27" ht="12.75" customHeight="1" x14ac:dyDescent="0.35">
      <c r="A1994" s="103" t="s">
        <v>2689</v>
      </c>
      <c r="B1994" s="222" t="s">
        <v>4520</v>
      </c>
      <c r="C1994" s="78" t="s">
        <v>2664</v>
      </c>
      <c r="D1994" s="124">
        <v>1</v>
      </c>
      <c r="E1994" s="125">
        <v>1</v>
      </c>
      <c r="F1994" s="132">
        <f>VLOOKUP(CONCATENATE(A1994,"-",E1994),AĞIRLIK!$A$3:$C$171,3,FALSE)</f>
        <v>31.4</v>
      </c>
      <c r="G1994" s="117" t="s">
        <v>39</v>
      </c>
      <c r="H1994" s="133">
        <f>Sayfa2!$C$2</f>
        <v>6.5</v>
      </c>
      <c r="I1994" s="133"/>
      <c r="J1994" s="134"/>
      <c r="K1994" s="134"/>
      <c r="L1994" s="134"/>
      <c r="M1994" s="134"/>
      <c r="N1994" s="134"/>
      <c r="O1994" s="134"/>
      <c r="P1994" s="134"/>
      <c r="Q1994" s="134"/>
      <c r="R1994" s="109">
        <f>R1974*1.5</f>
        <v>153.07499999999999</v>
      </c>
      <c r="S1994" s="119">
        <v>0.1</v>
      </c>
      <c r="T1994" s="119">
        <v>0.3</v>
      </c>
      <c r="U1994" s="119">
        <v>0.1</v>
      </c>
      <c r="V1994" s="111">
        <f t="shared" si="258"/>
        <v>240.78697500000001</v>
      </c>
      <c r="W1994" s="111">
        <f t="shared" si="260"/>
        <v>262.45780275000004</v>
      </c>
      <c r="X1994" s="112">
        <v>1.377</v>
      </c>
      <c r="Y1994" s="146">
        <f t="shared" si="254"/>
        <v>572.35063957499995</v>
      </c>
      <c r="Z1994" s="113">
        <v>0.4</v>
      </c>
      <c r="AA1994" s="114">
        <f t="shared" si="259"/>
        <v>343.41038374499993</v>
      </c>
    </row>
    <row r="1995" spans="1:27" ht="12.75" customHeight="1" x14ac:dyDescent="0.35">
      <c r="A1995" s="103" t="s">
        <v>2689</v>
      </c>
      <c r="B1995" s="222" t="s">
        <v>4521</v>
      </c>
      <c r="C1995" s="123" t="s">
        <v>3641</v>
      </c>
      <c r="D1995" s="124">
        <v>1</v>
      </c>
      <c r="E1995" s="125">
        <v>1</v>
      </c>
      <c r="F1995" s="132">
        <f>VLOOKUP(CONCATENATE(A1995,"-",E1995),AĞIRLIK!$A$3:$C$171,3,FALSE)</f>
        <v>31.4</v>
      </c>
      <c r="G1995" s="117" t="s">
        <v>39</v>
      </c>
      <c r="H1995" s="133">
        <f>Sayfa2!$C$2</f>
        <v>6.5</v>
      </c>
      <c r="I1995" s="133">
        <f>D1995*İZOLASYON!$G$32</f>
        <v>11.74203</v>
      </c>
      <c r="J1995" s="134">
        <f>D1995*İZOLASYON!$O$32</f>
        <v>59.451504000000007</v>
      </c>
      <c r="K1995" s="134"/>
      <c r="L1995" s="134"/>
      <c r="M1995" s="134"/>
      <c r="N1995" s="134"/>
      <c r="O1995" s="134"/>
      <c r="P1995" s="134"/>
      <c r="Q1995" s="134"/>
      <c r="R1995" s="109">
        <f>R1975*1.5</f>
        <v>206.47015050000002</v>
      </c>
      <c r="S1995" s="119">
        <v>0.1</v>
      </c>
      <c r="T1995" s="119">
        <v>0.3</v>
      </c>
      <c r="U1995" s="119">
        <v>0.1</v>
      </c>
      <c r="V1995" s="111">
        <f t="shared" si="258"/>
        <v>324.77754673650008</v>
      </c>
      <c r="W1995" s="111">
        <f t="shared" si="260"/>
        <v>354.00752594278509</v>
      </c>
      <c r="X1995" s="112">
        <v>1.377</v>
      </c>
      <c r="Y1995" s="114">
        <f t="shared" si="254"/>
        <v>771.9962285926606</v>
      </c>
      <c r="Z1995" s="113">
        <v>0.4</v>
      </c>
      <c r="AA1995" s="114">
        <f t="shared" si="259"/>
        <v>463.19773715559631</v>
      </c>
    </row>
    <row r="1996" spans="1:27" ht="12.75" customHeight="1" x14ac:dyDescent="0.35">
      <c r="A1996" s="103" t="s">
        <v>2689</v>
      </c>
      <c r="B1996" s="222" t="s">
        <v>4522</v>
      </c>
      <c r="C1996" s="123" t="s">
        <v>4088</v>
      </c>
      <c r="D1996" s="124">
        <v>1</v>
      </c>
      <c r="E1996" s="125">
        <v>1</v>
      </c>
      <c r="F1996" s="132">
        <f>VLOOKUP(CONCATENATE(A1996,"-",E1996),AĞIRLIK!$A$3:$C$171,3,FALSE)</f>
        <v>31.4</v>
      </c>
      <c r="G1996" s="117" t="s">
        <v>39</v>
      </c>
      <c r="H1996" s="133">
        <f>Sayfa2!$C$2</f>
        <v>6.5</v>
      </c>
      <c r="I1996" s="133">
        <f>D1996*'genel hesap'!K99</f>
        <v>14.594719999999999</v>
      </c>
      <c r="J1996" s="134">
        <f>D1996*'genel hesap'!R99</f>
        <v>60.743928000000004</v>
      </c>
      <c r="K1996" s="134"/>
      <c r="L1996" s="134"/>
      <c r="M1996" s="134"/>
      <c r="N1996" s="134"/>
      <c r="O1996" s="134"/>
      <c r="P1996" s="134"/>
      <c r="Q1996" s="134"/>
      <c r="R1996" s="109">
        <f>R1976*1.5</f>
        <v>209.57898599999999</v>
      </c>
      <c r="S1996" s="119">
        <v>0.1</v>
      </c>
      <c r="T1996" s="119">
        <v>0.3</v>
      </c>
      <c r="U1996" s="119">
        <v>0.1</v>
      </c>
      <c r="V1996" s="111">
        <f>R1996*(1+S1996)*(T1996+1)*(U1996+1)</f>
        <v>329.66774497800009</v>
      </c>
      <c r="W1996" s="111">
        <f t="shared" si="260"/>
        <v>359.3378420260201</v>
      </c>
      <c r="X1996" s="112">
        <v>1.377</v>
      </c>
      <c r="Y1996" s="114">
        <f>V1996*(1+X1996)</f>
        <v>783.62022981270616</v>
      </c>
      <c r="Z1996" s="113">
        <v>0.4</v>
      </c>
      <c r="AA1996" s="114">
        <f>Y1996*(1-Z1996)</f>
        <v>470.17213788762365</v>
      </c>
    </row>
    <row r="1997" spans="1:27" ht="12.75" customHeight="1" x14ac:dyDescent="0.4">
      <c r="A1997" s="147" t="s">
        <v>1438</v>
      </c>
      <c r="B1997" s="224"/>
      <c r="C1997" s="148"/>
      <c r="D1997" s="149"/>
      <c r="E1997" s="150"/>
      <c r="F1997" s="151"/>
      <c r="G1997" s="152"/>
      <c r="H1997" s="153"/>
      <c r="I1997" s="153"/>
      <c r="J1997" s="154"/>
      <c r="K1997" s="155"/>
      <c r="L1997" s="155"/>
      <c r="M1997" s="155"/>
      <c r="N1997" s="155"/>
      <c r="O1997" s="155"/>
      <c r="P1997" s="155"/>
      <c r="Q1997" s="155"/>
      <c r="R1997" s="156"/>
      <c r="S1997" s="157"/>
      <c r="T1997" s="157"/>
      <c r="U1997" s="157"/>
      <c r="V1997" s="158"/>
      <c r="W1997" s="111">
        <f t="shared" si="260"/>
        <v>0</v>
      </c>
      <c r="X1997" s="159"/>
      <c r="Y1997" s="160"/>
      <c r="Z1997" s="150"/>
      <c r="AA1997" s="150"/>
    </row>
    <row r="1998" spans="1:27" ht="12.75" customHeight="1" x14ac:dyDescent="0.4">
      <c r="A1998" s="161"/>
      <c r="B1998" s="225"/>
      <c r="C1998" s="162"/>
      <c r="D1998" s="162"/>
      <c r="E1998" s="163"/>
      <c r="F1998" s="164"/>
      <c r="G1998" s="165"/>
      <c r="H1998" s="166"/>
      <c r="I1998" s="166"/>
      <c r="J1998" s="118"/>
      <c r="K1998" s="167"/>
      <c r="L1998" s="167"/>
      <c r="M1998" s="167"/>
      <c r="N1998" s="167"/>
      <c r="O1998" s="167"/>
      <c r="P1998" s="167"/>
      <c r="Q1998" s="167"/>
      <c r="R1998" s="168"/>
      <c r="S1998" s="169"/>
      <c r="T1998" s="169"/>
      <c r="U1998" s="169"/>
      <c r="V1998" s="170"/>
      <c r="W1998" s="170"/>
      <c r="X1998" s="171"/>
      <c r="Y1998" s="172"/>
      <c r="Z1998" s="163"/>
      <c r="AA1998" s="163"/>
    </row>
    <row r="2001" spans="14:15" x14ac:dyDescent="0.35">
      <c r="N2001" s="635"/>
      <c r="O2001" s="635"/>
    </row>
    <row r="2002" spans="14:15" x14ac:dyDescent="0.35">
      <c r="N2002" s="635"/>
      <c r="O2002" s="635"/>
    </row>
  </sheetData>
  <sheetProtection algorithmName="SHA-512" hashValue="rrz+rLnvraoxMm3PX//NwacgbkSKM04XzZBmP1+Va5uuZ15N4Tqhk6eGuCpH66Ca6Z6PX2Pf42I1o16DVOPHeA==" saltValue="Z3uWgTGDBwU19nCgNDczzQ==" spinCount="100000" sheet="1" formatCells="0" formatColumns="0" formatRows="0" insertColumns="0" insertRows="0" insertHyperlinks="0" deleteColumns="0" deleteRows="0" sort="0" autoFilter="0" pivotTables="0"/>
  <autoFilter ref="A1:AA1997">
    <filterColumn colId="18" showButton="0"/>
    <filterColumn colId="19" showButton="0"/>
    <sortState ref="A697:Y801">
      <sortCondition ref="A1:A1570"/>
    </sortState>
  </autoFilter>
  <mergeCells count="3">
    <mergeCell ref="S1:U1"/>
    <mergeCell ref="N2001:O2001"/>
    <mergeCell ref="N2002:O2002"/>
  </mergeCells>
  <phoneticPr fontId="41" type="noConversion"/>
  <dataValidations count="1">
    <dataValidation type="list" allowBlank="1" showInputMessage="1" showErrorMessage="1" sqref="E2:E45 E552:E554 E53:E58 E210:E212 E267:E269 E324:E326 E381:E383 E438:E440 E495:E497 E71 E128 E185 E242 E299 E356 E413 E470 E527 E153:E155 E98 E611 E61 E118 E175">
      <formula1>#REF!</formula1>
    </dataValidation>
  </dataValidations>
  <pageMargins left="0.74791666666666667" right="0.74791666666666667" top="0.98402777777777772" bottom="0.98402777777777772" header="0.51180555555555551" footer="0.51180555555555551"/>
  <pageSetup paperSize="9" firstPageNumber="0" orientation="portrait" horizontalDpi="300" verticalDpi="300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ayfa1"/>
  <dimension ref="A1:I118"/>
  <sheetViews>
    <sheetView topLeftCell="A19" zoomScaleNormal="100" workbookViewId="0">
      <selection activeCell="I36" sqref="I36"/>
    </sheetView>
  </sheetViews>
  <sheetFormatPr defaultColWidth="9" defaultRowHeight="12.75" x14ac:dyDescent="0.35"/>
  <cols>
    <col min="1" max="1" width="9" style="1"/>
    <col min="2" max="2" width="13.86328125" style="1" customWidth="1"/>
    <col min="3" max="3" width="31.86328125" style="1" customWidth="1"/>
    <col min="4" max="4" width="8.6640625" style="1" customWidth="1"/>
    <col min="5" max="5" width="7.33203125" style="1" customWidth="1"/>
    <col min="6" max="6" width="18" style="1" customWidth="1"/>
    <col min="7" max="7" width="17" style="1" customWidth="1"/>
    <col min="8" max="8" width="9" style="1" customWidth="1"/>
    <col min="9" max="9" width="22.53125" style="1" customWidth="1"/>
    <col min="10" max="16384" width="9" style="1"/>
  </cols>
  <sheetData>
    <row r="1" spans="1:9" ht="18.75" x14ac:dyDescent="0.5">
      <c r="C1" s="638" t="s">
        <v>0</v>
      </c>
      <c r="D1" s="638"/>
      <c r="E1" s="638"/>
      <c r="H1" s="2"/>
      <c r="I1" s="2"/>
    </row>
    <row r="2" spans="1:9" x14ac:dyDescent="0.35">
      <c r="F2" s="3" t="s">
        <v>1</v>
      </c>
      <c r="G2" s="4">
        <f ca="1">TODAY()</f>
        <v>46050</v>
      </c>
      <c r="H2" s="2"/>
      <c r="I2" s="2"/>
    </row>
    <row r="3" spans="1:9" ht="19.25" customHeight="1" x14ac:dyDescent="0.4">
      <c r="B3" s="639" t="s">
        <v>2</v>
      </c>
      <c r="C3" s="639"/>
      <c r="F3" s="3" t="s">
        <v>3</v>
      </c>
      <c r="G3" s="208">
        <v>109</v>
      </c>
      <c r="H3" s="2"/>
      <c r="I3" s="2"/>
    </row>
    <row r="4" spans="1:9" ht="19.25" customHeight="1" x14ac:dyDescent="0.4">
      <c r="B4" s="647" t="s">
        <v>4</v>
      </c>
      <c r="C4" s="650"/>
      <c r="D4" s="651"/>
      <c r="E4" s="651"/>
      <c r="F4" s="5" t="s">
        <v>5</v>
      </c>
      <c r="G4" s="208" t="s">
        <v>2877</v>
      </c>
      <c r="H4" s="2"/>
      <c r="I4" s="2"/>
    </row>
    <row r="5" spans="1:9" ht="19.25" customHeight="1" x14ac:dyDescent="0.35">
      <c r="B5" s="648"/>
      <c r="C5" s="652"/>
      <c r="D5" s="653"/>
      <c r="E5" s="653"/>
      <c r="F5" s="7" t="s">
        <v>3009</v>
      </c>
      <c r="G5" s="7">
        <f>IF(C4&gt;0,VLOOKUP(C4,' BAYİ'!C:E,3,0),0)</f>
        <v>0</v>
      </c>
      <c r="H5" s="2"/>
      <c r="I5" s="2"/>
    </row>
    <row r="6" spans="1:9" ht="19.25" customHeight="1" x14ac:dyDescent="0.35">
      <c r="B6" s="649"/>
      <c r="C6" s="654"/>
      <c r="D6" s="655"/>
      <c r="E6" s="655"/>
      <c r="F6" s="285"/>
      <c r="G6" s="8" t="s">
        <v>3005</v>
      </c>
      <c r="H6" s="2"/>
      <c r="I6" s="2"/>
    </row>
    <row r="7" spans="1:9" ht="27.75" customHeight="1" x14ac:dyDescent="0.4">
      <c r="B7" s="3" t="s">
        <v>3052</v>
      </c>
      <c r="C7" s="235"/>
      <c r="D7" s="645" t="s">
        <v>3053</v>
      </c>
      <c r="E7" s="646"/>
      <c r="F7" s="235"/>
      <c r="G7" s="216">
        <f>IF(G4&gt;0,VLOOKUP(G4,' BAYİ'!B:L,11,0),0)</f>
        <v>0</v>
      </c>
      <c r="H7" s="2"/>
    </row>
    <row r="8" spans="1:9" ht="21.75" customHeight="1" x14ac:dyDescent="0.35">
      <c r="B8" s="26" t="s">
        <v>6</v>
      </c>
      <c r="C8" s="27">
        <f>IF(C4&gt;0,VLOOKUP(C4,' BAYİ'!C:F,4,0),0)</f>
        <v>0</v>
      </c>
      <c r="D8" s="28" t="s">
        <v>7</v>
      </c>
      <c r="E8" s="642">
        <f>IF(C4&gt;0,VLOOKUP(C4,' BAYİ'!C:G,5,0),0)</f>
        <v>0</v>
      </c>
      <c r="F8" s="642"/>
      <c r="G8" s="28"/>
      <c r="H8" s="2"/>
      <c r="I8" s="2"/>
    </row>
    <row r="9" spans="1:9" ht="25.5" customHeight="1" x14ac:dyDescent="0.35">
      <c r="B9" s="35" t="s">
        <v>36</v>
      </c>
      <c r="C9" s="35" t="s">
        <v>37</v>
      </c>
      <c r="D9" s="36" t="s">
        <v>9</v>
      </c>
      <c r="E9" s="36" t="s">
        <v>10</v>
      </c>
      <c r="F9" s="36" t="s">
        <v>2628</v>
      </c>
      <c r="G9" s="36" t="s">
        <v>11</v>
      </c>
      <c r="H9" s="2"/>
      <c r="I9" s="2"/>
    </row>
    <row r="10" spans="1:9" ht="15" customHeight="1" x14ac:dyDescent="0.35">
      <c r="A10" s="1">
        <v>1</v>
      </c>
      <c r="B10" s="365"/>
      <c r="C10" s="370" t="s">
        <v>5836</v>
      </c>
      <c r="D10" s="25"/>
      <c r="E10" s="205"/>
      <c r="F10" s="455"/>
      <c r="G10" s="199">
        <f t="shared" ref="G10:G34" si="0">E10*F10</f>
        <v>0</v>
      </c>
      <c r="H10" s="37"/>
      <c r="I10" s="2"/>
    </row>
    <row r="11" spans="1:9" ht="15" customHeight="1" x14ac:dyDescent="0.35">
      <c r="A11" s="1">
        <v>2</v>
      </c>
      <c r="B11" s="365"/>
      <c r="C11" s="370"/>
      <c r="D11" s="25"/>
      <c r="E11" s="205"/>
      <c r="F11" s="455"/>
      <c r="G11" s="199">
        <f t="shared" si="0"/>
        <v>0</v>
      </c>
      <c r="H11" s="37"/>
      <c r="I11" s="2"/>
    </row>
    <row r="12" spans="1:9" ht="15" customHeight="1" x14ac:dyDescent="0.35">
      <c r="A12" s="1">
        <v>3</v>
      </c>
      <c r="B12" s="365"/>
      <c r="C12" s="370"/>
      <c r="D12" s="25"/>
      <c r="E12" s="205"/>
      <c r="F12" s="455"/>
      <c r="G12" s="199">
        <f t="shared" si="0"/>
        <v>0</v>
      </c>
      <c r="H12" s="37"/>
      <c r="I12" s="2"/>
    </row>
    <row r="13" spans="1:9" ht="15" customHeight="1" x14ac:dyDescent="0.35">
      <c r="A13" s="1">
        <v>4</v>
      </c>
      <c r="B13" s="365"/>
      <c r="C13" s="370"/>
      <c r="D13" s="25"/>
      <c r="E13" s="205"/>
      <c r="F13" s="455"/>
      <c r="G13" s="199">
        <f t="shared" si="0"/>
        <v>0</v>
      </c>
      <c r="H13" s="37"/>
      <c r="I13" s="2"/>
    </row>
    <row r="14" spans="1:9" ht="15" customHeight="1" x14ac:dyDescent="0.35">
      <c r="A14" s="1">
        <v>5</v>
      </c>
      <c r="B14" s="365"/>
      <c r="C14" s="370"/>
      <c r="D14" s="25"/>
      <c r="E14" s="205"/>
      <c r="F14" s="455"/>
      <c r="G14" s="199">
        <f t="shared" si="0"/>
        <v>0</v>
      </c>
      <c r="H14" s="37"/>
      <c r="I14" s="2"/>
    </row>
    <row r="15" spans="1:9" ht="15" customHeight="1" x14ac:dyDescent="0.35">
      <c r="A15" s="1">
        <v>6</v>
      </c>
      <c r="B15" s="365"/>
      <c r="C15" s="370"/>
      <c r="D15" s="25"/>
      <c r="E15" s="205"/>
      <c r="F15" s="455"/>
      <c r="G15" s="199">
        <f t="shared" si="0"/>
        <v>0</v>
      </c>
      <c r="H15" s="37"/>
      <c r="I15" s="2"/>
    </row>
    <row r="16" spans="1:9" ht="15" customHeight="1" x14ac:dyDescent="0.35">
      <c r="A16" s="1">
        <v>7</v>
      </c>
      <c r="B16" s="365"/>
      <c r="C16" s="370"/>
      <c r="D16" s="25"/>
      <c r="E16" s="205"/>
      <c r="F16" s="455"/>
      <c r="G16" s="199">
        <f t="shared" si="0"/>
        <v>0</v>
      </c>
      <c r="H16" s="37"/>
      <c r="I16" s="2"/>
    </row>
    <row r="17" spans="1:9" ht="15" customHeight="1" x14ac:dyDescent="0.35">
      <c r="A17" s="1">
        <v>8</v>
      </c>
      <c r="B17" s="365"/>
      <c r="C17" s="370"/>
      <c r="D17" s="25"/>
      <c r="E17" s="205"/>
      <c r="F17" s="455"/>
      <c r="G17" s="199">
        <f t="shared" si="0"/>
        <v>0</v>
      </c>
      <c r="H17" s="2"/>
      <c r="I17" s="2"/>
    </row>
    <row r="18" spans="1:9" ht="15" customHeight="1" x14ac:dyDescent="0.35">
      <c r="A18" s="1">
        <v>9</v>
      </c>
      <c r="B18" s="365"/>
      <c r="C18" s="31"/>
      <c r="D18" s="24"/>
      <c r="E18" s="204"/>
      <c r="F18" s="455"/>
      <c r="G18" s="199">
        <f t="shared" si="0"/>
        <v>0</v>
      </c>
      <c r="H18" s="2"/>
      <c r="I18" s="2"/>
    </row>
    <row r="19" spans="1:9" ht="15" customHeight="1" x14ac:dyDescent="0.35">
      <c r="A19" s="1">
        <v>10</v>
      </c>
      <c r="B19" s="365"/>
      <c r="C19" s="31"/>
      <c r="D19" s="24"/>
      <c r="E19" s="204"/>
      <c r="F19" s="455"/>
      <c r="G19" s="199">
        <f t="shared" si="0"/>
        <v>0</v>
      </c>
      <c r="H19" s="2"/>
      <c r="I19" s="2"/>
    </row>
    <row r="20" spans="1:9" ht="15" customHeight="1" x14ac:dyDescent="0.35">
      <c r="A20" s="1">
        <v>11</v>
      </c>
      <c r="B20" s="365"/>
      <c r="C20" s="31"/>
      <c r="D20" s="24"/>
      <c r="E20" s="204"/>
      <c r="F20" s="455"/>
      <c r="G20" s="199">
        <f t="shared" si="0"/>
        <v>0</v>
      </c>
      <c r="H20" s="2"/>
      <c r="I20" s="2"/>
    </row>
    <row r="21" spans="1:9" ht="15" customHeight="1" x14ac:dyDescent="0.35">
      <c r="A21" s="1">
        <v>12</v>
      </c>
      <c r="B21" s="365"/>
      <c r="C21" s="31"/>
      <c r="D21" s="24"/>
      <c r="E21" s="204"/>
      <c r="F21" s="455"/>
      <c r="G21" s="199">
        <f t="shared" si="0"/>
        <v>0</v>
      </c>
      <c r="H21" s="2"/>
      <c r="I21" s="2"/>
    </row>
    <row r="22" spans="1:9" ht="15" customHeight="1" x14ac:dyDescent="0.35">
      <c r="A22" s="1">
        <v>13</v>
      </c>
      <c r="B22" s="365"/>
      <c r="C22" s="31"/>
      <c r="D22" s="24"/>
      <c r="E22" s="204"/>
      <c r="F22" s="455"/>
      <c r="G22" s="199">
        <f t="shared" si="0"/>
        <v>0</v>
      </c>
      <c r="H22" s="2"/>
      <c r="I22" s="2"/>
    </row>
    <row r="23" spans="1:9" ht="15" customHeight="1" x14ac:dyDescent="0.35">
      <c r="A23" s="1">
        <v>14</v>
      </c>
      <c r="B23" s="365"/>
      <c r="C23" s="31"/>
      <c r="D23" s="24"/>
      <c r="E23" s="204"/>
      <c r="F23" s="455"/>
      <c r="G23" s="199">
        <f t="shared" si="0"/>
        <v>0</v>
      </c>
      <c r="H23" s="2"/>
      <c r="I23" s="2"/>
    </row>
    <row r="24" spans="1:9" ht="15" customHeight="1" x14ac:dyDescent="0.35">
      <c r="A24" s="1">
        <v>15</v>
      </c>
      <c r="B24" s="365"/>
      <c r="C24" s="31"/>
      <c r="D24" s="24"/>
      <c r="E24" s="204"/>
      <c r="F24" s="455"/>
      <c r="G24" s="199">
        <f t="shared" si="0"/>
        <v>0</v>
      </c>
      <c r="H24" s="2"/>
      <c r="I24" s="2"/>
    </row>
    <row r="25" spans="1:9" ht="15" customHeight="1" x14ac:dyDescent="0.35">
      <c r="A25" s="1">
        <v>16</v>
      </c>
      <c r="B25" s="435"/>
      <c r="C25" s="436"/>
      <c r="D25" s="437"/>
      <c r="E25" s="438"/>
      <c r="F25" s="439"/>
      <c r="G25" s="440">
        <f t="shared" si="0"/>
        <v>0</v>
      </c>
      <c r="H25" s="2"/>
      <c r="I25" s="2"/>
    </row>
    <row r="26" spans="1:9" ht="15" customHeight="1" x14ac:dyDescent="0.35">
      <c r="A26" s="1">
        <v>17</v>
      </c>
      <c r="B26" s="365"/>
      <c r="C26" s="31"/>
      <c r="D26" s="24"/>
      <c r="E26" s="204"/>
      <c r="F26" s="455"/>
      <c r="G26" s="199">
        <f t="shared" si="0"/>
        <v>0</v>
      </c>
      <c r="H26" s="2"/>
      <c r="I26" s="2"/>
    </row>
    <row r="27" spans="1:9" ht="15" customHeight="1" x14ac:dyDescent="0.35">
      <c r="A27" s="1">
        <v>18</v>
      </c>
      <c r="B27" s="365"/>
      <c r="C27" s="31"/>
      <c r="D27" s="24"/>
      <c r="E27" s="204"/>
      <c r="F27" s="455"/>
      <c r="G27" s="199">
        <f t="shared" si="0"/>
        <v>0</v>
      </c>
      <c r="H27" s="2"/>
      <c r="I27" s="2"/>
    </row>
    <row r="28" spans="1:9" ht="15" customHeight="1" x14ac:dyDescent="0.35">
      <c r="A28" s="1">
        <v>19</v>
      </c>
      <c r="B28" s="365"/>
      <c r="C28" s="31"/>
      <c r="D28" s="24"/>
      <c r="E28" s="204"/>
      <c r="F28" s="455"/>
      <c r="G28" s="199">
        <f t="shared" si="0"/>
        <v>0</v>
      </c>
      <c r="H28" s="2"/>
      <c r="I28" s="2"/>
    </row>
    <row r="29" spans="1:9" ht="15" customHeight="1" x14ac:dyDescent="0.35">
      <c r="A29" s="1">
        <v>20</v>
      </c>
      <c r="B29" s="365"/>
      <c r="C29" s="31"/>
      <c r="D29" s="24"/>
      <c r="E29" s="204"/>
      <c r="F29" s="455"/>
      <c r="G29" s="199">
        <f t="shared" si="0"/>
        <v>0</v>
      </c>
      <c r="H29" s="2"/>
      <c r="I29" s="2"/>
    </row>
    <row r="30" spans="1:9" ht="15" customHeight="1" x14ac:dyDescent="0.35">
      <c r="A30" s="1">
        <v>21</v>
      </c>
      <c r="B30" s="364"/>
      <c r="C30" s="31"/>
      <c r="D30" s="24"/>
      <c r="E30" s="204"/>
      <c r="F30" s="455"/>
      <c r="G30" s="199">
        <f t="shared" si="0"/>
        <v>0</v>
      </c>
      <c r="H30" s="2"/>
      <c r="I30" s="2"/>
    </row>
    <row r="31" spans="1:9" ht="15" customHeight="1" x14ac:dyDescent="0.35">
      <c r="A31" s="1">
        <v>22</v>
      </c>
      <c r="B31" s="364"/>
      <c r="C31" s="31"/>
      <c r="D31" s="25"/>
      <c r="E31" s="204"/>
      <c r="F31" s="455"/>
      <c r="G31" s="199">
        <f t="shared" si="0"/>
        <v>0</v>
      </c>
      <c r="H31" s="2"/>
      <c r="I31" s="2"/>
    </row>
    <row r="32" spans="1:9" ht="15" customHeight="1" x14ac:dyDescent="0.35">
      <c r="A32" s="1">
        <v>23</v>
      </c>
      <c r="B32" s="364"/>
      <c r="C32" s="31"/>
      <c r="D32" s="25"/>
      <c r="E32" s="204"/>
      <c r="F32" s="455"/>
      <c r="G32" s="199">
        <f t="shared" si="0"/>
        <v>0</v>
      </c>
      <c r="H32" s="2"/>
      <c r="I32" s="2"/>
    </row>
    <row r="33" spans="1:9" ht="15" customHeight="1" x14ac:dyDescent="0.35">
      <c r="A33" s="1">
        <v>24</v>
      </c>
      <c r="B33" s="364"/>
      <c r="C33" s="31"/>
      <c r="D33" s="25"/>
      <c r="E33" s="204"/>
      <c r="F33" s="455"/>
      <c r="G33" s="199">
        <f t="shared" si="0"/>
        <v>0</v>
      </c>
      <c r="H33" s="2"/>
      <c r="I33" s="2"/>
    </row>
    <row r="34" spans="1:9" ht="15" customHeight="1" x14ac:dyDescent="0.35">
      <c r="A34" s="1">
        <v>25</v>
      </c>
      <c r="B34" s="364"/>
      <c r="C34" s="31"/>
      <c r="D34" s="25"/>
      <c r="E34" s="204"/>
      <c r="F34" s="455"/>
      <c r="G34" s="199">
        <f t="shared" si="0"/>
        <v>0</v>
      </c>
      <c r="H34" s="2"/>
      <c r="I34" s="2"/>
    </row>
    <row r="35" spans="1:9" ht="15" customHeight="1" x14ac:dyDescent="0.35">
      <c r="A35" s="1">
        <v>26</v>
      </c>
      <c r="B35" s="364"/>
      <c r="C35" s="31"/>
      <c r="D35" s="25"/>
      <c r="E35" s="204"/>
      <c r="F35" s="205"/>
      <c r="G35" s="199"/>
      <c r="H35" s="2"/>
      <c r="I35" s="2"/>
    </row>
    <row r="36" spans="1:9" ht="15" customHeight="1" x14ac:dyDescent="0.35">
      <c r="B36" s="364"/>
      <c r="C36" s="31"/>
      <c r="D36" s="25"/>
      <c r="E36" s="204"/>
      <c r="F36" s="458"/>
      <c r="G36" s="199"/>
      <c r="H36" s="2"/>
      <c r="I36" s="2"/>
    </row>
    <row r="37" spans="1:9" ht="15" customHeight="1" x14ac:dyDescent="0.35">
      <c r="B37" s="364"/>
      <c r="C37" s="31"/>
      <c r="D37" s="25"/>
      <c r="E37" s="204"/>
      <c r="F37" s="455"/>
      <c r="G37" s="199"/>
      <c r="H37" s="2"/>
      <c r="I37" s="2"/>
    </row>
    <row r="38" spans="1:9" ht="15" hidden="1" customHeight="1" x14ac:dyDescent="0.35">
      <c r="B38" s="40"/>
      <c r="C38" s="82"/>
      <c r="D38" s="25"/>
      <c r="E38" s="204"/>
      <c r="F38" s="205" t="s">
        <v>12</v>
      </c>
      <c r="G38" s="199">
        <f>SUM(G10:G35)</f>
        <v>0</v>
      </c>
      <c r="H38" s="2"/>
      <c r="I38" s="2"/>
    </row>
    <row r="39" spans="1:9" ht="15" hidden="1" customHeight="1" x14ac:dyDescent="0.35">
      <c r="B39" s="32"/>
      <c r="C39" s="32"/>
      <c r="D39" s="32"/>
      <c r="E39" s="32"/>
      <c r="F39" s="33" t="s">
        <v>13</v>
      </c>
      <c r="G39" s="207">
        <v>0.55000000000000004</v>
      </c>
      <c r="H39" s="2"/>
      <c r="I39" s="2"/>
    </row>
    <row r="40" spans="1:9" ht="15" hidden="1" customHeight="1" x14ac:dyDescent="0.35">
      <c r="B40" s="32"/>
      <c r="C40" s="32"/>
      <c r="D40" s="32"/>
      <c r="E40" s="32"/>
      <c r="F40" s="33" t="s">
        <v>14</v>
      </c>
      <c r="G40" s="200">
        <f>G38*(1-G39)</f>
        <v>0</v>
      </c>
      <c r="H40" s="2"/>
      <c r="I40" s="2"/>
    </row>
    <row r="41" spans="1:9" ht="15" hidden="1" customHeight="1" x14ac:dyDescent="0.4">
      <c r="B41" s="34" t="s">
        <v>16</v>
      </c>
      <c r="C41" s="32"/>
      <c r="D41" s="32"/>
      <c r="E41" s="32"/>
      <c r="F41" s="33" t="s">
        <v>17</v>
      </c>
      <c r="G41" s="200">
        <f>G40</f>
        <v>0</v>
      </c>
      <c r="H41" s="2"/>
      <c r="I41" s="2"/>
    </row>
    <row r="42" spans="1:9" hidden="1" x14ac:dyDescent="0.35">
      <c r="B42" s="643" t="s">
        <v>18</v>
      </c>
      <c r="C42" s="643"/>
      <c r="D42" s="29" t="s">
        <v>8</v>
      </c>
      <c r="E42" s="30" t="s">
        <v>9</v>
      </c>
      <c r="F42" s="30" t="s">
        <v>10</v>
      </c>
      <c r="G42" s="38"/>
      <c r="H42" s="2"/>
      <c r="I42" s="2"/>
    </row>
    <row r="43" spans="1:9" x14ac:dyDescent="0.35">
      <c r="B43" s="644" t="s">
        <v>3010</v>
      </c>
      <c r="C43" s="644"/>
      <c r="D43" s="10"/>
      <c r="E43" s="9"/>
      <c r="F43" s="11" t="str">
        <f>IF('TEKLİF HAZIRLAMA'!C33&gt;0,"Fiyata dahildir","Fiyat haricidir")</f>
        <v>Fiyata dahildir</v>
      </c>
      <c r="G43" s="201"/>
      <c r="H43" s="2"/>
      <c r="I43" s="2"/>
    </row>
    <row r="44" spans="1:9" x14ac:dyDescent="0.35">
      <c r="B44" s="640" t="s">
        <v>3040</v>
      </c>
      <c r="C44" s="640"/>
      <c r="D44" s="13"/>
      <c r="E44" s="12"/>
      <c r="F44" s="11" t="str">
        <f>IF('TEKLİF HAZIRLAMA'!A33&gt;0,"Fiyata dahildir","Fiyat haricidir")</f>
        <v>Fiyat haricidir</v>
      </c>
      <c r="G44" s="201"/>
      <c r="H44" s="2"/>
      <c r="I44" s="2"/>
    </row>
    <row r="45" spans="1:9" x14ac:dyDescent="0.35">
      <c r="B45" s="640" t="s">
        <v>3105</v>
      </c>
      <c r="C45" s="640"/>
      <c r="D45" s="13"/>
      <c r="E45" s="12"/>
      <c r="F45" s="11" t="str">
        <f>IF('TEKLİF HAZIRLAMA'!B33&gt;0,"Fiyata dahildir","Fiyat haricidir")</f>
        <v>Fiyat haricidir</v>
      </c>
      <c r="G45" s="201"/>
      <c r="H45" s="2"/>
      <c r="I45" s="2"/>
    </row>
    <row r="46" spans="1:9" ht="13.15" thickBot="1" x14ac:dyDescent="0.4">
      <c r="B46" s="641" t="s">
        <v>3104</v>
      </c>
      <c r="C46" s="641"/>
      <c r="D46" s="15"/>
      <c r="E46" s="14"/>
      <c r="F46" s="11" t="str">
        <f>IF('TEKLİF HAZIRLAMA'!B36&gt;0,"Fiyata dahildir","Fiyat haricidir")</f>
        <v>Fiyat haricidir</v>
      </c>
      <c r="G46" s="201"/>
      <c r="H46" s="2"/>
      <c r="I46" s="2"/>
    </row>
    <row r="47" spans="1:9" hidden="1" x14ac:dyDescent="0.35">
      <c r="B47" s="2"/>
      <c r="C47" s="2"/>
      <c r="D47" s="2"/>
      <c r="E47" s="2"/>
      <c r="F47" s="16" t="s">
        <v>12</v>
      </c>
      <c r="G47" s="200">
        <f>SUM(G41:G46)</f>
        <v>0</v>
      </c>
      <c r="H47" s="2"/>
      <c r="I47" s="2"/>
    </row>
    <row r="48" spans="1:9" ht="15" hidden="1" customHeight="1" x14ac:dyDescent="0.35">
      <c r="B48" s="2"/>
      <c r="C48" s="2"/>
      <c r="D48" s="2"/>
      <c r="E48" s="2"/>
      <c r="F48" s="17" t="s">
        <v>15</v>
      </c>
      <c r="G48" s="200">
        <f>G47*0.18</f>
        <v>0</v>
      </c>
      <c r="H48" s="2"/>
      <c r="I48" s="2"/>
    </row>
    <row r="49" spans="2:9" ht="15" hidden="1" customHeight="1" thickBot="1" x14ac:dyDescent="0.4">
      <c r="B49" s="2"/>
      <c r="C49" s="2"/>
      <c r="D49" s="2"/>
      <c r="E49" s="2"/>
      <c r="F49" s="203" t="s">
        <v>19</v>
      </c>
      <c r="G49" s="214">
        <f>G47+G48</f>
        <v>0</v>
      </c>
      <c r="H49" s="2"/>
      <c r="I49" s="2"/>
    </row>
    <row r="50" spans="2:9" ht="15" hidden="1" customHeight="1" thickBot="1" x14ac:dyDescent="0.4">
      <c r="B50" s="2"/>
      <c r="C50" s="2"/>
      <c r="D50" s="2"/>
      <c r="E50" s="2"/>
      <c r="F50" s="39" t="s">
        <v>2626</v>
      </c>
      <c r="G50" s="215">
        <v>20.5</v>
      </c>
      <c r="H50" s="2"/>
      <c r="I50" s="2"/>
    </row>
    <row r="51" spans="2:9" ht="15" hidden="1" customHeight="1" thickBot="1" x14ac:dyDescent="0.4">
      <c r="B51" s="2"/>
      <c r="C51" s="2"/>
      <c r="D51" s="2"/>
      <c r="E51" s="2"/>
      <c r="F51" s="39" t="s">
        <v>19</v>
      </c>
      <c r="G51" s="215">
        <f>G49*G50</f>
        <v>0</v>
      </c>
      <c r="H51" s="2"/>
      <c r="I51" s="2"/>
    </row>
    <row r="52" spans="2:9" ht="15" customHeight="1" x14ac:dyDescent="0.35">
      <c r="B52" s="2"/>
      <c r="C52" s="2"/>
      <c r="D52" s="2"/>
      <c r="E52" s="2"/>
      <c r="F52" s="211"/>
      <c r="G52" s="115"/>
      <c r="H52" s="2"/>
      <c r="I52" s="2"/>
    </row>
    <row r="53" spans="2:9" ht="28.5" hidden="1" customHeight="1" x14ac:dyDescent="0.35">
      <c r="B53" s="64" t="s">
        <v>2996</v>
      </c>
      <c r="C53" s="210">
        <f>G7</f>
        <v>0</v>
      </c>
      <c r="D53" s="2"/>
      <c r="E53" s="211"/>
      <c r="F53" s="211"/>
      <c r="G53" s="73"/>
      <c r="H53" s="2"/>
      <c r="I53" s="2"/>
    </row>
    <row r="54" spans="2:9" ht="15" hidden="1" customHeight="1" x14ac:dyDescent="0.35">
      <c r="B54" s="64" t="s">
        <v>2997</v>
      </c>
      <c r="C54" s="64" t="s">
        <v>3002</v>
      </c>
      <c r="D54" s="2"/>
      <c r="E54" s="73"/>
      <c r="F54" s="211"/>
      <c r="G54" s="73"/>
      <c r="H54" s="2"/>
      <c r="I54" s="22"/>
    </row>
    <row r="55" spans="2:9" ht="13.15" hidden="1" thickBot="1" x14ac:dyDescent="0.4">
      <c r="B55" s="64" t="s">
        <v>2998</v>
      </c>
      <c r="C55" s="213" t="s">
        <v>3001</v>
      </c>
      <c r="D55" s="2"/>
      <c r="E55" s="73"/>
      <c r="F55" s="211"/>
      <c r="G55" s="73"/>
      <c r="H55" s="2"/>
    </row>
    <row r="56" spans="2:9" ht="13.15" hidden="1" thickBot="1" x14ac:dyDescent="0.4">
      <c r="B56" s="64" t="s">
        <v>2999</v>
      </c>
      <c r="C56" s="213" t="s">
        <v>3003</v>
      </c>
      <c r="D56" s="2"/>
      <c r="E56" s="636" t="str">
        <f>HYPERLINK("mailto:"&amp;C53&amp;C59&amp;"?subject="&amp;C54&amp;"&amp;cc="&amp;C55&amp;"&amp;BCC="&amp;C56&amp;"body="&amp;C57,"MAİL GÖNDER")</f>
        <v>MAİL GÖNDER</v>
      </c>
      <c r="F56" s="637"/>
      <c r="G56" s="73"/>
      <c r="H56" s="2"/>
    </row>
    <row r="57" spans="2:9" hidden="1" x14ac:dyDescent="0.35">
      <c r="B57" s="64" t="s">
        <v>18</v>
      </c>
      <c r="C57" s="64" t="s">
        <v>3004</v>
      </c>
      <c r="D57" s="2"/>
      <c r="E57" s="73"/>
      <c r="F57" s="211"/>
      <c r="G57" s="73"/>
      <c r="H57" s="2"/>
    </row>
    <row r="58" spans="2:9" hidden="1" x14ac:dyDescent="0.35">
      <c r="B58" s="64"/>
      <c r="C58" s="64"/>
      <c r="D58" s="2"/>
      <c r="E58" s="73"/>
      <c r="F58" s="73"/>
      <c r="G58" s="73"/>
    </row>
    <row r="59" spans="2:9" hidden="1" x14ac:dyDescent="0.35">
      <c r="B59" s="217" t="s">
        <v>3008</v>
      </c>
      <c r="C59" s="218" t="s">
        <v>3007</v>
      </c>
      <c r="D59" s="2"/>
      <c r="E59" s="212"/>
      <c r="F59" s="212"/>
      <c r="G59" s="2"/>
      <c r="H59" s="2"/>
    </row>
    <row r="60" spans="2:9" x14ac:dyDescent="0.35">
      <c r="B60" s="19"/>
      <c r="C60" s="19"/>
      <c r="D60" s="19"/>
      <c r="E60" s="212"/>
      <c r="F60" s="212"/>
      <c r="G60" s="212"/>
      <c r="H60" s="2"/>
    </row>
    <row r="61" spans="2:9" x14ac:dyDescent="0.35">
      <c r="B61" s="19"/>
      <c r="C61" s="19"/>
      <c r="D61" s="19"/>
      <c r="E61" s="19"/>
      <c r="F61" s="19"/>
      <c r="G61" s="19"/>
      <c r="H61" s="2"/>
    </row>
    <row r="62" spans="2:9" x14ac:dyDescent="0.35">
      <c r="B62" s="19"/>
      <c r="C62" s="19"/>
      <c r="D62" s="19"/>
      <c r="E62" s="19"/>
      <c r="F62" s="19"/>
      <c r="G62" s="19"/>
      <c r="H62" s="2"/>
    </row>
    <row r="63" spans="2:9" x14ac:dyDescent="0.35">
      <c r="B63" s="19"/>
      <c r="C63" s="19"/>
      <c r="D63" s="19"/>
      <c r="E63" s="19"/>
      <c r="F63" s="19"/>
      <c r="G63" s="19"/>
      <c r="H63" s="2"/>
    </row>
    <row r="64" spans="2:9" x14ac:dyDescent="0.35">
      <c r="B64" s="19"/>
      <c r="C64" s="19"/>
      <c r="D64" s="19"/>
      <c r="E64" s="19"/>
      <c r="F64" s="19"/>
      <c r="G64" s="19"/>
      <c r="H64" s="2"/>
    </row>
    <row r="65" spans="2:9" x14ac:dyDescent="0.35">
      <c r="B65" s="19"/>
      <c r="C65" s="19"/>
      <c r="D65" s="19"/>
      <c r="E65" s="19"/>
      <c r="F65" s="19"/>
      <c r="G65" s="19"/>
      <c r="H65" s="2"/>
    </row>
    <row r="66" spans="2:9" ht="13.15" x14ac:dyDescent="0.4">
      <c r="B66" s="21" t="s">
        <v>20</v>
      </c>
      <c r="C66" s="21" t="s">
        <v>21</v>
      </c>
      <c r="D66" s="18"/>
      <c r="E66" s="18"/>
      <c r="F66" s="21" t="s">
        <v>22</v>
      </c>
      <c r="G66" s="19"/>
      <c r="H66" s="2"/>
      <c r="I66" s="2"/>
    </row>
    <row r="67" spans="2:9" x14ac:dyDescent="0.35">
      <c r="B67" s="22" t="s">
        <v>23</v>
      </c>
      <c r="C67" s="22" t="s">
        <v>24</v>
      </c>
      <c r="D67" s="2"/>
      <c r="E67" s="2"/>
      <c r="F67" s="22" t="s">
        <v>25</v>
      </c>
      <c r="G67" s="19"/>
      <c r="H67" s="2"/>
      <c r="I67" s="2"/>
    </row>
    <row r="68" spans="2:9" s="20" customFormat="1" ht="10.15" x14ac:dyDescent="0.3">
      <c r="B68" s="19"/>
      <c r="C68" s="19"/>
      <c r="D68" s="19"/>
      <c r="E68" s="19"/>
      <c r="F68" s="19"/>
      <c r="G68" s="19"/>
      <c r="H68" s="19"/>
      <c r="I68" s="19"/>
    </row>
    <row r="69" spans="2:9" s="20" customFormat="1" ht="10.15" x14ac:dyDescent="0.3">
      <c r="B69" s="19"/>
      <c r="C69" s="19"/>
      <c r="D69" s="19"/>
      <c r="E69" s="19"/>
      <c r="F69" s="19"/>
      <c r="G69" s="19"/>
      <c r="H69" s="19"/>
      <c r="I69" s="19"/>
    </row>
    <row r="70" spans="2:9" s="20" customFormat="1" ht="10.15" x14ac:dyDescent="0.3">
      <c r="B70" s="19"/>
      <c r="C70" s="19"/>
      <c r="D70" s="19"/>
      <c r="E70" s="19"/>
      <c r="F70" s="19"/>
      <c r="G70" s="19"/>
      <c r="H70" s="19"/>
      <c r="I70" s="19"/>
    </row>
    <row r="71" spans="2:9" s="20" customFormat="1" ht="10.15" x14ac:dyDescent="0.3">
      <c r="B71" s="19"/>
      <c r="C71" s="19"/>
      <c r="D71" s="19"/>
      <c r="E71" s="19"/>
      <c r="F71" s="19"/>
      <c r="G71" s="19"/>
      <c r="H71" s="19"/>
      <c r="I71" s="19"/>
    </row>
    <row r="72" spans="2:9" s="20" customFormat="1" ht="10.15" x14ac:dyDescent="0.3">
      <c r="B72" s="19"/>
      <c r="C72" s="19"/>
      <c r="D72" s="19"/>
      <c r="E72" s="19"/>
      <c r="F72" s="19"/>
      <c r="G72" s="19"/>
      <c r="H72" s="19"/>
      <c r="I72" s="19"/>
    </row>
    <row r="73" spans="2:9" s="20" customFormat="1" x14ac:dyDescent="0.35">
      <c r="B73" s="19"/>
      <c r="C73" s="2"/>
      <c r="D73" s="2"/>
      <c r="E73" s="2"/>
      <c r="F73" s="2"/>
      <c r="G73" s="2"/>
      <c r="H73" s="19"/>
      <c r="I73" s="19"/>
    </row>
    <row r="74" spans="2:9" s="20" customFormat="1" x14ac:dyDescent="0.35">
      <c r="B74" s="2"/>
      <c r="C74" s="2"/>
      <c r="D74" s="2"/>
      <c r="E74" s="2"/>
      <c r="F74" s="2"/>
      <c r="G74" s="2"/>
      <c r="H74" s="19"/>
      <c r="I74" s="19"/>
    </row>
    <row r="75" spans="2:9" s="20" customFormat="1" ht="13.15" x14ac:dyDescent="0.4">
      <c r="B75" s="1"/>
      <c r="C75" s="1"/>
      <c r="D75" s="1"/>
      <c r="E75" s="1"/>
      <c r="F75" s="1"/>
      <c r="G75" s="21"/>
      <c r="H75" s="19"/>
      <c r="I75" s="19"/>
    </row>
    <row r="76" spans="2:9" s="20" customFormat="1" x14ac:dyDescent="0.35">
      <c r="B76" s="1"/>
      <c r="C76" s="1"/>
      <c r="D76" s="1"/>
      <c r="E76" s="1"/>
      <c r="F76" s="1"/>
      <c r="G76" s="22"/>
      <c r="H76" s="19"/>
      <c r="I76" s="19"/>
    </row>
    <row r="77" spans="2:9" s="20" customFormat="1" x14ac:dyDescent="0.35">
      <c r="B77" s="2"/>
      <c r="C77" s="2"/>
      <c r="D77" s="2"/>
      <c r="E77" s="2"/>
      <c r="F77" s="2"/>
      <c r="G77" s="2"/>
      <c r="H77" s="19"/>
      <c r="I77" s="19"/>
    </row>
    <row r="78" spans="2:9" x14ac:dyDescent="0.35">
      <c r="B78" s="2"/>
      <c r="C78" s="2"/>
      <c r="D78" s="2"/>
      <c r="E78" s="2"/>
      <c r="F78" s="2"/>
      <c r="G78" s="2"/>
      <c r="H78" s="2"/>
      <c r="I78" s="2"/>
    </row>
    <row r="79" spans="2:9" x14ac:dyDescent="0.35">
      <c r="B79" s="2"/>
      <c r="C79" s="2"/>
      <c r="D79" s="2"/>
      <c r="E79" s="2"/>
      <c r="F79" s="2"/>
      <c r="G79" s="2"/>
      <c r="H79" s="2"/>
      <c r="I79" s="2"/>
    </row>
    <row r="80" spans="2:9" x14ac:dyDescent="0.35">
      <c r="B80" s="2"/>
      <c r="C80" s="2"/>
      <c r="D80" s="2"/>
      <c r="E80" s="2"/>
      <c r="F80" s="2"/>
      <c r="G80" s="2"/>
      <c r="H80" s="2"/>
      <c r="I80" s="2"/>
    </row>
    <row r="81" spans="2:9" x14ac:dyDescent="0.35">
      <c r="B81" s="2"/>
      <c r="C81" s="2"/>
      <c r="D81" s="2"/>
      <c r="E81" s="2"/>
      <c r="F81" s="2"/>
      <c r="G81" s="2"/>
      <c r="H81" s="2"/>
      <c r="I81" s="2"/>
    </row>
    <row r="82" spans="2:9" x14ac:dyDescent="0.35">
      <c r="B82" s="2"/>
      <c r="C82" s="2"/>
      <c r="D82" s="2"/>
      <c r="E82" s="2"/>
      <c r="F82" s="2"/>
      <c r="G82" s="2"/>
      <c r="H82" s="2"/>
      <c r="I82" s="2"/>
    </row>
    <row r="83" spans="2:9" x14ac:dyDescent="0.35">
      <c r="B83" s="2"/>
      <c r="C83" s="2"/>
      <c r="D83" s="2"/>
      <c r="E83" s="2"/>
      <c r="F83" s="2"/>
      <c r="G83" s="2"/>
      <c r="H83" s="2"/>
      <c r="I83" s="2"/>
    </row>
    <row r="84" spans="2:9" x14ac:dyDescent="0.35">
      <c r="B84" s="2"/>
      <c r="C84" s="2"/>
      <c r="D84" s="2"/>
      <c r="E84" s="2"/>
      <c r="F84" s="2"/>
      <c r="G84" s="2"/>
      <c r="H84" s="2"/>
      <c r="I84" s="2"/>
    </row>
    <row r="85" spans="2:9" x14ac:dyDescent="0.35">
      <c r="B85" s="2"/>
      <c r="C85" s="2"/>
      <c r="D85" s="2"/>
      <c r="E85" s="2"/>
      <c r="F85" s="2"/>
      <c r="G85" s="2"/>
      <c r="H85" s="2"/>
      <c r="I85" s="2"/>
    </row>
    <row r="86" spans="2:9" x14ac:dyDescent="0.35">
      <c r="B86" s="2"/>
      <c r="C86" s="2"/>
      <c r="D86" s="2"/>
      <c r="E86" s="2"/>
      <c r="F86" s="2"/>
      <c r="G86" s="2"/>
      <c r="H86" s="2"/>
      <c r="I86" s="2"/>
    </row>
    <row r="87" spans="2:9" x14ac:dyDescent="0.35">
      <c r="B87" s="2"/>
      <c r="C87" s="2"/>
      <c r="D87" s="2"/>
      <c r="E87" s="2"/>
      <c r="F87" s="2"/>
      <c r="G87" s="2"/>
      <c r="H87" s="2"/>
      <c r="I87" s="2"/>
    </row>
    <row r="88" spans="2:9" x14ac:dyDescent="0.35">
      <c r="B88" s="2"/>
      <c r="C88" s="2"/>
      <c r="D88" s="2"/>
      <c r="E88" s="2"/>
      <c r="F88" s="2"/>
      <c r="G88" s="2"/>
      <c r="H88" s="2"/>
      <c r="I88" s="2"/>
    </row>
    <row r="89" spans="2:9" x14ac:dyDescent="0.35">
      <c r="B89" s="2"/>
      <c r="C89" s="2"/>
      <c r="D89" s="2"/>
      <c r="E89" s="2"/>
      <c r="F89" s="2"/>
      <c r="G89" s="2"/>
      <c r="H89" s="2"/>
      <c r="I89" s="2"/>
    </row>
    <row r="90" spans="2:9" x14ac:dyDescent="0.35">
      <c r="B90" s="2"/>
      <c r="C90" s="2"/>
      <c r="D90" s="2"/>
      <c r="E90" s="2"/>
      <c r="F90" s="2"/>
      <c r="G90" s="2"/>
      <c r="H90" s="2"/>
      <c r="I90" s="2"/>
    </row>
    <row r="91" spans="2:9" x14ac:dyDescent="0.35">
      <c r="B91" s="2"/>
      <c r="C91" s="2"/>
      <c r="D91" s="2"/>
      <c r="E91" s="2"/>
      <c r="F91" s="2"/>
      <c r="G91" s="2"/>
      <c r="H91" s="2"/>
      <c r="I91" s="2"/>
    </row>
    <row r="92" spans="2:9" x14ac:dyDescent="0.35">
      <c r="B92" s="2"/>
      <c r="C92" s="2"/>
      <c r="D92" s="2"/>
      <c r="E92" s="2"/>
      <c r="F92" s="2"/>
      <c r="G92" s="2"/>
      <c r="H92" s="2"/>
      <c r="I92" s="2"/>
    </row>
    <row r="93" spans="2:9" x14ac:dyDescent="0.35">
      <c r="B93" s="2"/>
      <c r="C93" s="2"/>
      <c r="D93" s="2"/>
      <c r="E93" s="2"/>
      <c r="F93" s="2"/>
      <c r="G93" s="2"/>
      <c r="H93" s="2"/>
      <c r="I93" s="2"/>
    </row>
    <row r="94" spans="2:9" x14ac:dyDescent="0.35">
      <c r="B94" s="2"/>
      <c r="C94" s="2"/>
      <c r="D94" s="2"/>
      <c r="E94" s="2"/>
      <c r="F94" s="2"/>
      <c r="G94" s="2"/>
      <c r="H94" s="2"/>
      <c r="I94" s="2"/>
    </row>
    <row r="95" spans="2:9" x14ac:dyDescent="0.35">
      <c r="B95" s="2"/>
      <c r="C95" s="2"/>
      <c r="D95" s="2"/>
      <c r="E95" s="2"/>
      <c r="F95" s="2"/>
      <c r="G95" s="2"/>
      <c r="H95" s="2"/>
      <c r="I95" s="2"/>
    </row>
    <row r="96" spans="2:9" x14ac:dyDescent="0.35">
      <c r="B96" s="2"/>
      <c r="C96" s="2"/>
      <c r="D96" s="2"/>
      <c r="E96" s="2"/>
      <c r="F96" s="2"/>
      <c r="G96" s="2"/>
      <c r="H96" s="2"/>
      <c r="I96" s="2"/>
    </row>
    <row r="97" spans="2:9" x14ac:dyDescent="0.35">
      <c r="B97" s="2"/>
      <c r="C97" s="2"/>
      <c r="D97" s="2"/>
      <c r="E97" s="2"/>
      <c r="F97" s="2"/>
      <c r="G97" s="2"/>
      <c r="H97" s="2"/>
      <c r="I97" s="2"/>
    </row>
    <row r="98" spans="2:9" x14ac:dyDescent="0.35">
      <c r="B98" s="2"/>
      <c r="C98" s="2"/>
      <c r="D98" s="2"/>
      <c r="E98" s="2"/>
      <c r="F98" s="2"/>
      <c r="G98" s="2"/>
      <c r="H98" s="2"/>
      <c r="I98" s="2"/>
    </row>
    <row r="99" spans="2:9" x14ac:dyDescent="0.35">
      <c r="B99" s="2"/>
      <c r="C99" s="2"/>
      <c r="D99" s="2"/>
      <c r="E99" s="2"/>
      <c r="F99" s="2"/>
      <c r="G99" s="2"/>
      <c r="H99" s="2"/>
      <c r="I99" s="2"/>
    </row>
    <row r="100" spans="2:9" x14ac:dyDescent="0.35">
      <c r="B100" s="2"/>
      <c r="C100" s="2"/>
      <c r="D100" s="2"/>
      <c r="E100" s="2"/>
      <c r="F100" s="2"/>
      <c r="G100" s="2"/>
      <c r="H100" s="2"/>
      <c r="I100" s="2"/>
    </row>
    <row r="101" spans="2:9" x14ac:dyDescent="0.35">
      <c r="B101" s="2"/>
      <c r="C101" s="2"/>
      <c r="D101" s="2"/>
      <c r="E101" s="2"/>
      <c r="F101" s="2"/>
      <c r="G101" s="2"/>
      <c r="H101" s="2"/>
      <c r="I101" s="2"/>
    </row>
    <row r="102" spans="2:9" x14ac:dyDescent="0.35">
      <c r="B102" s="2"/>
      <c r="C102" s="2"/>
      <c r="D102" s="2"/>
      <c r="E102" s="2"/>
      <c r="F102" s="2"/>
      <c r="G102" s="2"/>
      <c r="H102" s="2"/>
      <c r="I102" s="2"/>
    </row>
    <row r="103" spans="2:9" x14ac:dyDescent="0.35">
      <c r="B103" s="2"/>
      <c r="C103" s="2"/>
      <c r="D103" s="2"/>
      <c r="E103" s="2"/>
      <c r="F103" s="2"/>
      <c r="G103" s="2"/>
      <c r="H103" s="2"/>
      <c r="I103" s="2"/>
    </row>
    <row r="104" spans="2:9" x14ac:dyDescent="0.35">
      <c r="B104" s="2"/>
      <c r="C104" s="2"/>
      <c r="D104" s="2"/>
      <c r="E104" s="2"/>
      <c r="F104" s="2"/>
      <c r="G104" s="2"/>
      <c r="H104" s="2"/>
      <c r="I104" s="2"/>
    </row>
    <row r="105" spans="2:9" x14ac:dyDescent="0.35">
      <c r="B105" s="2"/>
      <c r="C105" s="2"/>
      <c r="D105" s="2"/>
      <c r="E105" s="2"/>
      <c r="F105" s="2"/>
      <c r="G105" s="2"/>
      <c r="H105" s="2"/>
      <c r="I105" s="2"/>
    </row>
    <row r="106" spans="2:9" x14ac:dyDescent="0.35">
      <c r="B106" s="2"/>
      <c r="C106" s="2"/>
      <c r="D106" s="2"/>
      <c r="E106" s="2"/>
      <c r="F106" s="2"/>
      <c r="G106" s="2"/>
      <c r="H106" s="2"/>
      <c r="I106" s="2"/>
    </row>
    <row r="107" spans="2:9" x14ac:dyDescent="0.35">
      <c r="B107" s="2"/>
      <c r="C107" s="2"/>
      <c r="D107" s="2"/>
      <c r="E107" s="2"/>
      <c r="F107" s="2"/>
      <c r="G107" s="2"/>
      <c r="H107" s="2"/>
      <c r="I107" s="2"/>
    </row>
    <row r="108" spans="2:9" x14ac:dyDescent="0.35">
      <c r="B108" s="2"/>
      <c r="C108" s="2"/>
      <c r="D108" s="2"/>
      <c r="E108" s="2"/>
      <c r="F108" s="2"/>
      <c r="G108" s="2"/>
      <c r="H108" s="2"/>
      <c r="I108" s="2"/>
    </row>
    <row r="109" spans="2:9" x14ac:dyDescent="0.35">
      <c r="B109" s="2"/>
      <c r="C109" s="2"/>
      <c r="D109" s="2"/>
      <c r="E109" s="2"/>
      <c r="F109" s="2"/>
      <c r="G109" s="2"/>
      <c r="H109" s="2"/>
      <c r="I109" s="2"/>
    </row>
    <row r="110" spans="2:9" x14ac:dyDescent="0.35">
      <c r="B110" s="2"/>
      <c r="C110" s="2"/>
      <c r="D110" s="2"/>
      <c r="E110" s="2"/>
      <c r="F110" s="2"/>
      <c r="G110" s="2"/>
      <c r="H110" s="2"/>
      <c r="I110" s="2"/>
    </row>
    <row r="111" spans="2:9" x14ac:dyDescent="0.35">
      <c r="B111" s="2"/>
      <c r="C111" s="2"/>
      <c r="D111" s="2"/>
      <c r="E111" s="2"/>
      <c r="F111" s="2"/>
      <c r="G111" s="2"/>
      <c r="H111" s="2"/>
      <c r="I111" s="2"/>
    </row>
    <row r="112" spans="2:9" x14ac:dyDescent="0.35">
      <c r="B112" s="2"/>
      <c r="C112" s="2"/>
      <c r="D112" s="2"/>
      <c r="E112" s="2"/>
      <c r="F112" s="2"/>
      <c r="G112" s="2"/>
      <c r="H112" s="2"/>
      <c r="I112" s="2"/>
    </row>
    <row r="113" spans="2:9" x14ac:dyDescent="0.35">
      <c r="B113" s="2"/>
      <c r="C113" s="2"/>
      <c r="D113" s="2"/>
      <c r="E113" s="2"/>
      <c r="F113" s="2"/>
      <c r="G113" s="2"/>
      <c r="H113" s="2"/>
      <c r="I113" s="2"/>
    </row>
    <row r="114" spans="2:9" x14ac:dyDescent="0.35">
      <c r="H114" s="2"/>
      <c r="I114" s="2"/>
    </row>
    <row r="115" spans="2:9" x14ac:dyDescent="0.35">
      <c r="H115" s="2"/>
      <c r="I115" s="2"/>
    </row>
    <row r="116" spans="2:9" x14ac:dyDescent="0.35">
      <c r="H116" s="2"/>
      <c r="I116" s="2"/>
    </row>
    <row r="117" spans="2:9" x14ac:dyDescent="0.35">
      <c r="H117" s="2"/>
      <c r="I117" s="2"/>
    </row>
    <row r="118" spans="2:9" x14ac:dyDescent="0.35">
      <c r="H118" s="2"/>
      <c r="I118" s="2"/>
    </row>
  </sheetData>
  <sheetProtection selectLockedCells="1" selectUnlockedCells="1"/>
  <mergeCells count="12">
    <mergeCell ref="E56:F56"/>
    <mergeCell ref="C1:E1"/>
    <mergeCell ref="B3:C3"/>
    <mergeCell ref="B45:C45"/>
    <mergeCell ref="B46:C46"/>
    <mergeCell ref="E8:F8"/>
    <mergeCell ref="B42:C42"/>
    <mergeCell ref="B43:C43"/>
    <mergeCell ref="B44:C44"/>
    <mergeCell ref="D7:E7"/>
    <mergeCell ref="B4:B6"/>
    <mergeCell ref="C4:E6"/>
  </mergeCells>
  <hyperlinks>
    <hyperlink ref="C55" r:id="rId1"/>
    <hyperlink ref="C56" r:id="rId2"/>
    <hyperlink ref="C59" r:id="rId3"/>
  </hyperlinks>
  <pageMargins left="0.57013888888888886" right="0.47013888888888888" top="0.81111111111111112" bottom="0.43958333333333333" header="0.51180555555555551" footer="0.35972222222222222"/>
  <pageSetup paperSize="9" scale="81" firstPageNumber="0" orientation="portrait" horizontalDpi="300" verticalDpi="300" r:id="rId4"/>
  <headerFooter alignWithMargins="0">
    <oddFooter>&amp;L&amp;"Arial Tur,İtalik"&amp;8 29 Şubat 2012 Tarihine Kadar Geçerli Olan Fiyat Listesi-Sipariş Formu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ayfa3" filterMode="1"/>
  <dimension ref="A1:CX1997"/>
  <sheetViews>
    <sheetView zoomScale="115" zoomScaleNormal="115" workbookViewId="0">
      <selection activeCell="A345" sqref="A345:B564"/>
    </sheetView>
  </sheetViews>
  <sheetFormatPr defaultColWidth="9" defaultRowHeight="12.75" x14ac:dyDescent="0.35"/>
  <cols>
    <col min="1" max="1" width="15" style="366" customWidth="1"/>
    <col min="2" max="2" width="52.53125" style="23" customWidth="1"/>
    <col min="3" max="3" width="10" style="1" customWidth="1"/>
    <col min="4" max="4" width="7.33203125" style="371" customWidth="1"/>
    <col min="5" max="6" width="9" style="1"/>
    <col min="7" max="7" width="9" style="492"/>
    <col min="8" max="16384" width="9" style="1"/>
  </cols>
  <sheetData>
    <row r="1" spans="1:102" s="20" customFormat="1" ht="26.25" x14ac:dyDescent="0.4">
      <c r="A1" s="363" t="s">
        <v>36</v>
      </c>
      <c r="B1" s="367" t="s">
        <v>37</v>
      </c>
      <c r="C1" s="368" t="s">
        <v>9</v>
      </c>
      <c r="D1" s="369" t="s">
        <v>38</v>
      </c>
      <c r="G1" s="491"/>
    </row>
    <row r="2" spans="1:102" hidden="1" x14ac:dyDescent="0.35">
      <c r="A2" s="364" t="s">
        <v>987</v>
      </c>
      <c r="B2" s="370" t="s">
        <v>47</v>
      </c>
      <c r="C2" s="25" t="s">
        <v>39</v>
      </c>
      <c r="D2" s="114">
        <v>0</v>
      </c>
      <c r="E2" s="205"/>
      <c r="F2" s="205"/>
      <c r="G2" s="455">
        <v>100</v>
      </c>
    </row>
    <row r="3" spans="1:102" hidden="1" x14ac:dyDescent="0.35">
      <c r="A3" s="364" t="s">
        <v>988</v>
      </c>
      <c r="B3" s="370" t="s">
        <v>3177</v>
      </c>
      <c r="C3" s="25" t="s">
        <v>39</v>
      </c>
      <c r="D3" s="114">
        <v>0</v>
      </c>
      <c r="E3" s="205"/>
      <c r="F3" s="205"/>
      <c r="G3" s="455">
        <v>100</v>
      </c>
    </row>
    <row r="4" spans="1:102" hidden="1" x14ac:dyDescent="0.35">
      <c r="A4" s="364" t="s">
        <v>989</v>
      </c>
      <c r="B4" s="370" t="s">
        <v>3206</v>
      </c>
      <c r="C4" s="25" t="s">
        <v>39</v>
      </c>
      <c r="D4" s="114">
        <v>0</v>
      </c>
      <c r="E4" s="205"/>
      <c r="F4" s="205"/>
      <c r="G4" s="455">
        <v>100</v>
      </c>
    </row>
    <row r="5" spans="1:102" hidden="1" x14ac:dyDescent="0.35">
      <c r="A5" s="364" t="s">
        <v>990</v>
      </c>
      <c r="B5" s="370" t="s">
        <v>49</v>
      </c>
      <c r="C5" s="25" t="s">
        <v>39</v>
      </c>
      <c r="D5" s="114">
        <v>0</v>
      </c>
      <c r="E5" s="205"/>
      <c r="F5" s="205"/>
      <c r="G5" s="455">
        <v>100</v>
      </c>
    </row>
    <row r="6" spans="1:102" hidden="1" x14ac:dyDescent="0.35">
      <c r="A6" s="364" t="s">
        <v>991</v>
      </c>
      <c r="B6" s="370" t="s">
        <v>3119</v>
      </c>
      <c r="C6" s="25" t="s">
        <v>39</v>
      </c>
      <c r="D6" s="114">
        <v>0</v>
      </c>
      <c r="E6" s="205"/>
      <c r="F6" s="205"/>
      <c r="G6" s="455">
        <v>100</v>
      </c>
    </row>
    <row r="7" spans="1:102" hidden="1" x14ac:dyDescent="0.35">
      <c r="A7" s="364" t="s">
        <v>992</v>
      </c>
      <c r="B7" s="370" t="s">
        <v>3207</v>
      </c>
      <c r="C7" s="25" t="s">
        <v>39</v>
      </c>
      <c r="D7" s="114">
        <v>0</v>
      </c>
      <c r="E7" s="205"/>
      <c r="F7" s="205"/>
      <c r="G7" s="455">
        <v>100</v>
      </c>
    </row>
    <row r="8" spans="1:102" hidden="1" x14ac:dyDescent="0.35">
      <c r="A8" s="364" t="s">
        <v>993</v>
      </c>
      <c r="B8" s="370" t="s">
        <v>51</v>
      </c>
      <c r="C8" s="25" t="s">
        <v>39</v>
      </c>
      <c r="D8" s="114">
        <v>0</v>
      </c>
      <c r="E8" s="205"/>
      <c r="F8" s="205"/>
      <c r="G8" s="455">
        <v>100</v>
      </c>
      <c r="CX8" s="1">
        <v>56.08</v>
      </c>
    </row>
    <row r="9" spans="1:102" hidden="1" x14ac:dyDescent="0.35">
      <c r="A9" s="364" t="s">
        <v>994</v>
      </c>
      <c r="B9" s="370" t="s">
        <v>3148</v>
      </c>
      <c r="C9" s="25" t="s">
        <v>39</v>
      </c>
      <c r="D9" s="114">
        <v>0</v>
      </c>
      <c r="E9" s="205"/>
      <c r="F9" s="205"/>
      <c r="G9" s="455">
        <v>100</v>
      </c>
    </row>
    <row r="10" spans="1:102" hidden="1" x14ac:dyDescent="0.35">
      <c r="A10" s="364" t="s">
        <v>995</v>
      </c>
      <c r="B10" s="370" t="s">
        <v>3208</v>
      </c>
      <c r="C10" s="25" t="s">
        <v>39</v>
      </c>
      <c r="D10" s="114">
        <v>0</v>
      </c>
      <c r="E10" s="205"/>
      <c r="F10" s="205"/>
      <c r="G10" s="455">
        <v>100</v>
      </c>
    </row>
    <row r="11" spans="1:102" hidden="1" x14ac:dyDescent="0.35">
      <c r="A11" s="364" t="s">
        <v>996</v>
      </c>
      <c r="B11" s="370" t="s">
        <v>485</v>
      </c>
      <c r="C11" s="25" t="s">
        <v>39</v>
      </c>
      <c r="D11" s="114">
        <v>0</v>
      </c>
      <c r="E11" s="205"/>
      <c r="F11" s="205"/>
      <c r="G11" s="455">
        <v>100</v>
      </c>
    </row>
    <row r="12" spans="1:102" hidden="1" x14ac:dyDescent="0.35">
      <c r="A12" s="364" t="s">
        <v>997</v>
      </c>
      <c r="B12" s="370" t="s">
        <v>3216</v>
      </c>
      <c r="C12" s="25" t="s">
        <v>39</v>
      </c>
      <c r="D12" s="114">
        <v>0</v>
      </c>
      <c r="E12" s="205"/>
      <c r="F12" s="205"/>
      <c r="G12" s="455">
        <v>100</v>
      </c>
    </row>
    <row r="13" spans="1:102" hidden="1" x14ac:dyDescent="0.35">
      <c r="A13" s="364" t="s">
        <v>998</v>
      </c>
      <c r="B13" s="370" t="s">
        <v>3578</v>
      </c>
      <c r="C13" s="25" t="s">
        <v>39</v>
      </c>
      <c r="D13" s="114">
        <v>0</v>
      </c>
      <c r="E13" s="205"/>
      <c r="F13" s="205"/>
      <c r="G13" s="455">
        <v>100</v>
      </c>
      <c r="K13" s="1" t="e">
        <f>düşeyara</f>
        <v>#NAME?</v>
      </c>
    </row>
    <row r="14" spans="1:102" hidden="1" x14ac:dyDescent="0.35">
      <c r="A14" s="364" t="s">
        <v>999</v>
      </c>
      <c r="B14" s="370" t="s">
        <v>1010</v>
      </c>
      <c r="C14" s="25" t="s">
        <v>39</v>
      </c>
      <c r="D14" s="114">
        <v>0</v>
      </c>
      <c r="E14" s="205"/>
      <c r="F14" s="205"/>
      <c r="G14" s="455">
        <v>100</v>
      </c>
    </row>
    <row r="15" spans="1:102" hidden="1" x14ac:dyDescent="0.35">
      <c r="A15" s="364" t="s">
        <v>1000</v>
      </c>
      <c r="B15" s="370" t="s">
        <v>53</v>
      </c>
      <c r="C15" s="25" t="s">
        <v>39</v>
      </c>
      <c r="D15" s="114">
        <v>0</v>
      </c>
      <c r="E15" s="205"/>
      <c r="F15" s="205"/>
      <c r="G15" s="455">
        <v>100</v>
      </c>
    </row>
    <row r="16" spans="1:102" hidden="1" x14ac:dyDescent="0.35">
      <c r="A16" s="364" t="s">
        <v>1001</v>
      </c>
      <c r="B16" s="370" t="s">
        <v>3245</v>
      </c>
      <c r="C16" s="25" t="s">
        <v>39</v>
      </c>
      <c r="D16" s="114">
        <v>0</v>
      </c>
      <c r="E16" s="205"/>
      <c r="F16" s="205"/>
      <c r="G16" s="455">
        <v>100</v>
      </c>
    </row>
    <row r="17" spans="1:7" hidden="1" x14ac:dyDescent="0.35">
      <c r="A17" s="364" t="s">
        <v>1002</v>
      </c>
      <c r="B17" s="370" t="s">
        <v>3579</v>
      </c>
      <c r="C17" s="25" t="s">
        <v>39</v>
      </c>
      <c r="D17" s="114">
        <v>0</v>
      </c>
      <c r="E17" s="205"/>
      <c r="F17" s="205"/>
      <c r="G17" s="455">
        <v>100</v>
      </c>
    </row>
    <row r="18" spans="1:7" hidden="1" x14ac:dyDescent="0.35">
      <c r="A18" s="364" t="s">
        <v>1003</v>
      </c>
      <c r="B18" s="370" t="s">
        <v>55</v>
      </c>
      <c r="C18" s="25" t="s">
        <v>39</v>
      </c>
      <c r="D18" s="114">
        <v>0</v>
      </c>
      <c r="E18" s="205"/>
      <c r="F18" s="205"/>
      <c r="G18" s="455">
        <v>100</v>
      </c>
    </row>
    <row r="19" spans="1:7" hidden="1" x14ac:dyDescent="0.35">
      <c r="A19" s="364" t="s">
        <v>1004</v>
      </c>
      <c r="B19" s="370" t="s">
        <v>3274</v>
      </c>
      <c r="C19" s="25" t="s">
        <v>39</v>
      </c>
      <c r="D19" s="114">
        <v>0</v>
      </c>
      <c r="E19" s="205"/>
      <c r="F19" s="205"/>
      <c r="G19" s="455">
        <v>100</v>
      </c>
    </row>
    <row r="20" spans="1:7" hidden="1" x14ac:dyDescent="0.35">
      <c r="A20" s="364" t="s">
        <v>1005</v>
      </c>
      <c r="B20" s="370" t="s">
        <v>3580</v>
      </c>
      <c r="C20" s="25" t="s">
        <v>39</v>
      </c>
      <c r="D20" s="114">
        <v>0</v>
      </c>
      <c r="E20" s="205"/>
      <c r="F20" s="205"/>
      <c r="G20" s="455">
        <v>100</v>
      </c>
    </row>
    <row r="21" spans="1:7" hidden="1" x14ac:dyDescent="0.35">
      <c r="A21" s="364" t="s">
        <v>1006</v>
      </c>
      <c r="B21" s="370" t="s">
        <v>57</v>
      </c>
      <c r="C21" s="25" t="s">
        <v>39</v>
      </c>
      <c r="D21" s="114">
        <v>0</v>
      </c>
      <c r="E21" s="205"/>
      <c r="F21" s="205"/>
      <c r="G21" s="455">
        <v>100</v>
      </c>
    </row>
    <row r="22" spans="1:7" hidden="1" x14ac:dyDescent="0.35">
      <c r="A22" s="364" t="s">
        <v>1007</v>
      </c>
      <c r="B22" s="370" t="s">
        <v>3303</v>
      </c>
      <c r="C22" s="25" t="s">
        <v>39</v>
      </c>
      <c r="D22" s="114">
        <v>0</v>
      </c>
      <c r="E22" s="205"/>
      <c r="F22" s="205"/>
      <c r="G22" s="455">
        <v>100</v>
      </c>
    </row>
    <row r="23" spans="1:7" hidden="1" x14ac:dyDescent="0.35">
      <c r="A23" s="364" t="s">
        <v>1008</v>
      </c>
      <c r="B23" s="370" t="s">
        <v>3581</v>
      </c>
      <c r="C23" s="25" t="s">
        <v>39</v>
      </c>
      <c r="D23" s="114">
        <v>0</v>
      </c>
      <c r="E23" s="205"/>
      <c r="F23" s="205"/>
      <c r="G23" s="455">
        <v>100</v>
      </c>
    </row>
    <row r="24" spans="1:7" hidden="1" x14ac:dyDescent="0.35">
      <c r="A24" s="364" t="s">
        <v>1015</v>
      </c>
      <c r="B24" s="370" t="s">
        <v>59</v>
      </c>
      <c r="C24" s="25" t="s">
        <v>39</v>
      </c>
      <c r="D24" s="114">
        <v>0</v>
      </c>
      <c r="E24" s="205"/>
      <c r="F24" s="205"/>
      <c r="G24" s="455">
        <v>100</v>
      </c>
    </row>
    <row r="25" spans="1:7" hidden="1" x14ac:dyDescent="0.35">
      <c r="A25" s="364" t="s">
        <v>1016</v>
      </c>
      <c r="B25" s="370" t="s">
        <v>3332</v>
      </c>
      <c r="C25" s="25" t="s">
        <v>39</v>
      </c>
      <c r="D25" s="114">
        <v>0</v>
      </c>
      <c r="E25" s="205"/>
      <c r="F25" s="205"/>
      <c r="G25" s="455">
        <v>100</v>
      </c>
    </row>
    <row r="26" spans="1:7" hidden="1" x14ac:dyDescent="0.35">
      <c r="A26" s="364" t="s">
        <v>1017</v>
      </c>
      <c r="B26" s="370" t="s">
        <v>3582</v>
      </c>
      <c r="C26" s="25" t="s">
        <v>39</v>
      </c>
      <c r="D26" s="114">
        <v>0</v>
      </c>
      <c r="E26" s="205"/>
      <c r="F26" s="205"/>
      <c r="G26" s="455">
        <v>100</v>
      </c>
    </row>
    <row r="27" spans="1:7" hidden="1" x14ac:dyDescent="0.35">
      <c r="A27" s="364" t="s">
        <v>1018</v>
      </c>
      <c r="B27" s="370" t="s">
        <v>61</v>
      </c>
      <c r="C27" s="25" t="s">
        <v>39</v>
      </c>
      <c r="D27" s="114">
        <v>0</v>
      </c>
      <c r="E27" s="205"/>
      <c r="F27" s="205"/>
      <c r="G27" s="455">
        <v>100</v>
      </c>
    </row>
    <row r="28" spans="1:7" hidden="1" x14ac:dyDescent="0.35">
      <c r="A28" s="364" t="s">
        <v>1019</v>
      </c>
      <c r="B28" s="370" t="s">
        <v>3361</v>
      </c>
      <c r="C28" s="25" t="s">
        <v>39</v>
      </c>
      <c r="D28" s="114">
        <v>0</v>
      </c>
      <c r="E28" s="205"/>
      <c r="F28" s="205"/>
      <c r="G28" s="455">
        <v>100</v>
      </c>
    </row>
    <row r="29" spans="1:7" hidden="1" x14ac:dyDescent="0.35">
      <c r="A29" s="364" t="s">
        <v>1020</v>
      </c>
      <c r="B29" s="370" t="s">
        <v>3583</v>
      </c>
      <c r="C29" s="25" t="s">
        <v>39</v>
      </c>
      <c r="D29" s="114">
        <v>0</v>
      </c>
      <c r="E29" s="205"/>
      <c r="F29" s="205"/>
      <c r="G29" s="455">
        <v>100</v>
      </c>
    </row>
    <row r="30" spans="1:7" hidden="1" x14ac:dyDescent="0.35">
      <c r="A30" s="364" t="s">
        <v>1021</v>
      </c>
      <c r="B30" s="370" t="s">
        <v>3584</v>
      </c>
      <c r="C30" s="25" t="s">
        <v>39</v>
      </c>
      <c r="D30" s="114">
        <v>0</v>
      </c>
      <c r="E30" s="205"/>
      <c r="F30" s="205"/>
      <c r="G30" s="455">
        <v>100</v>
      </c>
    </row>
    <row r="31" spans="1:7" hidden="1" x14ac:dyDescent="0.35">
      <c r="A31" s="364" t="s">
        <v>1022</v>
      </c>
      <c r="B31" s="370" t="s">
        <v>3389</v>
      </c>
      <c r="C31" s="25" t="s">
        <v>39</v>
      </c>
      <c r="D31" s="114">
        <v>0</v>
      </c>
      <c r="E31" s="205"/>
      <c r="F31" s="205"/>
      <c r="G31" s="455">
        <v>100</v>
      </c>
    </row>
    <row r="32" spans="1:7" ht="13.5" hidden="1" customHeight="1" x14ac:dyDescent="0.35">
      <c r="A32" s="364" t="s">
        <v>1023</v>
      </c>
      <c r="B32" s="370" t="s">
        <v>438</v>
      </c>
      <c r="C32" s="25" t="s">
        <v>39</v>
      </c>
      <c r="D32" s="114">
        <v>0</v>
      </c>
      <c r="E32" s="205"/>
      <c r="F32" s="205"/>
      <c r="G32" s="455">
        <v>100</v>
      </c>
    </row>
    <row r="33" spans="1:8" ht="13.5" hidden="1" customHeight="1" x14ac:dyDescent="0.35">
      <c r="A33" s="364" t="s">
        <v>1024</v>
      </c>
      <c r="B33" s="370" t="s">
        <v>3585</v>
      </c>
      <c r="C33" s="25" t="s">
        <v>39</v>
      </c>
      <c r="D33" s="114">
        <v>0</v>
      </c>
      <c r="E33" s="205"/>
      <c r="F33" s="205"/>
      <c r="G33" s="455">
        <v>100</v>
      </c>
    </row>
    <row r="34" spans="1:8" hidden="1" x14ac:dyDescent="0.35">
      <c r="A34" s="364" t="s">
        <v>1025</v>
      </c>
      <c r="B34" s="370" t="s">
        <v>3413</v>
      </c>
      <c r="C34" s="25" t="s">
        <v>39</v>
      </c>
      <c r="D34" s="114">
        <v>0</v>
      </c>
      <c r="E34" s="205"/>
      <c r="F34" s="205"/>
      <c r="G34" s="455">
        <v>100</v>
      </c>
    </row>
    <row r="35" spans="1:8" hidden="1" x14ac:dyDescent="0.35">
      <c r="A35" s="364" t="s">
        <v>1026</v>
      </c>
      <c r="B35" s="370" t="s">
        <v>64</v>
      </c>
      <c r="C35" s="25" t="s">
        <v>39</v>
      </c>
      <c r="D35" s="114">
        <v>0</v>
      </c>
      <c r="E35" s="205"/>
      <c r="F35" s="205"/>
      <c r="G35" s="455">
        <v>100</v>
      </c>
    </row>
    <row r="36" spans="1:8" hidden="1" x14ac:dyDescent="0.35">
      <c r="A36" s="364" t="s">
        <v>1027</v>
      </c>
      <c r="B36" s="370" t="s">
        <v>430</v>
      </c>
      <c r="C36" s="25" t="s">
        <v>39</v>
      </c>
      <c r="D36" s="114">
        <v>0</v>
      </c>
      <c r="E36" s="205"/>
      <c r="F36" s="205"/>
      <c r="G36" s="455">
        <v>100</v>
      </c>
    </row>
    <row r="37" spans="1:8" hidden="1" x14ac:dyDescent="0.35">
      <c r="A37" s="364" t="s">
        <v>1028</v>
      </c>
      <c r="B37" s="370" t="s">
        <v>3442</v>
      </c>
      <c r="C37" s="25" t="s">
        <v>39</v>
      </c>
      <c r="D37" s="114">
        <v>0</v>
      </c>
      <c r="E37" s="205"/>
      <c r="F37" s="205"/>
      <c r="G37" s="455">
        <v>100</v>
      </c>
    </row>
    <row r="38" spans="1:8" hidden="1" x14ac:dyDescent="0.35">
      <c r="A38" s="364" t="s">
        <v>1029</v>
      </c>
      <c r="B38" s="370" t="s">
        <v>3586</v>
      </c>
      <c r="C38" s="25" t="s">
        <v>39</v>
      </c>
      <c r="D38" s="114">
        <v>0</v>
      </c>
      <c r="E38" s="205"/>
      <c r="F38" s="205"/>
      <c r="G38" s="455">
        <v>100</v>
      </c>
    </row>
    <row r="39" spans="1:8" hidden="1" x14ac:dyDescent="0.35">
      <c r="A39" s="364" t="s">
        <v>1030</v>
      </c>
      <c r="B39" s="370" t="s">
        <v>65</v>
      </c>
      <c r="C39" s="25" t="s">
        <v>39</v>
      </c>
      <c r="D39" s="114">
        <v>0</v>
      </c>
      <c r="E39" s="205"/>
      <c r="F39" s="205"/>
      <c r="G39" s="455">
        <v>100</v>
      </c>
    </row>
    <row r="40" spans="1:8" hidden="1" x14ac:dyDescent="0.35">
      <c r="A40" s="364" t="s">
        <v>1031</v>
      </c>
      <c r="B40" s="370" t="s">
        <v>3610</v>
      </c>
      <c r="C40" s="25" t="s">
        <v>39</v>
      </c>
      <c r="D40" s="114">
        <v>0</v>
      </c>
      <c r="E40" s="205"/>
      <c r="F40" s="205"/>
      <c r="G40" s="455">
        <v>100</v>
      </c>
    </row>
    <row r="41" spans="1:8" hidden="1" x14ac:dyDescent="0.35">
      <c r="A41" s="364" t="s">
        <v>1461</v>
      </c>
      <c r="B41" s="370" t="s">
        <v>4089</v>
      </c>
      <c r="C41" s="25" t="s">
        <v>39</v>
      </c>
      <c r="D41" s="114">
        <v>0</v>
      </c>
      <c r="E41" s="205"/>
      <c r="F41" s="205"/>
      <c r="G41" s="455">
        <v>100</v>
      </c>
    </row>
    <row r="42" spans="1:8" ht="15" hidden="1" x14ac:dyDescent="0.4">
      <c r="A42" s="364" t="s">
        <v>1462</v>
      </c>
      <c r="B42" s="370" t="s">
        <v>1011</v>
      </c>
      <c r="C42" s="25" t="s">
        <v>39</v>
      </c>
      <c r="D42" s="114">
        <v>0</v>
      </c>
      <c r="E42" s="433"/>
      <c r="F42" s="433"/>
      <c r="G42" s="455">
        <v>100</v>
      </c>
      <c r="H42" s="41"/>
    </row>
    <row r="43" spans="1:8" ht="15" hidden="1" x14ac:dyDescent="0.4">
      <c r="A43" s="364" t="s">
        <v>3213</v>
      </c>
      <c r="B43" s="370" t="s">
        <v>67</v>
      </c>
      <c r="C43" s="25" t="s">
        <v>39</v>
      </c>
      <c r="D43" s="114">
        <v>0</v>
      </c>
      <c r="E43" s="433"/>
      <c r="F43" s="433"/>
      <c r="G43" s="455">
        <v>100</v>
      </c>
      <c r="H43" s="41"/>
    </row>
    <row r="44" spans="1:8" s="20" customFormat="1" ht="16.5" hidden="1" customHeight="1" x14ac:dyDescent="0.35">
      <c r="A44" s="364" t="s">
        <v>3214</v>
      </c>
      <c r="B44" s="370" t="s">
        <v>1012</v>
      </c>
      <c r="C44" s="25" t="s">
        <v>39</v>
      </c>
      <c r="D44" s="114">
        <v>0</v>
      </c>
      <c r="E44" s="33"/>
      <c r="F44" s="33"/>
      <c r="G44" s="455">
        <v>100</v>
      </c>
    </row>
    <row r="45" spans="1:8" hidden="1" x14ac:dyDescent="0.35">
      <c r="A45" s="364" t="s">
        <v>3215</v>
      </c>
      <c r="B45" s="370" t="s">
        <v>1013</v>
      </c>
      <c r="C45" s="25" t="s">
        <v>39</v>
      </c>
      <c r="D45" s="114">
        <v>0</v>
      </c>
      <c r="E45" s="434"/>
      <c r="F45" s="434"/>
      <c r="G45" s="455">
        <v>100</v>
      </c>
      <c r="H45" s="42"/>
    </row>
    <row r="46" spans="1:8" hidden="1" x14ac:dyDescent="0.35">
      <c r="A46" s="364" t="s">
        <v>3590</v>
      </c>
      <c r="B46" s="370" t="s">
        <v>68</v>
      </c>
      <c r="C46" s="25" t="s">
        <v>39</v>
      </c>
      <c r="D46" s="114">
        <v>0</v>
      </c>
      <c r="E46" s="434"/>
      <c r="F46" s="434"/>
      <c r="G46" s="455">
        <v>100</v>
      </c>
      <c r="H46" s="42"/>
    </row>
    <row r="47" spans="1:8" hidden="1" x14ac:dyDescent="0.35">
      <c r="A47" s="364" t="s">
        <v>3591</v>
      </c>
      <c r="B47" s="370" t="s">
        <v>69</v>
      </c>
      <c r="C47" s="25" t="s">
        <v>39</v>
      </c>
      <c r="D47" s="114">
        <v>0</v>
      </c>
      <c r="E47" s="434"/>
      <c r="F47" s="434"/>
      <c r="G47" s="455">
        <v>100</v>
      </c>
      <c r="H47" s="42"/>
    </row>
    <row r="48" spans="1:8" hidden="1" x14ac:dyDescent="0.35">
      <c r="A48" s="364" t="s">
        <v>3592</v>
      </c>
      <c r="B48" s="370" t="s">
        <v>1014</v>
      </c>
      <c r="C48" s="25" t="s">
        <v>39</v>
      </c>
      <c r="D48" s="114">
        <v>0</v>
      </c>
      <c r="E48" s="434"/>
      <c r="F48" s="434"/>
      <c r="G48" s="455">
        <v>100</v>
      </c>
      <c r="H48" s="42"/>
    </row>
    <row r="49" spans="1:8" hidden="1" x14ac:dyDescent="0.35">
      <c r="A49" s="364" t="s">
        <v>3593</v>
      </c>
      <c r="B49" s="370" t="s">
        <v>3587</v>
      </c>
      <c r="C49" s="25" t="s">
        <v>39</v>
      </c>
      <c r="D49" s="114">
        <v>0</v>
      </c>
      <c r="E49" s="434"/>
      <c r="F49" s="434"/>
      <c r="G49" s="455">
        <v>100</v>
      </c>
      <c r="H49" s="42"/>
    </row>
    <row r="50" spans="1:8" hidden="1" x14ac:dyDescent="0.35">
      <c r="A50" s="364" t="s">
        <v>3594</v>
      </c>
      <c r="B50" s="370" t="s">
        <v>3470</v>
      </c>
      <c r="C50" s="25" t="s">
        <v>39</v>
      </c>
      <c r="D50" s="114">
        <v>0</v>
      </c>
      <c r="E50" s="434"/>
      <c r="F50" s="434"/>
      <c r="G50" s="455">
        <v>100</v>
      </c>
      <c r="H50" s="42"/>
    </row>
    <row r="51" spans="1:8" hidden="1" x14ac:dyDescent="0.35">
      <c r="A51" s="364" t="s">
        <v>3595</v>
      </c>
      <c r="B51" s="370" t="s">
        <v>71</v>
      </c>
      <c r="C51" s="25" t="s">
        <v>39</v>
      </c>
      <c r="D51" s="114">
        <v>0</v>
      </c>
      <c r="E51" s="434"/>
      <c r="F51" s="434"/>
      <c r="G51" s="455">
        <v>100</v>
      </c>
      <c r="H51" s="42"/>
    </row>
    <row r="52" spans="1:8" hidden="1" x14ac:dyDescent="0.35">
      <c r="A52" s="364" t="s">
        <v>3596</v>
      </c>
      <c r="B52" s="370" t="s">
        <v>72</v>
      </c>
      <c r="C52" s="25" t="s">
        <v>39</v>
      </c>
      <c r="D52" s="114">
        <v>0</v>
      </c>
      <c r="E52" s="434"/>
      <c r="F52" s="434"/>
      <c r="G52" s="455">
        <v>100</v>
      </c>
      <c r="H52" s="42"/>
    </row>
    <row r="53" spans="1:8" hidden="1" x14ac:dyDescent="0.35">
      <c r="A53" s="364" t="s">
        <v>3597</v>
      </c>
      <c r="B53" s="370" t="s">
        <v>754</v>
      </c>
      <c r="C53" s="25" t="s">
        <v>39</v>
      </c>
      <c r="D53" s="114">
        <v>0</v>
      </c>
      <c r="E53" s="434"/>
      <c r="F53" s="434"/>
      <c r="G53" s="455">
        <v>100</v>
      </c>
      <c r="H53" s="42"/>
    </row>
    <row r="54" spans="1:8" hidden="1" x14ac:dyDescent="0.35">
      <c r="A54" s="364" t="s">
        <v>3598</v>
      </c>
      <c r="B54" s="370" t="s">
        <v>3499</v>
      </c>
      <c r="C54" s="25" t="s">
        <v>39</v>
      </c>
      <c r="D54" s="114">
        <v>0</v>
      </c>
      <c r="E54" s="434"/>
      <c r="F54" s="434"/>
      <c r="G54" s="455">
        <v>100</v>
      </c>
      <c r="H54" s="42"/>
    </row>
    <row r="55" spans="1:8" hidden="1" x14ac:dyDescent="0.35">
      <c r="A55" s="364" t="s">
        <v>3599</v>
      </c>
      <c r="B55" s="370" t="s">
        <v>3588</v>
      </c>
      <c r="C55" s="25" t="s">
        <v>39</v>
      </c>
      <c r="D55" s="114">
        <v>0</v>
      </c>
      <c r="E55" s="434"/>
      <c r="F55" s="434"/>
      <c r="G55" s="455">
        <v>100</v>
      </c>
      <c r="H55" s="42"/>
    </row>
    <row r="56" spans="1:8" hidden="1" x14ac:dyDescent="0.35">
      <c r="A56" s="364" t="s">
        <v>3600</v>
      </c>
      <c r="B56" s="370" t="s">
        <v>2637</v>
      </c>
      <c r="C56" s="25" t="s">
        <v>39</v>
      </c>
      <c r="D56" s="114">
        <v>0</v>
      </c>
      <c r="E56" s="434"/>
      <c r="F56" s="434"/>
      <c r="G56" s="455">
        <v>100</v>
      </c>
      <c r="H56" s="42"/>
    </row>
    <row r="57" spans="1:8" hidden="1" x14ac:dyDescent="0.35">
      <c r="A57" s="364" t="s">
        <v>3601</v>
      </c>
      <c r="B57" s="370" t="s">
        <v>3527</v>
      </c>
      <c r="C57" s="25" t="s">
        <v>39</v>
      </c>
      <c r="D57" s="114">
        <v>0</v>
      </c>
      <c r="E57" s="434"/>
      <c r="F57" s="434"/>
      <c r="G57" s="455">
        <v>100</v>
      </c>
      <c r="H57" s="42"/>
    </row>
    <row r="58" spans="1:8" hidden="1" x14ac:dyDescent="0.35">
      <c r="A58" s="364" t="s">
        <v>3642</v>
      </c>
      <c r="B58" s="370" t="s">
        <v>3589</v>
      </c>
      <c r="C58" s="25" t="s">
        <v>39</v>
      </c>
      <c r="D58" s="114">
        <v>0</v>
      </c>
      <c r="E58" s="434"/>
      <c r="F58" s="434"/>
      <c r="G58" s="455">
        <v>100</v>
      </c>
      <c r="H58" s="42"/>
    </row>
    <row r="59" spans="1:8" hidden="1" x14ac:dyDescent="0.35">
      <c r="A59" s="364" t="s">
        <v>1463</v>
      </c>
      <c r="B59" s="370" t="s">
        <v>1173</v>
      </c>
      <c r="C59" s="25" t="s">
        <v>39</v>
      </c>
      <c r="D59" s="114">
        <v>0</v>
      </c>
      <c r="E59" s="434"/>
      <c r="F59" s="434"/>
      <c r="G59" s="25" t="s">
        <v>5837</v>
      </c>
      <c r="H59" s="42"/>
    </row>
    <row r="60" spans="1:8" hidden="1" x14ac:dyDescent="0.35">
      <c r="A60" s="364" t="s">
        <v>1464</v>
      </c>
      <c r="B60" s="370" t="s">
        <v>3178</v>
      </c>
      <c r="C60" s="25" t="s">
        <v>39</v>
      </c>
      <c r="D60" s="114">
        <v>0</v>
      </c>
      <c r="E60" s="434"/>
      <c r="F60" s="434"/>
      <c r="G60" s="25" t="s">
        <v>5837</v>
      </c>
      <c r="H60" s="42"/>
    </row>
    <row r="61" spans="1:8" hidden="1" x14ac:dyDescent="0.35">
      <c r="A61" s="364" t="s">
        <v>1465</v>
      </c>
      <c r="B61" s="370" t="s">
        <v>3643</v>
      </c>
      <c r="C61" s="25" t="s">
        <v>39</v>
      </c>
      <c r="D61" s="114">
        <v>0</v>
      </c>
      <c r="E61" s="434"/>
      <c r="F61" s="434"/>
      <c r="G61" s="25" t="s">
        <v>5837</v>
      </c>
      <c r="H61" s="42"/>
    </row>
    <row r="62" spans="1:8" hidden="1" x14ac:dyDescent="0.35">
      <c r="A62" s="364" t="s">
        <v>1466</v>
      </c>
      <c r="B62" s="370" t="s">
        <v>1175</v>
      </c>
      <c r="C62" s="25" t="s">
        <v>39</v>
      </c>
      <c r="D62" s="114">
        <v>0</v>
      </c>
      <c r="E62" s="434"/>
      <c r="F62" s="434"/>
      <c r="G62" s="25" t="s">
        <v>5837</v>
      </c>
      <c r="H62" s="42"/>
    </row>
    <row r="63" spans="1:8" hidden="1" x14ac:dyDescent="0.35">
      <c r="A63" s="364" t="s">
        <v>1467</v>
      </c>
      <c r="B63" s="370" t="s">
        <v>3120</v>
      </c>
      <c r="C63" s="25" t="s">
        <v>39</v>
      </c>
      <c r="D63" s="114">
        <v>0</v>
      </c>
      <c r="E63" s="434"/>
      <c r="F63" s="434"/>
      <c r="G63" s="25" t="s">
        <v>5837</v>
      </c>
      <c r="H63" s="42"/>
    </row>
    <row r="64" spans="1:8" hidden="1" x14ac:dyDescent="0.35">
      <c r="A64" s="364" t="s">
        <v>1468</v>
      </c>
      <c r="B64" s="370" t="s">
        <v>3644</v>
      </c>
      <c r="C64" s="25" t="s">
        <v>39</v>
      </c>
      <c r="D64" s="114">
        <v>0</v>
      </c>
      <c r="E64" s="434"/>
      <c r="F64" s="434"/>
      <c r="G64" s="25" t="s">
        <v>5837</v>
      </c>
      <c r="H64" s="42"/>
    </row>
    <row r="65" spans="1:8" hidden="1" x14ac:dyDescent="0.35">
      <c r="A65" s="364" t="s">
        <v>1469</v>
      </c>
      <c r="B65" s="370" t="s">
        <v>1146</v>
      </c>
      <c r="C65" s="25" t="s">
        <v>39</v>
      </c>
      <c r="D65" s="114">
        <v>0</v>
      </c>
      <c r="E65" s="434"/>
      <c r="F65" s="434"/>
      <c r="G65" s="25" t="s">
        <v>5837</v>
      </c>
      <c r="H65" s="42"/>
    </row>
    <row r="66" spans="1:8" hidden="1" x14ac:dyDescent="0.35">
      <c r="A66" s="364" t="s">
        <v>1470</v>
      </c>
      <c r="B66" s="370" t="s">
        <v>3149</v>
      </c>
      <c r="C66" s="25" t="s">
        <v>39</v>
      </c>
      <c r="D66" s="114">
        <v>0</v>
      </c>
      <c r="E66" s="434"/>
      <c r="F66" s="434"/>
      <c r="G66" s="25" t="s">
        <v>5837</v>
      </c>
      <c r="H66" s="42"/>
    </row>
    <row r="67" spans="1:8" hidden="1" x14ac:dyDescent="0.35">
      <c r="A67" s="364" t="s">
        <v>1471</v>
      </c>
      <c r="B67" s="370" t="s">
        <v>3645</v>
      </c>
      <c r="C67" s="25" t="s">
        <v>39</v>
      </c>
      <c r="D67" s="114">
        <v>0</v>
      </c>
      <c r="E67" s="434"/>
      <c r="F67" s="434"/>
      <c r="G67" s="25" t="s">
        <v>5837</v>
      </c>
      <c r="H67" s="42"/>
    </row>
    <row r="68" spans="1:8" hidden="1" x14ac:dyDescent="0.35">
      <c r="A68" s="364" t="s">
        <v>1472</v>
      </c>
      <c r="B68" s="370" t="s">
        <v>1178</v>
      </c>
      <c r="C68" s="25" t="s">
        <v>39</v>
      </c>
      <c r="D68" s="114">
        <v>0</v>
      </c>
      <c r="E68" s="434"/>
      <c r="F68" s="434"/>
      <c r="G68" s="25" t="s">
        <v>5837</v>
      </c>
      <c r="H68" s="42"/>
    </row>
    <row r="69" spans="1:8" hidden="1" x14ac:dyDescent="0.35">
      <c r="A69" s="364" t="s">
        <v>1473</v>
      </c>
      <c r="B69" s="370" t="s">
        <v>3217</v>
      </c>
      <c r="C69" s="25" t="s">
        <v>39</v>
      </c>
      <c r="D69" s="114">
        <v>0</v>
      </c>
      <c r="E69" s="434"/>
      <c r="F69" s="434"/>
      <c r="G69" s="25" t="s">
        <v>5837</v>
      </c>
      <c r="H69" s="42"/>
    </row>
    <row r="70" spans="1:8" hidden="1" x14ac:dyDescent="0.35">
      <c r="A70" s="364" t="s">
        <v>1474</v>
      </c>
      <c r="B70" s="370" t="s">
        <v>3646</v>
      </c>
      <c r="C70" s="25" t="s">
        <v>39</v>
      </c>
      <c r="D70" s="114">
        <v>0</v>
      </c>
      <c r="E70" s="434"/>
      <c r="F70" s="434"/>
      <c r="G70" s="25" t="s">
        <v>5837</v>
      </c>
      <c r="H70" s="42"/>
    </row>
    <row r="71" spans="1:8" hidden="1" x14ac:dyDescent="0.35">
      <c r="A71" s="364" t="s">
        <v>1475</v>
      </c>
      <c r="B71" s="370" t="s">
        <v>1180</v>
      </c>
      <c r="C71" s="25" t="s">
        <v>39</v>
      </c>
      <c r="D71" s="114">
        <v>0</v>
      </c>
      <c r="E71" s="434"/>
      <c r="F71" s="434"/>
      <c r="G71" s="25" t="s">
        <v>5837</v>
      </c>
      <c r="H71" s="42"/>
    </row>
    <row r="72" spans="1:8" hidden="1" x14ac:dyDescent="0.35">
      <c r="A72" s="364" t="s">
        <v>1476</v>
      </c>
      <c r="B72" s="370" t="s">
        <v>1181</v>
      </c>
      <c r="C72" s="25" t="s">
        <v>39</v>
      </c>
      <c r="D72" s="114">
        <v>0</v>
      </c>
      <c r="E72" s="434"/>
      <c r="F72" s="434"/>
      <c r="G72" s="25" t="s">
        <v>5837</v>
      </c>
      <c r="H72" s="42"/>
    </row>
    <row r="73" spans="1:8" hidden="1" x14ac:dyDescent="0.35">
      <c r="A73" s="364" t="s">
        <v>1477</v>
      </c>
      <c r="B73" s="370" t="s">
        <v>3246</v>
      </c>
      <c r="C73" s="25" t="s">
        <v>39</v>
      </c>
      <c r="D73" s="114">
        <v>0</v>
      </c>
      <c r="E73" s="434"/>
      <c r="F73" s="434"/>
      <c r="G73" s="25" t="s">
        <v>5837</v>
      </c>
      <c r="H73" s="42"/>
    </row>
    <row r="74" spans="1:8" hidden="1" x14ac:dyDescent="0.35">
      <c r="A74" s="364" t="s">
        <v>1478</v>
      </c>
      <c r="B74" s="370" t="s">
        <v>3647</v>
      </c>
      <c r="C74" s="25" t="s">
        <v>39</v>
      </c>
      <c r="D74" s="114">
        <v>0</v>
      </c>
      <c r="E74" s="434"/>
      <c r="F74" s="434"/>
      <c r="G74" s="25" t="s">
        <v>5837</v>
      </c>
      <c r="H74" s="42"/>
    </row>
    <row r="75" spans="1:8" hidden="1" x14ac:dyDescent="0.35">
      <c r="A75" s="364" t="s">
        <v>1479</v>
      </c>
      <c r="B75" s="370" t="s">
        <v>1183</v>
      </c>
      <c r="C75" s="25" t="s">
        <v>39</v>
      </c>
      <c r="D75" s="114">
        <v>0</v>
      </c>
      <c r="E75" s="434"/>
      <c r="F75" s="434"/>
      <c r="G75" s="25" t="s">
        <v>5837</v>
      </c>
      <c r="H75" s="42"/>
    </row>
    <row r="76" spans="1:8" hidden="1" x14ac:dyDescent="0.35">
      <c r="A76" s="364" t="s">
        <v>1480</v>
      </c>
      <c r="B76" s="370" t="s">
        <v>3275</v>
      </c>
      <c r="C76" s="25" t="s">
        <v>39</v>
      </c>
      <c r="D76" s="114">
        <v>0</v>
      </c>
      <c r="E76" s="434"/>
      <c r="F76" s="434"/>
      <c r="G76" s="25" t="s">
        <v>5837</v>
      </c>
      <c r="H76" s="42"/>
    </row>
    <row r="77" spans="1:8" hidden="1" x14ac:dyDescent="0.35">
      <c r="A77" s="364" t="s">
        <v>1481</v>
      </c>
      <c r="B77" s="370" t="s">
        <v>3648</v>
      </c>
      <c r="C77" s="25" t="s">
        <v>39</v>
      </c>
      <c r="D77" s="114">
        <v>0</v>
      </c>
      <c r="E77" s="434"/>
      <c r="F77" s="434"/>
      <c r="G77" s="25" t="s">
        <v>5837</v>
      </c>
      <c r="H77" s="42"/>
    </row>
    <row r="78" spans="1:8" hidden="1" x14ac:dyDescent="0.35">
      <c r="A78" s="364" t="s">
        <v>1482</v>
      </c>
      <c r="B78" s="370" t="s">
        <v>1185</v>
      </c>
      <c r="C78" s="25" t="s">
        <v>39</v>
      </c>
      <c r="D78" s="114">
        <v>0</v>
      </c>
      <c r="E78" s="434"/>
      <c r="F78" s="434"/>
      <c r="G78" s="25" t="s">
        <v>5837</v>
      </c>
      <c r="H78" s="42"/>
    </row>
    <row r="79" spans="1:8" hidden="1" x14ac:dyDescent="0.35">
      <c r="A79" s="364" t="s">
        <v>1483</v>
      </c>
      <c r="B79" s="370" t="s">
        <v>3304</v>
      </c>
      <c r="C79" s="25" t="s">
        <v>39</v>
      </c>
      <c r="D79" s="114">
        <v>0</v>
      </c>
      <c r="E79" s="434"/>
      <c r="F79" s="434"/>
      <c r="G79" s="25" t="s">
        <v>5837</v>
      </c>
      <c r="H79" s="42"/>
    </row>
    <row r="80" spans="1:8" hidden="1" x14ac:dyDescent="0.35">
      <c r="A80" s="364" t="s">
        <v>1484</v>
      </c>
      <c r="B80" s="370" t="s">
        <v>3649</v>
      </c>
      <c r="C80" s="25" t="s">
        <v>39</v>
      </c>
      <c r="D80" s="114">
        <v>0</v>
      </c>
      <c r="E80" s="434"/>
      <c r="F80" s="434"/>
      <c r="G80" s="25" t="s">
        <v>5837</v>
      </c>
      <c r="H80" s="42"/>
    </row>
    <row r="81" spans="1:7" hidden="1" x14ac:dyDescent="0.35">
      <c r="A81" s="364" t="s">
        <v>1485</v>
      </c>
      <c r="B81" s="370" t="s">
        <v>1187</v>
      </c>
      <c r="C81" s="25" t="s">
        <v>39</v>
      </c>
      <c r="D81" s="114">
        <v>0</v>
      </c>
      <c r="E81" s="205"/>
      <c r="F81" s="205"/>
      <c r="G81" s="25" t="s">
        <v>5837</v>
      </c>
    </row>
    <row r="82" spans="1:7" hidden="1" x14ac:dyDescent="0.35">
      <c r="A82" s="364" t="s">
        <v>1486</v>
      </c>
      <c r="B82" s="370" t="s">
        <v>3333</v>
      </c>
      <c r="C82" s="25" t="s">
        <v>39</v>
      </c>
      <c r="D82" s="114">
        <v>0</v>
      </c>
      <c r="E82" s="205"/>
      <c r="F82" s="205"/>
      <c r="G82" s="25" t="s">
        <v>5837</v>
      </c>
    </row>
    <row r="83" spans="1:7" hidden="1" x14ac:dyDescent="0.35">
      <c r="A83" s="364" t="s">
        <v>1487</v>
      </c>
      <c r="B83" s="370" t="s">
        <v>3650</v>
      </c>
      <c r="C83" s="25" t="s">
        <v>39</v>
      </c>
      <c r="D83" s="114">
        <v>0</v>
      </c>
      <c r="E83" s="205"/>
      <c r="F83" s="205"/>
      <c r="G83" s="25" t="s">
        <v>5837</v>
      </c>
    </row>
    <row r="84" spans="1:7" hidden="1" x14ac:dyDescent="0.35">
      <c r="A84" s="364" t="s">
        <v>1488</v>
      </c>
      <c r="B84" s="370" t="s">
        <v>1189</v>
      </c>
      <c r="C84" s="25" t="s">
        <v>39</v>
      </c>
      <c r="D84" s="114">
        <v>0</v>
      </c>
      <c r="E84" s="205"/>
      <c r="F84" s="205"/>
      <c r="G84" s="25" t="s">
        <v>5837</v>
      </c>
    </row>
    <row r="85" spans="1:7" hidden="1" x14ac:dyDescent="0.35">
      <c r="A85" s="364" t="s">
        <v>1489</v>
      </c>
      <c r="B85" s="370" t="s">
        <v>3362</v>
      </c>
      <c r="C85" s="25" t="s">
        <v>39</v>
      </c>
      <c r="D85" s="114">
        <v>0</v>
      </c>
      <c r="E85" s="205"/>
      <c r="F85" s="205"/>
      <c r="G85" s="25" t="s">
        <v>5837</v>
      </c>
    </row>
    <row r="86" spans="1:7" hidden="1" x14ac:dyDescent="0.35">
      <c r="A86" s="364" t="s">
        <v>1490</v>
      </c>
      <c r="B86" s="370" t="s">
        <v>3651</v>
      </c>
      <c r="C86" s="25" t="s">
        <v>39</v>
      </c>
      <c r="D86" s="114">
        <v>0</v>
      </c>
      <c r="E86" s="205"/>
      <c r="F86" s="205"/>
      <c r="G86" s="25" t="s">
        <v>5837</v>
      </c>
    </row>
    <row r="87" spans="1:7" hidden="1" x14ac:dyDescent="0.35">
      <c r="A87" s="364" t="s">
        <v>1491</v>
      </c>
      <c r="B87" s="370" t="s">
        <v>3652</v>
      </c>
      <c r="C87" s="25" t="s">
        <v>39</v>
      </c>
      <c r="D87" s="114">
        <v>0</v>
      </c>
      <c r="E87" s="205"/>
      <c r="F87" s="205"/>
      <c r="G87" s="25" t="s">
        <v>5837</v>
      </c>
    </row>
    <row r="88" spans="1:7" hidden="1" x14ac:dyDescent="0.35">
      <c r="A88" s="364" t="s">
        <v>1492</v>
      </c>
      <c r="B88" s="370" t="s">
        <v>3390</v>
      </c>
      <c r="C88" s="25" t="s">
        <v>39</v>
      </c>
      <c r="D88" s="114">
        <v>0</v>
      </c>
      <c r="E88" s="205"/>
      <c r="F88" s="205"/>
      <c r="G88" s="25" t="s">
        <v>5837</v>
      </c>
    </row>
    <row r="89" spans="1:7" hidden="1" x14ac:dyDescent="0.35">
      <c r="A89" s="364" t="s">
        <v>1493</v>
      </c>
      <c r="B89" s="370" t="s">
        <v>1192</v>
      </c>
      <c r="C89" s="25" t="s">
        <v>39</v>
      </c>
      <c r="D89" s="114">
        <v>0</v>
      </c>
      <c r="E89" s="205"/>
      <c r="F89" s="205"/>
      <c r="G89" s="25" t="s">
        <v>5837</v>
      </c>
    </row>
    <row r="90" spans="1:7" hidden="1" x14ac:dyDescent="0.35">
      <c r="A90" s="364" t="s">
        <v>1494</v>
      </c>
      <c r="B90" s="370" t="s">
        <v>3653</v>
      </c>
      <c r="C90" s="25" t="s">
        <v>39</v>
      </c>
      <c r="D90" s="114">
        <v>0</v>
      </c>
      <c r="E90" s="205"/>
      <c r="F90" s="205"/>
      <c r="G90" s="25" t="s">
        <v>5837</v>
      </c>
    </row>
    <row r="91" spans="1:7" hidden="1" x14ac:dyDescent="0.35">
      <c r="A91" s="364" t="s">
        <v>1495</v>
      </c>
      <c r="B91" s="370" t="s">
        <v>3414</v>
      </c>
      <c r="C91" s="25" t="s">
        <v>39</v>
      </c>
      <c r="D91" s="114">
        <v>0</v>
      </c>
      <c r="E91" s="205"/>
      <c r="F91" s="205"/>
      <c r="G91" s="25" t="s">
        <v>5837</v>
      </c>
    </row>
    <row r="92" spans="1:7" hidden="1" x14ac:dyDescent="0.35">
      <c r="A92" s="364" t="s">
        <v>1496</v>
      </c>
      <c r="B92" s="370" t="s">
        <v>1194</v>
      </c>
      <c r="C92" s="25" t="s">
        <v>39</v>
      </c>
      <c r="D92" s="114">
        <v>0</v>
      </c>
      <c r="E92" s="205"/>
      <c r="F92" s="205"/>
      <c r="G92" s="25" t="s">
        <v>5837</v>
      </c>
    </row>
    <row r="93" spans="1:7" hidden="1" x14ac:dyDescent="0.35">
      <c r="A93" s="364" t="s">
        <v>1497</v>
      </c>
      <c r="B93" s="370" t="s">
        <v>1195</v>
      </c>
      <c r="C93" s="25" t="s">
        <v>39</v>
      </c>
      <c r="D93" s="114">
        <v>0</v>
      </c>
      <c r="E93" s="205"/>
      <c r="F93" s="205"/>
      <c r="G93" s="25" t="s">
        <v>5837</v>
      </c>
    </row>
    <row r="94" spans="1:7" hidden="1" x14ac:dyDescent="0.35">
      <c r="A94" s="364" t="s">
        <v>1498</v>
      </c>
      <c r="B94" s="370" t="s">
        <v>3654</v>
      </c>
      <c r="C94" s="25" t="s">
        <v>39</v>
      </c>
      <c r="D94" s="114">
        <v>0</v>
      </c>
      <c r="E94" s="205"/>
      <c r="F94" s="205"/>
      <c r="G94" s="25" t="s">
        <v>5837</v>
      </c>
    </row>
    <row r="95" spans="1:7" hidden="1" x14ac:dyDescent="0.35">
      <c r="A95" s="364" t="s">
        <v>1499</v>
      </c>
      <c r="B95" s="370" t="s">
        <v>3443</v>
      </c>
      <c r="C95" s="25" t="s">
        <v>39</v>
      </c>
      <c r="D95" s="114">
        <v>0</v>
      </c>
      <c r="E95" s="205"/>
      <c r="F95" s="205"/>
      <c r="G95" s="25" t="s">
        <v>5837</v>
      </c>
    </row>
    <row r="96" spans="1:7" hidden="1" x14ac:dyDescent="0.35">
      <c r="A96" s="364" t="s">
        <v>1500</v>
      </c>
      <c r="B96" s="370" t="s">
        <v>73</v>
      </c>
      <c r="C96" s="25" t="s">
        <v>39</v>
      </c>
      <c r="D96" s="114">
        <v>0</v>
      </c>
      <c r="E96" s="205"/>
      <c r="F96" s="205"/>
      <c r="G96" s="25" t="s">
        <v>5837</v>
      </c>
    </row>
    <row r="97" spans="1:7" hidden="1" x14ac:dyDescent="0.35">
      <c r="A97" s="364" t="s">
        <v>1501</v>
      </c>
      <c r="B97" s="370" t="s">
        <v>3611</v>
      </c>
      <c r="C97" s="25" t="s">
        <v>39</v>
      </c>
      <c r="D97" s="114">
        <v>0</v>
      </c>
      <c r="E97" s="205"/>
      <c r="F97" s="205"/>
      <c r="G97" s="25" t="s">
        <v>5837</v>
      </c>
    </row>
    <row r="98" spans="1:7" hidden="1" x14ac:dyDescent="0.35">
      <c r="A98" s="364" t="s">
        <v>1502</v>
      </c>
      <c r="B98" s="370" t="s">
        <v>3655</v>
      </c>
      <c r="C98" s="25" t="s">
        <v>39</v>
      </c>
      <c r="D98" s="114">
        <v>0</v>
      </c>
      <c r="E98" s="205"/>
      <c r="F98" s="205"/>
      <c r="G98" s="25" t="s">
        <v>5837</v>
      </c>
    </row>
    <row r="99" spans="1:7" hidden="1" x14ac:dyDescent="0.35">
      <c r="A99" s="364" t="s">
        <v>1503</v>
      </c>
      <c r="B99" s="370" t="s">
        <v>5794</v>
      </c>
      <c r="C99" s="25" t="s">
        <v>39</v>
      </c>
      <c r="D99" s="114">
        <v>0</v>
      </c>
      <c r="E99" s="205"/>
      <c r="F99" s="205"/>
      <c r="G99" s="25" t="s">
        <v>5837</v>
      </c>
    </row>
    <row r="100" spans="1:7" hidden="1" x14ac:dyDescent="0.35">
      <c r="A100" s="364" t="s">
        <v>4524</v>
      </c>
      <c r="B100" s="370" t="s">
        <v>1198</v>
      </c>
      <c r="C100" s="25" t="s">
        <v>39</v>
      </c>
      <c r="D100" s="114">
        <v>0</v>
      </c>
      <c r="E100" s="205"/>
      <c r="F100" s="205"/>
      <c r="G100" s="25" t="s">
        <v>5837</v>
      </c>
    </row>
    <row r="101" spans="1:7" hidden="1" x14ac:dyDescent="0.35">
      <c r="A101" s="364" t="s">
        <v>4525</v>
      </c>
      <c r="B101" s="370" t="s">
        <v>1199</v>
      </c>
      <c r="C101" s="25" t="s">
        <v>39</v>
      </c>
      <c r="D101" s="114">
        <v>0</v>
      </c>
      <c r="E101" s="205"/>
      <c r="F101" s="205"/>
      <c r="G101" s="25" t="s">
        <v>5837</v>
      </c>
    </row>
    <row r="102" spans="1:7" hidden="1" x14ac:dyDescent="0.35">
      <c r="A102" s="364" t="s">
        <v>4526</v>
      </c>
      <c r="B102" s="370" t="s">
        <v>1200</v>
      </c>
      <c r="C102" s="25" t="s">
        <v>39</v>
      </c>
      <c r="D102" s="114">
        <v>0</v>
      </c>
      <c r="E102" s="205"/>
      <c r="F102" s="205"/>
      <c r="G102" s="25" t="s">
        <v>5837</v>
      </c>
    </row>
    <row r="103" spans="1:7" hidden="1" x14ac:dyDescent="0.35">
      <c r="A103" s="364" t="s">
        <v>4527</v>
      </c>
      <c r="B103" s="370" t="s">
        <v>1201</v>
      </c>
      <c r="C103" s="25" t="s">
        <v>39</v>
      </c>
      <c r="D103" s="114">
        <v>0</v>
      </c>
      <c r="E103" s="205"/>
      <c r="F103" s="205"/>
      <c r="G103" s="25" t="s">
        <v>5837</v>
      </c>
    </row>
    <row r="104" spans="1:7" hidden="1" x14ac:dyDescent="0.35">
      <c r="A104" s="364" t="s">
        <v>4528</v>
      </c>
      <c r="B104" s="370" t="s">
        <v>1202</v>
      </c>
      <c r="C104" s="25" t="s">
        <v>39</v>
      </c>
      <c r="D104" s="114">
        <v>0</v>
      </c>
      <c r="E104" s="205"/>
      <c r="F104" s="205"/>
      <c r="G104" s="25" t="s">
        <v>5837</v>
      </c>
    </row>
    <row r="105" spans="1:7" hidden="1" x14ac:dyDescent="0.35">
      <c r="A105" s="364" t="s">
        <v>4529</v>
      </c>
      <c r="B105" s="370" t="s">
        <v>1203</v>
      </c>
      <c r="C105" s="25" t="s">
        <v>39</v>
      </c>
      <c r="D105" s="114">
        <v>0</v>
      </c>
      <c r="E105" s="205"/>
      <c r="F105" s="205"/>
      <c r="G105" s="25" t="s">
        <v>5837</v>
      </c>
    </row>
    <row r="106" spans="1:7" hidden="1" x14ac:dyDescent="0.35">
      <c r="A106" s="364" t="s">
        <v>4530</v>
      </c>
      <c r="B106" s="370" t="s">
        <v>3656</v>
      </c>
      <c r="C106" s="25" t="s">
        <v>39</v>
      </c>
      <c r="D106" s="114">
        <v>0</v>
      </c>
      <c r="E106" s="205"/>
      <c r="F106" s="205"/>
      <c r="G106" s="25" t="s">
        <v>5837</v>
      </c>
    </row>
    <row r="107" spans="1:7" hidden="1" x14ac:dyDescent="0.35">
      <c r="A107" s="364" t="s">
        <v>4531</v>
      </c>
      <c r="B107" s="370" t="s">
        <v>3471</v>
      </c>
      <c r="C107" s="25" t="s">
        <v>39</v>
      </c>
      <c r="D107" s="114">
        <v>0</v>
      </c>
      <c r="E107" s="205"/>
      <c r="F107" s="205"/>
      <c r="G107" s="25" t="s">
        <v>5837</v>
      </c>
    </row>
    <row r="108" spans="1:7" hidden="1" x14ac:dyDescent="0.35">
      <c r="A108" s="364" t="s">
        <v>4532</v>
      </c>
      <c r="B108" s="370" t="s">
        <v>1205</v>
      </c>
      <c r="C108" s="25" t="s">
        <v>39</v>
      </c>
      <c r="D108" s="114">
        <v>0</v>
      </c>
      <c r="E108" s="205"/>
      <c r="F108" s="205"/>
      <c r="G108" s="25" t="s">
        <v>5837</v>
      </c>
    </row>
    <row r="109" spans="1:7" hidden="1" x14ac:dyDescent="0.35">
      <c r="A109" s="364" t="s">
        <v>4533</v>
      </c>
      <c r="B109" s="370" t="s">
        <v>1206</v>
      </c>
      <c r="C109" s="25" t="s">
        <v>39</v>
      </c>
      <c r="D109" s="114">
        <v>0</v>
      </c>
      <c r="E109" s="205"/>
      <c r="F109" s="205"/>
      <c r="G109" s="25" t="s">
        <v>5837</v>
      </c>
    </row>
    <row r="110" spans="1:7" hidden="1" x14ac:dyDescent="0.35">
      <c r="A110" s="364" t="s">
        <v>4534</v>
      </c>
      <c r="B110" s="370" t="s">
        <v>1207</v>
      </c>
      <c r="C110" s="25" t="s">
        <v>39</v>
      </c>
      <c r="D110" s="114">
        <v>0</v>
      </c>
      <c r="E110" s="205"/>
      <c r="F110" s="205"/>
      <c r="G110" s="25" t="s">
        <v>5837</v>
      </c>
    </row>
    <row r="111" spans="1:7" hidden="1" x14ac:dyDescent="0.35">
      <c r="A111" s="364" t="s">
        <v>4535</v>
      </c>
      <c r="B111" s="370" t="s">
        <v>3500</v>
      </c>
      <c r="C111" s="25" t="s">
        <v>39</v>
      </c>
      <c r="D111" s="114">
        <v>0</v>
      </c>
      <c r="E111" s="205"/>
      <c r="F111" s="205"/>
      <c r="G111" s="25" t="s">
        <v>5837</v>
      </c>
    </row>
    <row r="112" spans="1:7" hidden="1" x14ac:dyDescent="0.35">
      <c r="A112" s="364" t="s">
        <v>4536</v>
      </c>
      <c r="B112" s="370" t="s">
        <v>4523</v>
      </c>
      <c r="C112" s="25" t="s">
        <v>39</v>
      </c>
      <c r="D112" s="114">
        <v>0</v>
      </c>
      <c r="E112" s="205"/>
      <c r="F112" s="205"/>
      <c r="G112" s="25" t="s">
        <v>5837</v>
      </c>
    </row>
    <row r="113" spans="1:7" hidden="1" x14ac:dyDescent="0.35">
      <c r="A113" s="364" t="s">
        <v>4537</v>
      </c>
      <c r="B113" s="370" t="s">
        <v>2638</v>
      </c>
      <c r="C113" s="25" t="s">
        <v>39</v>
      </c>
      <c r="D113" s="114">
        <v>0</v>
      </c>
      <c r="E113" s="205"/>
      <c r="F113" s="205"/>
      <c r="G113" s="25" t="s">
        <v>5837</v>
      </c>
    </row>
    <row r="114" spans="1:7" hidden="1" x14ac:dyDescent="0.35">
      <c r="A114" s="364" t="s">
        <v>4538</v>
      </c>
      <c r="B114" s="370" t="s">
        <v>3528</v>
      </c>
      <c r="C114" s="25" t="s">
        <v>39</v>
      </c>
      <c r="D114" s="114">
        <v>0</v>
      </c>
      <c r="E114" s="205"/>
      <c r="F114" s="205"/>
      <c r="G114" s="25" t="s">
        <v>5837</v>
      </c>
    </row>
    <row r="115" spans="1:7" hidden="1" x14ac:dyDescent="0.35">
      <c r="A115" s="364" t="s">
        <v>4539</v>
      </c>
      <c r="B115" s="370" t="s">
        <v>3657</v>
      </c>
      <c r="C115" s="25" t="s">
        <v>39</v>
      </c>
      <c r="D115" s="114">
        <v>0</v>
      </c>
      <c r="E115" s="205"/>
      <c r="F115" s="205"/>
      <c r="G115" s="25" t="s">
        <v>5837</v>
      </c>
    </row>
    <row r="116" spans="1:7" hidden="1" x14ac:dyDescent="0.35">
      <c r="A116" s="364" t="s">
        <v>1504</v>
      </c>
      <c r="B116" s="370" t="s">
        <v>74</v>
      </c>
      <c r="C116" s="25" t="s">
        <v>39</v>
      </c>
      <c r="D116" s="114">
        <v>0</v>
      </c>
      <c r="E116" s="205"/>
      <c r="F116" s="205"/>
      <c r="G116" s="455">
        <v>150</v>
      </c>
    </row>
    <row r="117" spans="1:7" hidden="1" x14ac:dyDescent="0.35">
      <c r="A117" s="364" t="s">
        <v>1505</v>
      </c>
      <c r="B117" s="370" t="s">
        <v>3179</v>
      </c>
      <c r="C117" s="25" t="s">
        <v>39</v>
      </c>
      <c r="D117" s="114">
        <v>0</v>
      </c>
      <c r="E117" s="205"/>
      <c r="F117" s="205"/>
      <c r="G117" s="455">
        <v>150</v>
      </c>
    </row>
    <row r="118" spans="1:7" hidden="1" x14ac:dyDescent="0.35">
      <c r="A118" s="364" t="s">
        <v>1506</v>
      </c>
      <c r="B118" s="370" t="s">
        <v>3658</v>
      </c>
      <c r="C118" s="25" t="s">
        <v>39</v>
      </c>
      <c r="D118" s="114">
        <v>0</v>
      </c>
      <c r="E118" s="205"/>
      <c r="F118" s="205"/>
      <c r="G118" s="455">
        <v>150</v>
      </c>
    </row>
    <row r="119" spans="1:7" hidden="1" x14ac:dyDescent="0.35">
      <c r="A119" s="364" t="s">
        <v>1507</v>
      </c>
      <c r="B119" s="370" t="s">
        <v>76</v>
      </c>
      <c r="C119" s="25" t="s">
        <v>39</v>
      </c>
      <c r="D119" s="114">
        <v>0</v>
      </c>
      <c r="E119" s="205"/>
      <c r="F119" s="205"/>
      <c r="G119" s="455">
        <v>150</v>
      </c>
    </row>
    <row r="120" spans="1:7" hidden="1" x14ac:dyDescent="0.35">
      <c r="A120" s="364" t="s">
        <v>1508</v>
      </c>
      <c r="B120" s="370" t="s">
        <v>3121</v>
      </c>
      <c r="C120" s="25" t="s">
        <v>39</v>
      </c>
      <c r="D120" s="114">
        <v>0</v>
      </c>
      <c r="E120" s="205"/>
      <c r="F120" s="205"/>
      <c r="G120" s="455">
        <v>150</v>
      </c>
    </row>
    <row r="121" spans="1:7" hidden="1" x14ac:dyDescent="0.35">
      <c r="A121" s="364" t="s">
        <v>1509</v>
      </c>
      <c r="B121" s="370" t="s">
        <v>3659</v>
      </c>
      <c r="C121" s="25" t="s">
        <v>39</v>
      </c>
      <c r="D121" s="114">
        <v>0</v>
      </c>
      <c r="E121" s="205"/>
      <c r="F121" s="205"/>
      <c r="G121" s="455">
        <v>150</v>
      </c>
    </row>
    <row r="122" spans="1:7" hidden="1" x14ac:dyDescent="0.35">
      <c r="A122" s="364" t="s">
        <v>1510</v>
      </c>
      <c r="B122" s="370" t="s">
        <v>78</v>
      </c>
      <c r="C122" s="25" t="s">
        <v>39</v>
      </c>
      <c r="D122" s="114">
        <v>0</v>
      </c>
      <c r="E122" s="205"/>
      <c r="F122" s="205"/>
      <c r="G122" s="455">
        <v>150</v>
      </c>
    </row>
    <row r="123" spans="1:7" hidden="1" x14ac:dyDescent="0.35">
      <c r="A123" s="364" t="s">
        <v>1511</v>
      </c>
      <c r="B123" s="370" t="s">
        <v>3150</v>
      </c>
      <c r="C123" s="25" t="s">
        <v>39</v>
      </c>
      <c r="D123" s="114">
        <v>0</v>
      </c>
      <c r="E123" s="205"/>
      <c r="F123" s="205"/>
      <c r="G123" s="455">
        <v>150</v>
      </c>
    </row>
    <row r="124" spans="1:7" hidden="1" x14ac:dyDescent="0.35">
      <c r="A124" s="364" t="s">
        <v>1512</v>
      </c>
      <c r="B124" s="370" t="s">
        <v>3660</v>
      </c>
      <c r="C124" s="25" t="s">
        <v>39</v>
      </c>
      <c r="D124" s="114">
        <v>0</v>
      </c>
      <c r="E124" s="205"/>
      <c r="F124" s="205"/>
      <c r="G124" s="455">
        <v>150</v>
      </c>
    </row>
    <row r="125" spans="1:7" hidden="1" x14ac:dyDescent="0.35">
      <c r="A125" s="364" t="s">
        <v>1513</v>
      </c>
      <c r="B125" s="370" t="s">
        <v>487</v>
      </c>
      <c r="C125" s="25" t="s">
        <v>39</v>
      </c>
      <c r="D125" s="114">
        <v>0</v>
      </c>
      <c r="E125" s="205"/>
      <c r="F125" s="205"/>
      <c r="G125" s="455">
        <v>150</v>
      </c>
    </row>
    <row r="126" spans="1:7" hidden="1" x14ac:dyDescent="0.35">
      <c r="A126" s="364" t="s">
        <v>1514</v>
      </c>
      <c r="B126" s="370" t="s">
        <v>3218</v>
      </c>
      <c r="C126" s="25" t="s">
        <v>39</v>
      </c>
      <c r="D126" s="114">
        <v>0</v>
      </c>
      <c r="E126" s="205"/>
      <c r="F126" s="205"/>
      <c r="G126" s="455">
        <v>150</v>
      </c>
    </row>
    <row r="127" spans="1:7" hidden="1" x14ac:dyDescent="0.35">
      <c r="A127" s="364" t="s">
        <v>1515</v>
      </c>
      <c r="B127" s="370" t="s">
        <v>3661</v>
      </c>
      <c r="C127" s="25" t="s">
        <v>39</v>
      </c>
      <c r="D127" s="114">
        <v>0</v>
      </c>
      <c r="E127" s="205"/>
      <c r="F127" s="205"/>
      <c r="G127" s="455">
        <v>150</v>
      </c>
    </row>
    <row r="128" spans="1:7" hidden="1" x14ac:dyDescent="0.35">
      <c r="A128" s="364" t="s">
        <v>1516</v>
      </c>
      <c r="B128" s="370" t="s">
        <v>1209</v>
      </c>
      <c r="C128" s="25" t="s">
        <v>39</v>
      </c>
      <c r="D128" s="114">
        <v>0</v>
      </c>
      <c r="E128" s="205"/>
      <c r="F128" s="205"/>
      <c r="G128" s="455">
        <v>150</v>
      </c>
    </row>
    <row r="129" spans="1:7" hidden="1" x14ac:dyDescent="0.35">
      <c r="A129" s="364" t="s">
        <v>1517</v>
      </c>
      <c r="B129" s="370" t="s">
        <v>80</v>
      </c>
      <c r="C129" s="25" t="s">
        <v>39</v>
      </c>
      <c r="D129" s="114">
        <v>0</v>
      </c>
      <c r="E129" s="205"/>
      <c r="F129" s="205"/>
      <c r="G129" s="455">
        <v>150</v>
      </c>
    </row>
    <row r="130" spans="1:7" hidden="1" x14ac:dyDescent="0.35">
      <c r="A130" s="364" t="s">
        <v>1518</v>
      </c>
      <c r="B130" s="370" t="s">
        <v>3247</v>
      </c>
      <c r="C130" s="25" t="s">
        <v>39</v>
      </c>
      <c r="D130" s="114">
        <v>0</v>
      </c>
      <c r="E130" s="205"/>
      <c r="F130" s="205"/>
      <c r="G130" s="455">
        <v>150</v>
      </c>
    </row>
    <row r="131" spans="1:7" hidden="1" x14ac:dyDescent="0.35">
      <c r="A131" s="364" t="s">
        <v>1519</v>
      </c>
      <c r="B131" s="370" t="s">
        <v>3662</v>
      </c>
      <c r="C131" s="25" t="s">
        <v>39</v>
      </c>
      <c r="D131" s="114">
        <v>0</v>
      </c>
      <c r="E131" s="205"/>
      <c r="F131" s="205"/>
      <c r="G131" s="455">
        <v>150</v>
      </c>
    </row>
    <row r="132" spans="1:7" hidden="1" x14ac:dyDescent="0.35">
      <c r="A132" s="364" t="s">
        <v>1520</v>
      </c>
      <c r="B132" s="370" t="s">
        <v>82</v>
      </c>
      <c r="C132" s="25" t="s">
        <v>39</v>
      </c>
      <c r="D132" s="114">
        <v>0</v>
      </c>
      <c r="E132" s="205"/>
      <c r="F132" s="205"/>
      <c r="G132" s="455">
        <v>150</v>
      </c>
    </row>
    <row r="133" spans="1:7" hidden="1" x14ac:dyDescent="0.35">
      <c r="A133" s="364" t="s">
        <v>1521</v>
      </c>
      <c r="B133" s="370" t="s">
        <v>3276</v>
      </c>
      <c r="C133" s="25" t="s">
        <v>39</v>
      </c>
      <c r="D133" s="114">
        <v>0</v>
      </c>
      <c r="E133" s="205"/>
      <c r="F133" s="205"/>
      <c r="G133" s="455">
        <v>150</v>
      </c>
    </row>
    <row r="134" spans="1:7" hidden="1" x14ac:dyDescent="0.35">
      <c r="A134" s="364" t="s">
        <v>1522</v>
      </c>
      <c r="B134" s="370" t="s">
        <v>3663</v>
      </c>
      <c r="C134" s="25" t="s">
        <v>39</v>
      </c>
      <c r="D134" s="114">
        <v>0</v>
      </c>
      <c r="E134" s="205"/>
      <c r="F134" s="205"/>
      <c r="G134" s="455">
        <v>150</v>
      </c>
    </row>
    <row r="135" spans="1:7" hidden="1" x14ac:dyDescent="0.35">
      <c r="A135" s="364" t="s">
        <v>1523</v>
      </c>
      <c r="B135" s="370" t="s">
        <v>84</v>
      </c>
      <c r="C135" s="25" t="s">
        <v>39</v>
      </c>
      <c r="D135" s="114">
        <v>0</v>
      </c>
      <c r="E135" s="205"/>
      <c r="F135" s="205"/>
      <c r="G135" s="455">
        <v>150</v>
      </c>
    </row>
    <row r="136" spans="1:7" hidden="1" x14ac:dyDescent="0.35">
      <c r="A136" s="364" t="s">
        <v>1524</v>
      </c>
      <c r="B136" s="370" t="s">
        <v>3305</v>
      </c>
      <c r="C136" s="25" t="s">
        <v>39</v>
      </c>
      <c r="D136" s="114">
        <v>0</v>
      </c>
      <c r="E136" s="205"/>
      <c r="F136" s="205"/>
      <c r="G136" s="455">
        <v>150</v>
      </c>
    </row>
    <row r="137" spans="1:7" hidden="1" x14ac:dyDescent="0.35">
      <c r="A137" s="364" t="s">
        <v>1525</v>
      </c>
      <c r="B137" s="370" t="s">
        <v>3664</v>
      </c>
      <c r="C137" s="25" t="s">
        <v>39</v>
      </c>
      <c r="D137" s="114">
        <v>0</v>
      </c>
      <c r="E137" s="205"/>
      <c r="F137" s="205"/>
      <c r="G137" s="455">
        <v>150</v>
      </c>
    </row>
    <row r="138" spans="1:7" hidden="1" x14ac:dyDescent="0.35">
      <c r="A138" s="364" t="s">
        <v>1526</v>
      </c>
      <c r="B138" s="370" t="s">
        <v>86</v>
      </c>
      <c r="C138" s="25" t="s">
        <v>39</v>
      </c>
      <c r="D138" s="114">
        <v>0</v>
      </c>
      <c r="E138" s="205"/>
      <c r="F138" s="205"/>
      <c r="G138" s="455">
        <v>150</v>
      </c>
    </row>
    <row r="139" spans="1:7" hidden="1" x14ac:dyDescent="0.35">
      <c r="A139" s="364" t="s">
        <v>1527</v>
      </c>
      <c r="B139" s="370" t="s">
        <v>3334</v>
      </c>
      <c r="C139" s="25" t="s">
        <v>39</v>
      </c>
      <c r="D139" s="114">
        <v>0</v>
      </c>
      <c r="E139" s="205"/>
      <c r="F139" s="205"/>
      <c r="G139" s="455">
        <v>150</v>
      </c>
    </row>
    <row r="140" spans="1:7" hidden="1" x14ac:dyDescent="0.35">
      <c r="A140" s="364" t="s">
        <v>1528</v>
      </c>
      <c r="B140" s="370" t="s">
        <v>3665</v>
      </c>
      <c r="C140" s="25" t="s">
        <v>39</v>
      </c>
      <c r="D140" s="114">
        <v>0</v>
      </c>
      <c r="E140" s="205"/>
      <c r="F140" s="205"/>
      <c r="G140" s="455">
        <v>150</v>
      </c>
    </row>
    <row r="141" spans="1:7" hidden="1" x14ac:dyDescent="0.35">
      <c r="A141" s="364" t="s">
        <v>1529</v>
      </c>
      <c r="B141" s="370" t="s">
        <v>88</v>
      </c>
      <c r="C141" s="25" t="s">
        <v>39</v>
      </c>
      <c r="D141" s="114">
        <v>0</v>
      </c>
      <c r="E141" s="205"/>
      <c r="F141" s="205"/>
      <c r="G141" s="455">
        <v>150</v>
      </c>
    </row>
    <row r="142" spans="1:7" hidden="1" x14ac:dyDescent="0.35">
      <c r="A142" s="364" t="s">
        <v>1530</v>
      </c>
      <c r="B142" s="370" t="s">
        <v>3363</v>
      </c>
      <c r="C142" s="25" t="s">
        <v>39</v>
      </c>
      <c r="D142" s="114">
        <v>0</v>
      </c>
      <c r="E142" s="205"/>
      <c r="F142" s="205"/>
      <c r="G142" s="455">
        <v>150</v>
      </c>
    </row>
    <row r="143" spans="1:7" hidden="1" x14ac:dyDescent="0.35">
      <c r="A143" s="364" t="s">
        <v>1531</v>
      </c>
      <c r="B143" s="370" t="s">
        <v>3666</v>
      </c>
      <c r="C143" s="25" t="s">
        <v>39</v>
      </c>
      <c r="D143" s="114">
        <v>0</v>
      </c>
      <c r="E143" s="205"/>
      <c r="F143" s="205"/>
      <c r="G143" s="455">
        <v>150</v>
      </c>
    </row>
    <row r="144" spans="1:7" hidden="1" x14ac:dyDescent="0.35">
      <c r="A144" s="364" t="s">
        <v>1532</v>
      </c>
      <c r="B144" s="370" t="s">
        <v>3667</v>
      </c>
      <c r="C144" s="25" t="s">
        <v>39</v>
      </c>
      <c r="D144" s="114">
        <v>0</v>
      </c>
      <c r="E144" s="205"/>
      <c r="F144" s="205"/>
      <c r="G144" s="455">
        <v>150</v>
      </c>
    </row>
    <row r="145" spans="1:7" hidden="1" x14ac:dyDescent="0.35">
      <c r="A145" s="364" t="s">
        <v>1533</v>
      </c>
      <c r="B145" s="370" t="s">
        <v>3602</v>
      </c>
      <c r="C145" s="25" t="s">
        <v>39</v>
      </c>
      <c r="D145" s="114">
        <v>0</v>
      </c>
      <c r="E145" s="205"/>
      <c r="F145" s="205"/>
      <c r="G145" s="455">
        <v>150</v>
      </c>
    </row>
    <row r="146" spans="1:7" hidden="1" x14ac:dyDescent="0.35">
      <c r="A146" s="364" t="s">
        <v>1534</v>
      </c>
      <c r="B146" s="370" t="s">
        <v>440</v>
      </c>
      <c r="C146" s="25" t="s">
        <v>39</v>
      </c>
      <c r="D146" s="114">
        <v>0</v>
      </c>
      <c r="E146" s="205"/>
      <c r="F146" s="205"/>
      <c r="G146" s="455">
        <v>150</v>
      </c>
    </row>
    <row r="147" spans="1:7" hidden="1" x14ac:dyDescent="0.35">
      <c r="A147" s="364" t="s">
        <v>1535</v>
      </c>
      <c r="B147" s="370" t="s">
        <v>3668</v>
      </c>
      <c r="C147" s="25" t="s">
        <v>39</v>
      </c>
      <c r="D147" s="114">
        <v>0</v>
      </c>
      <c r="E147" s="205"/>
      <c r="F147" s="205"/>
      <c r="G147" s="455">
        <v>150</v>
      </c>
    </row>
    <row r="148" spans="1:7" hidden="1" x14ac:dyDescent="0.35">
      <c r="A148" s="364" t="s">
        <v>1536</v>
      </c>
      <c r="B148" s="370" t="s">
        <v>3415</v>
      </c>
      <c r="C148" s="25" t="s">
        <v>39</v>
      </c>
      <c r="D148" s="114">
        <v>0</v>
      </c>
      <c r="E148" s="205"/>
      <c r="F148" s="205"/>
      <c r="G148" s="455">
        <v>150</v>
      </c>
    </row>
    <row r="149" spans="1:7" hidden="1" x14ac:dyDescent="0.35">
      <c r="A149" s="364" t="s">
        <v>1537</v>
      </c>
      <c r="B149" s="370" t="s">
        <v>91</v>
      </c>
      <c r="C149" s="25" t="s">
        <v>39</v>
      </c>
      <c r="D149" s="114">
        <v>0</v>
      </c>
      <c r="E149" s="205"/>
      <c r="F149" s="205"/>
      <c r="G149" s="455">
        <v>150</v>
      </c>
    </row>
    <row r="150" spans="1:7" hidden="1" x14ac:dyDescent="0.35">
      <c r="A150" s="364" t="s">
        <v>1538</v>
      </c>
      <c r="B150" s="370" t="s">
        <v>432</v>
      </c>
      <c r="C150" s="25" t="s">
        <v>39</v>
      </c>
      <c r="D150" s="114">
        <v>0</v>
      </c>
      <c r="E150" s="205"/>
      <c r="F150" s="205"/>
      <c r="G150" s="455">
        <v>150</v>
      </c>
    </row>
    <row r="151" spans="1:7" hidden="1" x14ac:dyDescent="0.35">
      <c r="A151" s="364" t="s">
        <v>1539</v>
      </c>
      <c r="B151" s="370" t="s">
        <v>3444</v>
      </c>
      <c r="C151" s="25" t="s">
        <v>39</v>
      </c>
      <c r="D151" s="114">
        <v>0</v>
      </c>
      <c r="E151" s="205"/>
      <c r="F151" s="205"/>
      <c r="G151" s="455">
        <v>150</v>
      </c>
    </row>
    <row r="152" spans="1:7" hidden="1" x14ac:dyDescent="0.35">
      <c r="A152" s="364" t="s">
        <v>1540</v>
      </c>
      <c r="B152" s="370" t="s">
        <v>3669</v>
      </c>
      <c r="C152" s="25" t="s">
        <v>39</v>
      </c>
      <c r="D152" s="114">
        <v>0</v>
      </c>
      <c r="E152" s="205"/>
      <c r="F152" s="205"/>
      <c r="G152" s="455">
        <v>150</v>
      </c>
    </row>
    <row r="153" spans="1:7" hidden="1" x14ac:dyDescent="0.35">
      <c r="A153" s="364" t="s">
        <v>1541</v>
      </c>
      <c r="B153" s="370" t="s">
        <v>92</v>
      </c>
      <c r="C153" s="25" t="s">
        <v>39</v>
      </c>
      <c r="D153" s="114">
        <v>0</v>
      </c>
      <c r="E153" s="205"/>
      <c r="F153" s="205"/>
      <c r="G153" s="455">
        <v>150</v>
      </c>
    </row>
    <row r="154" spans="1:7" hidden="1" x14ac:dyDescent="0.35">
      <c r="A154" s="364" t="s">
        <v>1542</v>
      </c>
      <c r="B154" s="370" t="s">
        <v>3612</v>
      </c>
      <c r="C154" s="25" t="s">
        <v>39</v>
      </c>
      <c r="D154" s="114">
        <v>0</v>
      </c>
      <c r="E154" s="205"/>
      <c r="F154" s="205"/>
      <c r="G154" s="455">
        <v>150</v>
      </c>
    </row>
    <row r="155" spans="1:7" hidden="1" x14ac:dyDescent="0.35">
      <c r="A155" s="364" t="s">
        <v>1543</v>
      </c>
      <c r="B155" s="370" t="s">
        <v>3670</v>
      </c>
      <c r="C155" s="25" t="s">
        <v>39</v>
      </c>
      <c r="D155" s="114">
        <v>0</v>
      </c>
      <c r="E155" s="205"/>
      <c r="F155" s="205"/>
      <c r="G155" s="455">
        <v>150</v>
      </c>
    </row>
    <row r="156" spans="1:7" hidden="1" x14ac:dyDescent="0.35">
      <c r="A156" s="364" t="s">
        <v>1544</v>
      </c>
      <c r="B156" s="370" t="s">
        <v>5795</v>
      </c>
      <c r="C156" s="25" t="s">
        <v>39</v>
      </c>
      <c r="D156" s="114">
        <v>0</v>
      </c>
      <c r="E156" s="205"/>
      <c r="F156" s="205"/>
      <c r="G156" s="455">
        <v>150</v>
      </c>
    </row>
    <row r="157" spans="1:7" hidden="1" x14ac:dyDescent="0.35">
      <c r="A157" s="364" t="s">
        <v>4106</v>
      </c>
      <c r="B157" s="370" t="s">
        <v>94</v>
      </c>
      <c r="C157" s="25" t="s">
        <v>39</v>
      </c>
      <c r="D157" s="114">
        <v>0</v>
      </c>
      <c r="E157" s="205"/>
      <c r="F157" s="205"/>
      <c r="G157" s="455">
        <v>150</v>
      </c>
    </row>
    <row r="158" spans="1:7" hidden="1" x14ac:dyDescent="0.35">
      <c r="A158" s="364" t="s">
        <v>4107</v>
      </c>
      <c r="B158" s="370" t="s">
        <v>1211</v>
      </c>
      <c r="C158" s="25" t="s">
        <v>39</v>
      </c>
      <c r="D158" s="114">
        <v>0</v>
      </c>
      <c r="E158" s="205"/>
      <c r="F158" s="205"/>
      <c r="G158" s="455">
        <v>150</v>
      </c>
    </row>
    <row r="159" spans="1:7" s="20" customFormat="1" hidden="1" x14ac:dyDescent="0.35">
      <c r="A159" s="364" t="s">
        <v>4108</v>
      </c>
      <c r="B159" s="370" t="s">
        <v>1212</v>
      </c>
      <c r="C159" s="25" t="s">
        <v>39</v>
      </c>
      <c r="D159" s="114">
        <v>0</v>
      </c>
      <c r="E159" s="33"/>
      <c r="F159" s="33"/>
      <c r="G159" s="455">
        <v>150</v>
      </c>
    </row>
    <row r="160" spans="1:7" s="20" customFormat="1" hidden="1" x14ac:dyDescent="0.35">
      <c r="A160" s="364" t="s">
        <v>4109</v>
      </c>
      <c r="B160" s="370" t="s">
        <v>95</v>
      </c>
      <c r="C160" s="25" t="s">
        <v>39</v>
      </c>
      <c r="D160" s="114">
        <v>0</v>
      </c>
      <c r="E160" s="33"/>
      <c r="F160" s="33"/>
      <c r="G160" s="455">
        <v>150</v>
      </c>
    </row>
    <row r="161" spans="1:7" s="20" customFormat="1" hidden="1" x14ac:dyDescent="0.35">
      <c r="A161" s="364" t="s">
        <v>4110</v>
      </c>
      <c r="B161" s="370" t="s">
        <v>96</v>
      </c>
      <c r="C161" s="25" t="s">
        <v>39</v>
      </c>
      <c r="D161" s="114">
        <v>0</v>
      </c>
      <c r="E161" s="33"/>
      <c r="F161" s="33"/>
      <c r="G161" s="455">
        <v>150</v>
      </c>
    </row>
    <row r="162" spans="1:7" s="20" customFormat="1" hidden="1" x14ac:dyDescent="0.35">
      <c r="A162" s="364" t="s">
        <v>4111</v>
      </c>
      <c r="B162" s="370" t="s">
        <v>1213</v>
      </c>
      <c r="C162" s="25" t="s">
        <v>39</v>
      </c>
      <c r="D162" s="114">
        <v>0</v>
      </c>
      <c r="E162" s="33"/>
      <c r="F162" s="33"/>
      <c r="G162" s="455">
        <v>150</v>
      </c>
    </row>
    <row r="163" spans="1:7" s="20" customFormat="1" hidden="1" x14ac:dyDescent="0.35">
      <c r="A163" s="364" t="s">
        <v>4112</v>
      </c>
      <c r="B163" s="370" t="s">
        <v>3671</v>
      </c>
      <c r="C163" s="25" t="s">
        <v>39</v>
      </c>
      <c r="D163" s="114">
        <v>0</v>
      </c>
      <c r="E163" s="33"/>
      <c r="F163" s="33"/>
      <c r="G163" s="455">
        <v>150</v>
      </c>
    </row>
    <row r="164" spans="1:7" s="20" customFormat="1" hidden="1" x14ac:dyDescent="0.35">
      <c r="A164" s="364" t="s">
        <v>4113</v>
      </c>
      <c r="B164" s="370" t="s">
        <v>3472</v>
      </c>
      <c r="C164" s="25" t="s">
        <v>39</v>
      </c>
      <c r="D164" s="114">
        <v>0</v>
      </c>
      <c r="E164" s="33"/>
      <c r="F164" s="33"/>
      <c r="G164" s="455">
        <v>150</v>
      </c>
    </row>
    <row r="165" spans="1:7" hidden="1" x14ac:dyDescent="0.35">
      <c r="A165" s="364" t="s">
        <v>4114</v>
      </c>
      <c r="B165" s="370" t="s">
        <v>98</v>
      </c>
      <c r="C165" s="25" t="s">
        <v>39</v>
      </c>
      <c r="D165" s="114">
        <v>0</v>
      </c>
      <c r="E165" s="205"/>
      <c r="F165" s="205"/>
      <c r="G165" s="455">
        <v>150</v>
      </c>
    </row>
    <row r="166" spans="1:7" hidden="1" x14ac:dyDescent="0.35">
      <c r="A166" s="364" t="s">
        <v>4115</v>
      </c>
      <c r="B166" s="370" t="s">
        <v>99</v>
      </c>
      <c r="C166" s="25" t="s">
        <v>39</v>
      </c>
      <c r="D166" s="114">
        <v>0</v>
      </c>
      <c r="E166" s="205"/>
      <c r="F166" s="205"/>
      <c r="G166" s="455">
        <v>150</v>
      </c>
    </row>
    <row r="167" spans="1:7" hidden="1" x14ac:dyDescent="0.35">
      <c r="A167" s="364" t="s">
        <v>4116</v>
      </c>
      <c r="B167" s="370" t="s">
        <v>896</v>
      </c>
      <c r="C167" s="25" t="s">
        <v>39</v>
      </c>
      <c r="D167" s="114">
        <v>0</v>
      </c>
      <c r="E167" s="205"/>
      <c r="F167" s="205"/>
      <c r="G167" s="455">
        <v>150</v>
      </c>
    </row>
    <row r="168" spans="1:7" hidden="1" x14ac:dyDescent="0.35">
      <c r="A168" s="364" t="s">
        <v>4117</v>
      </c>
      <c r="B168" s="370" t="s">
        <v>3501</v>
      </c>
      <c r="C168" s="25" t="s">
        <v>39</v>
      </c>
      <c r="D168" s="114">
        <v>0</v>
      </c>
      <c r="E168" s="205"/>
      <c r="F168" s="205"/>
      <c r="G168" s="455">
        <v>150</v>
      </c>
    </row>
    <row r="169" spans="1:7" hidden="1" x14ac:dyDescent="0.35">
      <c r="A169" s="364" t="s">
        <v>4118</v>
      </c>
      <c r="B169" s="370" t="s">
        <v>3672</v>
      </c>
      <c r="C169" s="25" t="s">
        <v>39</v>
      </c>
      <c r="D169" s="114">
        <v>0</v>
      </c>
      <c r="E169" s="205"/>
      <c r="F169" s="205"/>
      <c r="G169" s="455">
        <v>150</v>
      </c>
    </row>
    <row r="170" spans="1:7" hidden="1" x14ac:dyDescent="0.35">
      <c r="A170" s="364" t="s">
        <v>4119</v>
      </c>
      <c r="B170" s="370" t="s">
        <v>2639</v>
      </c>
      <c r="C170" s="25" t="s">
        <v>39</v>
      </c>
      <c r="D170" s="114">
        <v>0</v>
      </c>
      <c r="E170" s="205"/>
      <c r="F170" s="205"/>
      <c r="G170" s="455">
        <v>150</v>
      </c>
    </row>
    <row r="171" spans="1:7" hidden="1" x14ac:dyDescent="0.35">
      <c r="A171" s="364" t="s">
        <v>4120</v>
      </c>
      <c r="B171" s="370" t="s">
        <v>3529</v>
      </c>
      <c r="C171" s="25" t="s">
        <v>39</v>
      </c>
      <c r="D171" s="114">
        <v>0</v>
      </c>
      <c r="E171" s="205"/>
      <c r="F171" s="205"/>
      <c r="G171" s="455">
        <v>150</v>
      </c>
    </row>
    <row r="172" spans="1:7" hidden="1" x14ac:dyDescent="0.35">
      <c r="A172" s="364" t="s">
        <v>4121</v>
      </c>
      <c r="B172" s="370" t="s">
        <v>3673</v>
      </c>
      <c r="C172" s="25" t="s">
        <v>39</v>
      </c>
      <c r="D172" s="114">
        <v>0</v>
      </c>
      <c r="E172" s="205"/>
      <c r="F172" s="205"/>
      <c r="G172" s="455">
        <v>150</v>
      </c>
    </row>
    <row r="173" spans="1:7" hidden="1" x14ac:dyDescent="0.35">
      <c r="A173" s="365" t="s">
        <v>1545</v>
      </c>
      <c r="B173" s="370" t="s">
        <v>100</v>
      </c>
      <c r="C173" s="25" t="s">
        <v>39</v>
      </c>
      <c r="D173" s="114">
        <v>0</v>
      </c>
      <c r="E173" s="205"/>
      <c r="F173" s="205"/>
      <c r="G173" s="455">
        <v>180</v>
      </c>
    </row>
    <row r="174" spans="1:7" hidden="1" x14ac:dyDescent="0.35">
      <c r="A174" s="365" t="s">
        <v>1546</v>
      </c>
      <c r="B174" s="370" t="s">
        <v>3180</v>
      </c>
      <c r="C174" s="25" t="s">
        <v>39</v>
      </c>
      <c r="D174" s="114">
        <v>0</v>
      </c>
      <c r="E174" s="205"/>
      <c r="F174" s="205"/>
      <c r="G174" s="455">
        <v>180</v>
      </c>
    </row>
    <row r="175" spans="1:7" hidden="1" x14ac:dyDescent="0.35">
      <c r="A175" s="365" t="s">
        <v>1547</v>
      </c>
      <c r="B175" s="370" t="s">
        <v>3674</v>
      </c>
      <c r="C175" s="25" t="s">
        <v>39</v>
      </c>
      <c r="D175" s="114">
        <v>0</v>
      </c>
      <c r="E175" s="205"/>
      <c r="F175" s="205"/>
      <c r="G175" s="455">
        <v>180</v>
      </c>
    </row>
    <row r="176" spans="1:7" hidden="1" x14ac:dyDescent="0.35">
      <c r="A176" s="365" t="s">
        <v>1548</v>
      </c>
      <c r="B176" s="370" t="s">
        <v>102</v>
      </c>
      <c r="C176" s="25" t="s">
        <v>39</v>
      </c>
      <c r="D176" s="114">
        <v>0</v>
      </c>
      <c r="E176" s="205"/>
      <c r="F176" s="205"/>
      <c r="G176" s="455">
        <v>180</v>
      </c>
    </row>
    <row r="177" spans="1:7" hidden="1" x14ac:dyDescent="0.35">
      <c r="A177" s="365" t="s">
        <v>1549</v>
      </c>
      <c r="B177" s="370" t="s">
        <v>3122</v>
      </c>
      <c r="C177" s="25" t="s">
        <v>39</v>
      </c>
      <c r="D177" s="114">
        <v>0</v>
      </c>
      <c r="E177" s="205"/>
      <c r="F177" s="205"/>
      <c r="G177" s="455">
        <v>180</v>
      </c>
    </row>
    <row r="178" spans="1:7" hidden="1" x14ac:dyDescent="0.35">
      <c r="A178" s="365" t="s">
        <v>1550</v>
      </c>
      <c r="B178" s="370" t="s">
        <v>3675</v>
      </c>
      <c r="C178" s="25" t="s">
        <v>39</v>
      </c>
      <c r="D178" s="114">
        <v>0</v>
      </c>
      <c r="E178" s="205"/>
      <c r="F178" s="205"/>
      <c r="G178" s="455">
        <v>180</v>
      </c>
    </row>
    <row r="179" spans="1:7" hidden="1" x14ac:dyDescent="0.35">
      <c r="A179" s="365" t="s">
        <v>1551</v>
      </c>
      <c r="B179" s="370" t="s">
        <v>104</v>
      </c>
      <c r="C179" s="25" t="s">
        <v>39</v>
      </c>
      <c r="D179" s="114">
        <v>0</v>
      </c>
      <c r="E179" s="205"/>
      <c r="F179" s="205"/>
      <c r="G179" s="455">
        <v>180</v>
      </c>
    </row>
    <row r="180" spans="1:7" hidden="1" x14ac:dyDescent="0.35">
      <c r="A180" s="365" t="s">
        <v>1552</v>
      </c>
      <c r="B180" s="370" t="s">
        <v>3151</v>
      </c>
      <c r="C180" s="25" t="s">
        <v>39</v>
      </c>
      <c r="D180" s="114">
        <v>0</v>
      </c>
      <c r="E180" s="205"/>
      <c r="F180" s="205"/>
      <c r="G180" s="455">
        <v>180</v>
      </c>
    </row>
    <row r="181" spans="1:7" hidden="1" x14ac:dyDescent="0.35">
      <c r="A181" s="365" t="s">
        <v>1553</v>
      </c>
      <c r="B181" s="370" t="s">
        <v>3676</v>
      </c>
      <c r="C181" s="25" t="s">
        <v>39</v>
      </c>
      <c r="D181" s="114">
        <v>0</v>
      </c>
      <c r="E181" s="205"/>
      <c r="F181" s="205"/>
      <c r="G181" s="455">
        <v>180</v>
      </c>
    </row>
    <row r="182" spans="1:7" hidden="1" x14ac:dyDescent="0.35">
      <c r="A182" s="365" t="s">
        <v>1554</v>
      </c>
      <c r="B182" s="370" t="s">
        <v>489</v>
      </c>
      <c r="C182" s="25" t="s">
        <v>39</v>
      </c>
      <c r="D182" s="114">
        <v>0</v>
      </c>
      <c r="E182" s="205"/>
      <c r="F182" s="205"/>
      <c r="G182" s="455">
        <v>180</v>
      </c>
    </row>
    <row r="183" spans="1:7" hidden="1" x14ac:dyDescent="0.35">
      <c r="A183" s="365" t="s">
        <v>1555</v>
      </c>
      <c r="B183" s="370" t="s">
        <v>3219</v>
      </c>
      <c r="C183" s="25" t="s">
        <v>39</v>
      </c>
      <c r="D183" s="114">
        <v>0</v>
      </c>
      <c r="E183" s="205"/>
      <c r="F183" s="205"/>
      <c r="G183" s="455">
        <v>180</v>
      </c>
    </row>
    <row r="184" spans="1:7" hidden="1" x14ac:dyDescent="0.35">
      <c r="A184" s="365" t="s">
        <v>1556</v>
      </c>
      <c r="B184" s="370" t="s">
        <v>3677</v>
      </c>
      <c r="C184" s="25" t="s">
        <v>39</v>
      </c>
      <c r="D184" s="114">
        <v>0</v>
      </c>
      <c r="E184" s="205"/>
      <c r="F184" s="205"/>
      <c r="G184" s="455">
        <v>180</v>
      </c>
    </row>
    <row r="185" spans="1:7" hidden="1" x14ac:dyDescent="0.35">
      <c r="A185" s="365" t="s">
        <v>1557</v>
      </c>
      <c r="B185" s="370" t="s">
        <v>1215</v>
      </c>
      <c r="C185" s="25" t="s">
        <v>39</v>
      </c>
      <c r="D185" s="114">
        <v>0</v>
      </c>
      <c r="E185" s="205"/>
      <c r="F185" s="205"/>
      <c r="G185" s="455">
        <v>180</v>
      </c>
    </row>
    <row r="186" spans="1:7" hidden="1" x14ac:dyDescent="0.35">
      <c r="A186" s="365" t="s">
        <v>1558</v>
      </c>
      <c r="B186" s="370" t="s">
        <v>106</v>
      </c>
      <c r="C186" s="25" t="s">
        <v>39</v>
      </c>
      <c r="D186" s="114">
        <v>0</v>
      </c>
      <c r="E186" s="205"/>
      <c r="F186" s="205"/>
      <c r="G186" s="455">
        <v>180</v>
      </c>
    </row>
    <row r="187" spans="1:7" hidden="1" x14ac:dyDescent="0.35">
      <c r="A187" s="365" t="s">
        <v>1559</v>
      </c>
      <c r="B187" s="370" t="s">
        <v>3248</v>
      </c>
      <c r="C187" s="25" t="s">
        <v>39</v>
      </c>
      <c r="D187" s="114">
        <v>0</v>
      </c>
      <c r="E187" s="205"/>
      <c r="F187" s="205"/>
      <c r="G187" s="455">
        <v>180</v>
      </c>
    </row>
    <row r="188" spans="1:7" hidden="1" x14ac:dyDescent="0.35">
      <c r="A188" s="365" t="s">
        <v>1560</v>
      </c>
      <c r="B188" s="370" t="s">
        <v>3678</v>
      </c>
      <c r="C188" s="25" t="s">
        <v>39</v>
      </c>
      <c r="D188" s="114">
        <v>0</v>
      </c>
      <c r="E188" s="205"/>
      <c r="F188" s="205"/>
      <c r="G188" s="455">
        <v>180</v>
      </c>
    </row>
    <row r="189" spans="1:7" hidden="1" x14ac:dyDescent="0.35">
      <c r="A189" s="365" t="s">
        <v>1561</v>
      </c>
      <c r="B189" s="370" t="s">
        <v>108</v>
      </c>
      <c r="C189" s="25" t="s">
        <v>39</v>
      </c>
      <c r="D189" s="114">
        <v>0</v>
      </c>
      <c r="E189" s="205"/>
      <c r="F189" s="205"/>
      <c r="G189" s="455">
        <v>180</v>
      </c>
    </row>
    <row r="190" spans="1:7" hidden="1" x14ac:dyDescent="0.35">
      <c r="A190" s="365" t="s">
        <v>1562</v>
      </c>
      <c r="B190" s="370" t="s">
        <v>3277</v>
      </c>
      <c r="C190" s="25" t="s">
        <v>39</v>
      </c>
      <c r="D190" s="114">
        <v>0</v>
      </c>
      <c r="E190" s="205"/>
      <c r="F190" s="205"/>
      <c r="G190" s="455">
        <v>180</v>
      </c>
    </row>
    <row r="191" spans="1:7" hidden="1" x14ac:dyDescent="0.35">
      <c r="A191" s="365" t="s">
        <v>1563</v>
      </c>
      <c r="B191" s="370" t="s">
        <v>3679</v>
      </c>
      <c r="C191" s="25" t="s">
        <v>39</v>
      </c>
      <c r="D191" s="114">
        <v>0</v>
      </c>
      <c r="E191" s="205"/>
      <c r="F191" s="205"/>
      <c r="G191" s="455">
        <v>180</v>
      </c>
    </row>
    <row r="192" spans="1:7" ht="13.5" hidden="1" customHeight="1" x14ac:dyDescent="0.35">
      <c r="A192" s="365" t="s">
        <v>1564</v>
      </c>
      <c r="B192" s="370" t="s">
        <v>110</v>
      </c>
      <c r="C192" s="25" t="s">
        <v>39</v>
      </c>
      <c r="D192" s="114">
        <v>0</v>
      </c>
      <c r="E192" s="205"/>
      <c r="F192" s="205"/>
      <c r="G192" s="455">
        <v>180</v>
      </c>
    </row>
    <row r="193" spans="1:7" hidden="1" x14ac:dyDescent="0.35">
      <c r="A193" s="365" t="s">
        <v>1565</v>
      </c>
      <c r="B193" s="370" t="s">
        <v>3306</v>
      </c>
      <c r="C193" s="25" t="s">
        <v>39</v>
      </c>
      <c r="D193" s="114">
        <v>0</v>
      </c>
      <c r="E193" s="205"/>
      <c r="F193" s="205"/>
      <c r="G193" s="455">
        <v>180</v>
      </c>
    </row>
    <row r="194" spans="1:7" hidden="1" x14ac:dyDescent="0.35">
      <c r="A194" s="365" t="s">
        <v>1566</v>
      </c>
      <c r="B194" s="370" t="s">
        <v>3680</v>
      </c>
      <c r="C194" s="25" t="s">
        <v>39</v>
      </c>
      <c r="D194" s="114">
        <v>0</v>
      </c>
      <c r="E194" s="205"/>
      <c r="F194" s="205"/>
      <c r="G194" s="455">
        <v>180</v>
      </c>
    </row>
    <row r="195" spans="1:7" hidden="1" x14ac:dyDescent="0.35">
      <c r="A195" s="365" t="s">
        <v>1567</v>
      </c>
      <c r="B195" s="370" t="s">
        <v>112</v>
      </c>
      <c r="C195" s="25" t="s">
        <v>39</v>
      </c>
      <c r="D195" s="114">
        <v>0</v>
      </c>
      <c r="E195" s="205"/>
      <c r="F195" s="205"/>
      <c r="G195" s="455">
        <v>180</v>
      </c>
    </row>
    <row r="196" spans="1:7" hidden="1" x14ac:dyDescent="0.35">
      <c r="A196" s="365" t="s">
        <v>1568</v>
      </c>
      <c r="B196" s="370" t="s">
        <v>3335</v>
      </c>
      <c r="C196" s="25" t="s">
        <v>39</v>
      </c>
      <c r="D196" s="114">
        <v>0</v>
      </c>
      <c r="E196" s="205"/>
      <c r="F196" s="205"/>
      <c r="G196" s="455">
        <v>180</v>
      </c>
    </row>
    <row r="197" spans="1:7" hidden="1" x14ac:dyDescent="0.35">
      <c r="A197" s="365" t="s">
        <v>1569</v>
      </c>
      <c r="B197" s="370" t="s">
        <v>3681</v>
      </c>
      <c r="C197" s="25" t="s">
        <v>39</v>
      </c>
      <c r="D197" s="114">
        <v>0</v>
      </c>
      <c r="E197" s="205"/>
      <c r="F197" s="205"/>
      <c r="G197" s="455">
        <v>180</v>
      </c>
    </row>
    <row r="198" spans="1:7" hidden="1" x14ac:dyDescent="0.35">
      <c r="A198" s="365" t="s">
        <v>1570</v>
      </c>
      <c r="B198" s="370" t="s">
        <v>114</v>
      </c>
      <c r="C198" s="25" t="s">
        <v>39</v>
      </c>
      <c r="D198" s="114">
        <v>0</v>
      </c>
      <c r="E198" s="205"/>
      <c r="F198" s="205"/>
      <c r="G198" s="455">
        <v>180</v>
      </c>
    </row>
    <row r="199" spans="1:7" hidden="1" x14ac:dyDescent="0.35">
      <c r="A199" s="365" t="s">
        <v>1571</v>
      </c>
      <c r="B199" s="370" t="s">
        <v>3364</v>
      </c>
      <c r="C199" s="25" t="s">
        <v>39</v>
      </c>
      <c r="D199" s="114">
        <v>0</v>
      </c>
      <c r="E199" s="205"/>
      <c r="F199" s="205"/>
      <c r="G199" s="455">
        <v>180</v>
      </c>
    </row>
    <row r="200" spans="1:7" hidden="1" x14ac:dyDescent="0.35">
      <c r="A200" s="365" t="s">
        <v>1572</v>
      </c>
      <c r="B200" s="370" t="s">
        <v>3682</v>
      </c>
      <c r="C200" s="25" t="s">
        <v>39</v>
      </c>
      <c r="D200" s="114">
        <v>0</v>
      </c>
      <c r="E200" s="205"/>
      <c r="F200" s="205"/>
      <c r="G200" s="455">
        <v>180</v>
      </c>
    </row>
    <row r="201" spans="1:7" hidden="1" x14ac:dyDescent="0.35">
      <c r="A201" s="365" t="s">
        <v>1573</v>
      </c>
      <c r="B201" s="370" t="s">
        <v>3683</v>
      </c>
      <c r="C201" s="25" t="s">
        <v>39</v>
      </c>
      <c r="D201" s="114">
        <v>0</v>
      </c>
      <c r="E201" s="205"/>
      <c r="F201" s="205"/>
      <c r="G201" s="455">
        <v>180</v>
      </c>
    </row>
    <row r="202" spans="1:7" s="20" customFormat="1" hidden="1" x14ac:dyDescent="0.35">
      <c r="A202" s="365" t="s">
        <v>1574</v>
      </c>
      <c r="B202" s="370" t="s">
        <v>3603</v>
      </c>
      <c r="C202" s="25" t="s">
        <v>39</v>
      </c>
      <c r="D202" s="114">
        <v>0</v>
      </c>
      <c r="E202" s="33"/>
      <c r="F202" s="33"/>
      <c r="G202" s="455">
        <v>180</v>
      </c>
    </row>
    <row r="203" spans="1:7" s="20" customFormat="1" hidden="1" x14ac:dyDescent="0.35">
      <c r="A203" s="365" t="s">
        <v>1575</v>
      </c>
      <c r="B203" s="370" t="s">
        <v>442</v>
      </c>
      <c r="C203" s="25" t="s">
        <v>39</v>
      </c>
      <c r="D203" s="114">
        <v>0</v>
      </c>
      <c r="E203" s="33"/>
      <c r="F203" s="33"/>
      <c r="G203" s="455">
        <v>180</v>
      </c>
    </row>
    <row r="204" spans="1:7" s="20" customFormat="1" hidden="1" x14ac:dyDescent="0.35">
      <c r="A204" s="365" t="s">
        <v>1576</v>
      </c>
      <c r="B204" s="370" t="s">
        <v>3684</v>
      </c>
      <c r="C204" s="25" t="s">
        <v>39</v>
      </c>
      <c r="D204" s="114">
        <v>0</v>
      </c>
      <c r="E204" s="33"/>
      <c r="F204" s="33"/>
      <c r="G204" s="455">
        <v>180</v>
      </c>
    </row>
    <row r="205" spans="1:7" s="20" customFormat="1" hidden="1" x14ac:dyDescent="0.35">
      <c r="A205" s="365" t="s">
        <v>1577</v>
      </c>
      <c r="B205" s="370" t="s">
        <v>3416</v>
      </c>
      <c r="C205" s="25" t="s">
        <v>39</v>
      </c>
      <c r="D205" s="114">
        <v>0</v>
      </c>
      <c r="E205" s="33"/>
      <c r="F205" s="33"/>
      <c r="G205" s="455">
        <v>180</v>
      </c>
    </row>
    <row r="206" spans="1:7" s="20" customFormat="1" hidden="1" x14ac:dyDescent="0.35">
      <c r="A206" s="365" t="s">
        <v>1578</v>
      </c>
      <c r="B206" s="370" t="s">
        <v>117</v>
      </c>
      <c r="C206" s="25" t="s">
        <v>39</v>
      </c>
      <c r="D206" s="114">
        <v>0</v>
      </c>
      <c r="E206" s="33"/>
      <c r="F206" s="33"/>
      <c r="G206" s="455">
        <v>180</v>
      </c>
    </row>
    <row r="207" spans="1:7" s="20" customFormat="1" hidden="1" x14ac:dyDescent="0.35">
      <c r="A207" s="365" t="s">
        <v>1579</v>
      </c>
      <c r="B207" s="370" t="s">
        <v>434</v>
      </c>
      <c r="C207" s="25" t="s">
        <v>39</v>
      </c>
      <c r="D207" s="114">
        <v>0</v>
      </c>
      <c r="E207" s="33"/>
      <c r="F207" s="33"/>
      <c r="G207" s="455">
        <v>180</v>
      </c>
    </row>
    <row r="208" spans="1:7" s="20" customFormat="1" hidden="1" x14ac:dyDescent="0.35">
      <c r="A208" s="365" t="s">
        <v>1580</v>
      </c>
      <c r="B208" s="370" t="s">
        <v>3604</v>
      </c>
      <c r="C208" s="25" t="s">
        <v>39</v>
      </c>
      <c r="D208" s="114">
        <v>0</v>
      </c>
      <c r="E208" s="33"/>
      <c r="F208" s="33"/>
      <c r="G208" s="455">
        <v>180</v>
      </c>
    </row>
    <row r="209" spans="1:7" s="20" customFormat="1" hidden="1" x14ac:dyDescent="0.35">
      <c r="A209" s="365" t="s">
        <v>1581</v>
      </c>
      <c r="B209" s="370" t="s">
        <v>3685</v>
      </c>
      <c r="C209" s="25" t="s">
        <v>39</v>
      </c>
      <c r="D209" s="114">
        <v>0</v>
      </c>
      <c r="E209" s="33"/>
      <c r="F209" s="33"/>
      <c r="G209" s="455">
        <v>180</v>
      </c>
    </row>
    <row r="210" spans="1:7" hidden="1" x14ac:dyDescent="0.35">
      <c r="A210" s="365" t="s">
        <v>1582</v>
      </c>
      <c r="B210" s="370" t="s">
        <v>118</v>
      </c>
      <c r="C210" s="25" t="s">
        <v>39</v>
      </c>
      <c r="D210" s="114">
        <v>0</v>
      </c>
      <c r="E210" s="205"/>
      <c r="F210" s="205"/>
      <c r="G210" s="455">
        <v>180</v>
      </c>
    </row>
    <row r="211" spans="1:7" hidden="1" x14ac:dyDescent="0.35">
      <c r="A211" s="365" t="s">
        <v>1583</v>
      </c>
      <c r="B211" s="370" t="s">
        <v>3613</v>
      </c>
      <c r="C211" s="25" t="s">
        <v>39</v>
      </c>
      <c r="D211" s="114">
        <v>0</v>
      </c>
      <c r="E211" s="205"/>
      <c r="F211" s="205"/>
      <c r="G211" s="455">
        <v>180</v>
      </c>
    </row>
    <row r="212" spans="1:7" hidden="1" x14ac:dyDescent="0.35">
      <c r="A212" s="365" t="s">
        <v>1584</v>
      </c>
      <c r="B212" s="370" t="s">
        <v>3686</v>
      </c>
      <c r="C212" s="25" t="s">
        <v>39</v>
      </c>
      <c r="D212" s="114">
        <v>0</v>
      </c>
      <c r="E212" s="205"/>
      <c r="F212" s="205"/>
      <c r="G212" s="455">
        <v>180</v>
      </c>
    </row>
    <row r="213" spans="1:7" hidden="1" x14ac:dyDescent="0.35">
      <c r="A213" s="365" t="s">
        <v>1585</v>
      </c>
      <c r="B213" s="370" t="s">
        <v>5796</v>
      </c>
      <c r="C213" s="25" t="s">
        <v>39</v>
      </c>
      <c r="D213" s="114">
        <v>0</v>
      </c>
      <c r="E213" s="205"/>
      <c r="F213" s="205"/>
      <c r="G213" s="455">
        <v>180</v>
      </c>
    </row>
    <row r="214" spans="1:7" hidden="1" x14ac:dyDescent="0.35">
      <c r="A214" s="365" t="s">
        <v>4122</v>
      </c>
      <c r="B214" s="370" t="s">
        <v>120</v>
      </c>
      <c r="C214" s="25" t="s">
        <v>39</v>
      </c>
      <c r="D214" s="114">
        <v>0</v>
      </c>
      <c r="E214" s="205"/>
      <c r="F214" s="205"/>
      <c r="G214" s="455">
        <v>180</v>
      </c>
    </row>
    <row r="215" spans="1:7" hidden="1" x14ac:dyDescent="0.35">
      <c r="A215" s="365" t="s">
        <v>4123</v>
      </c>
      <c r="B215" s="370" t="s">
        <v>1217</v>
      </c>
      <c r="C215" s="25" t="s">
        <v>39</v>
      </c>
      <c r="D215" s="114">
        <v>0</v>
      </c>
      <c r="E215" s="205"/>
      <c r="F215" s="205"/>
      <c r="G215" s="455">
        <v>180</v>
      </c>
    </row>
    <row r="216" spans="1:7" hidden="1" x14ac:dyDescent="0.35">
      <c r="A216" s="365" t="s">
        <v>4124</v>
      </c>
      <c r="B216" s="370" t="s">
        <v>1218</v>
      </c>
      <c r="C216" s="25" t="s">
        <v>39</v>
      </c>
      <c r="D216" s="114">
        <v>0</v>
      </c>
      <c r="E216" s="205"/>
      <c r="F216" s="205"/>
      <c r="G216" s="455">
        <v>180</v>
      </c>
    </row>
    <row r="217" spans="1:7" hidden="1" x14ac:dyDescent="0.35">
      <c r="A217" s="365" t="s">
        <v>4125</v>
      </c>
      <c r="B217" s="370" t="s">
        <v>121</v>
      </c>
      <c r="C217" s="25" t="s">
        <v>39</v>
      </c>
      <c r="D217" s="114">
        <v>0</v>
      </c>
      <c r="E217" s="205"/>
      <c r="F217" s="205"/>
      <c r="G217" s="455">
        <v>180</v>
      </c>
    </row>
    <row r="218" spans="1:7" hidden="1" x14ac:dyDescent="0.35">
      <c r="A218" s="365" t="s">
        <v>4126</v>
      </c>
      <c r="B218" s="370" t="s">
        <v>122</v>
      </c>
      <c r="C218" s="25" t="s">
        <v>39</v>
      </c>
      <c r="D218" s="114">
        <v>0</v>
      </c>
      <c r="E218" s="205"/>
      <c r="F218" s="205"/>
      <c r="G218" s="455">
        <v>180</v>
      </c>
    </row>
    <row r="219" spans="1:7" hidden="1" x14ac:dyDescent="0.35">
      <c r="A219" s="365" t="s">
        <v>4127</v>
      </c>
      <c r="B219" s="370" t="s">
        <v>1219</v>
      </c>
      <c r="C219" s="25" t="s">
        <v>39</v>
      </c>
      <c r="D219" s="114">
        <v>0</v>
      </c>
      <c r="E219" s="205"/>
      <c r="F219" s="205"/>
      <c r="G219" s="455">
        <v>180</v>
      </c>
    </row>
    <row r="220" spans="1:7" hidden="1" x14ac:dyDescent="0.35">
      <c r="A220" s="365" t="s">
        <v>4128</v>
      </c>
      <c r="B220" s="370" t="s">
        <v>3687</v>
      </c>
      <c r="C220" s="25" t="s">
        <v>39</v>
      </c>
      <c r="D220" s="114">
        <v>0</v>
      </c>
      <c r="E220" s="205"/>
      <c r="F220" s="205"/>
      <c r="G220" s="455">
        <v>180</v>
      </c>
    </row>
    <row r="221" spans="1:7" hidden="1" x14ac:dyDescent="0.35">
      <c r="A221" s="365" t="s">
        <v>4129</v>
      </c>
      <c r="B221" s="370" t="s">
        <v>3473</v>
      </c>
      <c r="C221" s="25" t="s">
        <v>39</v>
      </c>
      <c r="D221" s="114">
        <v>0</v>
      </c>
      <c r="E221" s="205"/>
      <c r="F221" s="205"/>
      <c r="G221" s="455">
        <v>180</v>
      </c>
    </row>
    <row r="222" spans="1:7" hidden="1" x14ac:dyDescent="0.35">
      <c r="A222" s="365" t="s">
        <v>4130</v>
      </c>
      <c r="B222" s="370" t="s">
        <v>124</v>
      </c>
      <c r="C222" s="25" t="s">
        <v>39</v>
      </c>
      <c r="D222" s="114">
        <v>0</v>
      </c>
      <c r="E222" s="205"/>
      <c r="F222" s="205"/>
      <c r="G222" s="455">
        <v>180</v>
      </c>
    </row>
    <row r="223" spans="1:7" hidden="1" x14ac:dyDescent="0.35">
      <c r="A223" s="365" t="s">
        <v>4131</v>
      </c>
      <c r="B223" s="370" t="s">
        <v>125</v>
      </c>
      <c r="C223" s="25" t="s">
        <v>39</v>
      </c>
      <c r="D223" s="114">
        <v>0</v>
      </c>
      <c r="E223" s="205"/>
      <c r="F223" s="205"/>
      <c r="G223" s="455">
        <v>180</v>
      </c>
    </row>
    <row r="224" spans="1:7" hidden="1" x14ac:dyDescent="0.35">
      <c r="A224" s="365" t="s">
        <v>4132</v>
      </c>
      <c r="B224" s="370" t="s">
        <v>3556</v>
      </c>
      <c r="C224" s="25" t="s">
        <v>39</v>
      </c>
      <c r="D224" s="114">
        <v>0</v>
      </c>
      <c r="E224" s="205"/>
      <c r="F224" s="205"/>
      <c r="G224" s="455">
        <v>180</v>
      </c>
    </row>
    <row r="225" spans="1:7" hidden="1" x14ac:dyDescent="0.35">
      <c r="A225" s="365" t="s">
        <v>4133</v>
      </c>
      <c r="B225" s="370" t="s">
        <v>3518</v>
      </c>
      <c r="C225" s="25" t="s">
        <v>39</v>
      </c>
      <c r="D225" s="114">
        <v>0</v>
      </c>
      <c r="E225" s="205"/>
      <c r="F225" s="205"/>
      <c r="G225" s="455">
        <v>180</v>
      </c>
    </row>
    <row r="226" spans="1:7" hidden="1" x14ac:dyDescent="0.35">
      <c r="A226" s="365" t="s">
        <v>4134</v>
      </c>
      <c r="B226" s="370" t="s">
        <v>3688</v>
      </c>
      <c r="C226" s="25" t="s">
        <v>39</v>
      </c>
      <c r="D226" s="114">
        <v>0</v>
      </c>
      <c r="E226" s="205"/>
      <c r="F226" s="205"/>
      <c r="G226" s="455">
        <v>180</v>
      </c>
    </row>
    <row r="227" spans="1:7" hidden="1" x14ac:dyDescent="0.35">
      <c r="A227" s="365" t="s">
        <v>4135</v>
      </c>
      <c r="B227" s="370" t="s">
        <v>2640</v>
      </c>
      <c r="C227" s="25" t="s">
        <v>39</v>
      </c>
      <c r="D227" s="114">
        <v>0</v>
      </c>
      <c r="E227" s="205"/>
      <c r="F227" s="205"/>
      <c r="G227" s="455">
        <v>180</v>
      </c>
    </row>
    <row r="228" spans="1:7" hidden="1" x14ac:dyDescent="0.35">
      <c r="A228" s="365" t="s">
        <v>4136</v>
      </c>
      <c r="B228" s="370" t="s">
        <v>3530</v>
      </c>
      <c r="C228" s="25" t="s">
        <v>39</v>
      </c>
      <c r="D228" s="114">
        <v>0</v>
      </c>
      <c r="E228" s="205"/>
      <c r="F228" s="205"/>
      <c r="G228" s="455">
        <v>180</v>
      </c>
    </row>
    <row r="229" spans="1:7" hidden="1" x14ac:dyDescent="0.35">
      <c r="A229" s="365" t="s">
        <v>4137</v>
      </c>
      <c r="B229" s="370" t="s">
        <v>3689</v>
      </c>
      <c r="C229" s="25" t="s">
        <v>39</v>
      </c>
      <c r="D229" s="114">
        <v>0</v>
      </c>
      <c r="E229" s="205"/>
      <c r="F229" s="205"/>
      <c r="G229" s="455">
        <v>180</v>
      </c>
    </row>
    <row r="230" spans="1:7" hidden="1" x14ac:dyDescent="0.35">
      <c r="A230" s="365" t="s">
        <v>1586</v>
      </c>
      <c r="B230" s="370" t="s">
        <v>126</v>
      </c>
      <c r="C230" s="25" t="s">
        <v>39</v>
      </c>
      <c r="D230" s="114">
        <v>0</v>
      </c>
      <c r="E230" s="205"/>
      <c r="F230" s="205"/>
      <c r="G230" s="455">
        <v>200</v>
      </c>
    </row>
    <row r="231" spans="1:7" hidden="1" x14ac:dyDescent="0.35">
      <c r="A231" s="365" t="s">
        <v>1587</v>
      </c>
      <c r="B231" s="370" t="s">
        <v>3181</v>
      </c>
      <c r="C231" s="25" t="s">
        <v>39</v>
      </c>
      <c r="D231" s="114">
        <v>0</v>
      </c>
      <c r="E231" s="205"/>
      <c r="F231" s="205"/>
      <c r="G231" s="455">
        <v>200</v>
      </c>
    </row>
    <row r="232" spans="1:7" hidden="1" x14ac:dyDescent="0.35">
      <c r="A232" s="365" t="s">
        <v>1588</v>
      </c>
      <c r="B232" s="370" t="s">
        <v>3690</v>
      </c>
      <c r="C232" s="25" t="s">
        <v>39</v>
      </c>
      <c r="D232" s="114">
        <v>0</v>
      </c>
      <c r="E232" s="205"/>
      <c r="F232" s="205"/>
      <c r="G232" s="455">
        <v>200</v>
      </c>
    </row>
    <row r="233" spans="1:7" hidden="1" x14ac:dyDescent="0.35">
      <c r="A233" s="365" t="s">
        <v>1589</v>
      </c>
      <c r="B233" s="370" t="s">
        <v>128</v>
      </c>
      <c r="C233" s="25" t="s">
        <v>39</v>
      </c>
      <c r="D233" s="114">
        <v>0</v>
      </c>
      <c r="E233" s="205"/>
      <c r="F233" s="205"/>
      <c r="G233" s="455">
        <v>200</v>
      </c>
    </row>
    <row r="234" spans="1:7" hidden="1" x14ac:dyDescent="0.35">
      <c r="A234" s="365" t="s">
        <v>1590</v>
      </c>
      <c r="B234" s="370" t="s">
        <v>3123</v>
      </c>
      <c r="C234" s="25" t="s">
        <v>39</v>
      </c>
      <c r="D234" s="114">
        <v>0</v>
      </c>
      <c r="E234" s="205"/>
      <c r="F234" s="205"/>
      <c r="G234" s="455">
        <v>200</v>
      </c>
    </row>
    <row r="235" spans="1:7" hidden="1" x14ac:dyDescent="0.35">
      <c r="A235" s="365" t="s">
        <v>1591</v>
      </c>
      <c r="B235" s="370" t="s">
        <v>3691</v>
      </c>
      <c r="C235" s="25" t="s">
        <v>39</v>
      </c>
      <c r="D235" s="114">
        <v>0</v>
      </c>
      <c r="E235" s="205"/>
      <c r="F235" s="205"/>
      <c r="G235" s="455">
        <v>200</v>
      </c>
    </row>
    <row r="236" spans="1:7" hidden="1" x14ac:dyDescent="0.35">
      <c r="A236" s="365" t="s">
        <v>1592</v>
      </c>
      <c r="B236" s="370" t="s">
        <v>130</v>
      </c>
      <c r="C236" s="25" t="s">
        <v>39</v>
      </c>
      <c r="D236" s="114">
        <v>0</v>
      </c>
      <c r="E236" s="205"/>
      <c r="F236" s="205"/>
      <c r="G236" s="455">
        <v>200</v>
      </c>
    </row>
    <row r="237" spans="1:7" hidden="1" x14ac:dyDescent="0.35">
      <c r="A237" s="365" t="s">
        <v>1593</v>
      </c>
      <c r="B237" s="370" t="s">
        <v>3152</v>
      </c>
      <c r="C237" s="25" t="s">
        <v>39</v>
      </c>
      <c r="D237" s="114">
        <v>0</v>
      </c>
      <c r="E237" s="205"/>
      <c r="F237" s="205"/>
      <c r="G237" s="455">
        <v>200</v>
      </c>
    </row>
    <row r="238" spans="1:7" hidden="1" x14ac:dyDescent="0.35">
      <c r="A238" s="365" t="s">
        <v>1594</v>
      </c>
      <c r="B238" s="370" t="s">
        <v>3692</v>
      </c>
      <c r="C238" s="25" t="s">
        <v>39</v>
      </c>
      <c r="D238" s="114">
        <v>0</v>
      </c>
      <c r="E238" s="205"/>
      <c r="F238" s="205"/>
      <c r="G238" s="455">
        <v>200</v>
      </c>
    </row>
    <row r="239" spans="1:7" hidden="1" x14ac:dyDescent="0.35">
      <c r="A239" s="365" t="s">
        <v>1595</v>
      </c>
      <c r="B239" s="370" t="s">
        <v>491</v>
      </c>
      <c r="C239" s="25" t="s">
        <v>39</v>
      </c>
      <c r="D239" s="114">
        <v>0</v>
      </c>
      <c r="E239" s="205"/>
      <c r="F239" s="205"/>
      <c r="G239" s="455">
        <v>200</v>
      </c>
    </row>
    <row r="240" spans="1:7" hidden="1" x14ac:dyDescent="0.35">
      <c r="A240" s="365" t="s">
        <v>1596</v>
      </c>
      <c r="B240" s="370" t="s">
        <v>3220</v>
      </c>
      <c r="C240" s="25" t="s">
        <v>39</v>
      </c>
      <c r="D240" s="114">
        <v>0</v>
      </c>
      <c r="E240" s="205"/>
      <c r="F240" s="205"/>
      <c r="G240" s="455">
        <v>200</v>
      </c>
    </row>
    <row r="241" spans="1:7" hidden="1" x14ac:dyDescent="0.35">
      <c r="A241" s="365" t="s">
        <v>1597</v>
      </c>
      <c r="B241" s="370" t="s">
        <v>3693</v>
      </c>
      <c r="C241" s="25" t="s">
        <v>39</v>
      </c>
      <c r="D241" s="114">
        <v>0</v>
      </c>
      <c r="E241" s="205"/>
      <c r="F241" s="205"/>
      <c r="G241" s="455">
        <v>200</v>
      </c>
    </row>
    <row r="242" spans="1:7" hidden="1" x14ac:dyDescent="0.35">
      <c r="A242" s="365" t="s">
        <v>1598</v>
      </c>
      <c r="B242" s="370" t="s">
        <v>1220</v>
      </c>
      <c r="C242" s="25" t="s">
        <v>39</v>
      </c>
      <c r="D242" s="114">
        <v>0</v>
      </c>
      <c r="E242" s="205"/>
      <c r="F242" s="205"/>
      <c r="G242" s="455">
        <v>200</v>
      </c>
    </row>
    <row r="243" spans="1:7" hidden="1" x14ac:dyDescent="0.35">
      <c r="A243" s="365" t="s">
        <v>1599</v>
      </c>
      <c r="B243" s="370" t="s">
        <v>132</v>
      </c>
      <c r="C243" s="25" t="s">
        <v>39</v>
      </c>
      <c r="D243" s="114">
        <v>0</v>
      </c>
      <c r="E243" s="205"/>
      <c r="F243" s="205"/>
      <c r="G243" s="455">
        <v>200</v>
      </c>
    </row>
    <row r="244" spans="1:7" hidden="1" x14ac:dyDescent="0.35">
      <c r="A244" s="365" t="s">
        <v>1600</v>
      </c>
      <c r="B244" s="370" t="s">
        <v>3249</v>
      </c>
      <c r="C244" s="25" t="s">
        <v>39</v>
      </c>
      <c r="D244" s="114">
        <v>0</v>
      </c>
      <c r="E244" s="205"/>
      <c r="F244" s="205"/>
      <c r="G244" s="455">
        <v>200</v>
      </c>
    </row>
    <row r="245" spans="1:7" hidden="1" x14ac:dyDescent="0.35">
      <c r="A245" s="365" t="s">
        <v>1601</v>
      </c>
      <c r="B245" s="370" t="s">
        <v>3694</v>
      </c>
      <c r="C245" s="25" t="s">
        <v>39</v>
      </c>
      <c r="D245" s="114">
        <v>0</v>
      </c>
      <c r="E245" s="205"/>
      <c r="F245" s="205"/>
      <c r="G245" s="455">
        <v>200</v>
      </c>
    </row>
    <row r="246" spans="1:7" hidden="1" x14ac:dyDescent="0.35">
      <c r="A246" s="365" t="s">
        <v>1602</v>
      </c>
      <c r="B246" s="370" t="s">
        <v>134</v>
      </c>
      <c r="C246" s="25" t="s">
        <v>39</v>
      </c>
      <c r="D246" s="114">
        <v>0</v>
      </c>
      <c r="E246" s="205"/>
      <c r="F246" s="205"/>
      <c r="G246" s="455">
        <v>200</v>
      </c>
    </row>
    <row r="247" spans="1:7" hidden="1" x14ac:dyDescent="0.35">
      <c r="A247" s="365" t="s">
        <v>1603</v>
      </c>
      <c r="B247" s="370" t="s">
        <v>3278</v>
      </c>
      <c r="C247" s="25" t="s">
        <v>39</v>
      </c>
      <c r="D247" s="114">
        <v>0</v>
      </c>
      <c r="E247" s="205"/>
      <c r="F247" s="205"/>
      <c r="G247" s="455">
        <v>200</v>
      </c>
    </row>
    <row r="248" spans="1:7" hidden="1" x14ac:dyDescent="0.35">
      <c r="A248" s="365" t="s">
        <v>1604</v>
      </c>
      <c r="B248" s="370" t="s">
        <v>3695</v>
      </c>
      <c r="C248" s="25" t="s">
        <v>39</v>
      </c>
      <c r="D248" s="114">
        <v>0</v>
      </c>
      <c r="E248" s="205"/>
      <c r="F248" s="205"/>
      <c r="G248" s="455">
        <v>200</v>
      </c>
    </row>
    <row r="249" spans="1:7" hidden="1" x14ac:dyDescent="0.35">
      <c r="A249" s="365" t="s">
        <v>1605</v>
      </c>
      <c r="B249" s="370" t="s">
        <v>136</v>
      </c>
      <c r="C249" s="25" t="s">
        <v>39</v>
      </c>
      <c r="D249" s="114">
        <v>0</v>
      </c>
      <c r="E249" s="205"/>
      <c r="F249" s="205"/>
      <c r="G249" s="455">
        <v>200</v>
      </c>
    </row>
    <row r="250" spans="1:7" hidden="1" x14ac:dyDescent="0.35">
      <c r="A250" s="365" t="s">
        <v>1606</v>
      </c>
      <c r="B250" s="370" t="s">
        <v>3307</v>
      </c>
      <c r="C250" s="25" t="s">
        <v>39</v>
      </c>
      <c r="D250" s="114">
        <v>0</v>
      </c>
      <c r="E250" s="205"/>
      <c r="F250" s="205"/>
      <c r="G250" s="455">
        <v>200</v>
      </c>
    </row>
    <row r="251" spans="1:7" hidden="1" x14ac:dyDescent="0.35">
      <c r="A251" s="365" t="s">
        <v>1607</v>
      </c>
      <c r="B251" s="370" t="s">
        <v>3696</v>
      </c>
      <c r="C251" s="25" t="s">
        <v>39</v>
      </c>
      <c r="D251" s="114">
        <v>0</v>
      </c>
      <c r="E251" s="205"/>
      <c r="F251" s="205"/>
      <c r="G251" s="455">
        <v>200</v>
      </c>
    </row>
    <row r="252" spans="1:7" hidden="1" x14ac:dyDescent="0.35">
      <c r="A252" s="365" t="s">
        <v>1608</v>
      </c>
      <c r="B252" s="370" t="s">
        <v>138</v>
      </c>
      <c r="C252" s="25" t="s">
        <v>39</v>
      </c>
      <c r="D252" s="114">
        <v>0</v>
      </c>
      <c r="E252" s="205"/>
      <c r="F252" s="205"/>
      <c r="G252" s="455">
        <v>200</v>
      </c>
    </row>
    <row r="253" spans="1:7" hidden="1" x14ac:dyDescent="0.35">
      <c r="A253" s="365" t="s">
        <v>1609</v>
      </c>
      <c r="B253" s="370" t="s">
        <v>3336</v>
      </c>
      <c r="C253" s="25" t="s">
        <v>39</v>
      </c>
      <c r="D253" s="114">
        <v>0</v>
      </c>
      <c r="E253" s="205"/>
      <c r="F253" s="205"/>
      <c r="G253" s="455">
        <v>200</v>
      </c>
    </row>
    <row r="254" spans="1:7" hidden="1" x14ac:dyDescent="0.35">
      <c r="A254" s="365" t="s">
        <v>1610</v>
      </c>
      <c r="B254" s="370" t="s">
        <v>3697</v>
      </c>
      <c r="C254" s="25" t="s">
        <v>39</v>
      </c>
      <c r="D254" s="114">
        <v>0</v>
      </c>
      <c r="E254" s="205"/>
      <c r="F254" s="205"/>
      <c r="G254" s="455">
        <v>200</v>
      </c>
    </row>
    <row r="255" spans="1:7" hidden="1" x14ac:dyDescent="0.35">
      <c r="A255" s="365" t="s">
        <v>1611</v>
      </c>
      <c r="B255" s="370" t="s">
        <v>140</v>
      </c>
      <c r="C255" s="25" t="s">
        <v>39</v>
      </c>
      <c r="D255" s="114">
        <v>0</v>
      </c>
      <c r="E255" s="205"/>
      <c r="F255" s="205"/>
      <c r="G255" s="455">
        <v>200</v>
      </c>
    </row>
    <row r="256" spans="1:7" hidden="1" x14ac:dyDescent="0.35">
      <c r="A256" s="365" t="s">
        <v>1612</v>
      </c>
      <c r="B256" s="370" t="s">
        <v>3365</v>
      </c>
      <c r="C256" s="25" t="s">
        <v>39</v>
      </c>
      <c r="D256" s="114">
        <v>0</v>
      </c>
      <c r="E256" s="205"/>
      <c r="F256" s="205"/>
      <c r="G256" s="455">
        <v>200</v>
      </c>
    </row>
    <row r="257" spans="1:7" hidden="1" x14ac:dyDescent="0.35">
      <c r="A257" s="365" t="s">
        <v>1613</v>
      </c>
      <c r="B257" s="370" t="s">
        <v>3698</v>
      </c>
      <c r="C257" s="25" t="s">
        <v>39</v>
      </c>
      <c r="D257" s="114">
        <v>0</v>
      </c>
      <c r="E257" s="205"/>
      <c r="F257" s="205"/>
      <c r="G257" s="455">
        <v>200</v>
      </c>
    </row>
    <row r="258" spans="1:7" hidden="1" x14ac:dyDescent="0.35">
      <c r="A258" s="365" t="s">
        <v>1614</v>
      </c>
      <c r="B258" s="370" t="s">
        <v>3699</v>
      </c>
      <c r="C258" s="25" t="s">
        <v>39</v>
      </c>
      <c r="D258" s="114">
        <v>0</v>
      </c>
      <c r="E258" s="205"/>
      <c r="F258" s="205"/>
      <c r="G258" s="455">
        <v>200</v>
      </c>
    </row>
    <row r="259" spans="1:7" hidden="1" x14ac:dyDescent="0.35">
      <c r="A259" s="365" t="s">
        <v>1615</v>
      </c>
      <c r="B259" s="370" t="s">
        <v>3605</v>
      </c>
      <c r="C259" s="25" t="s">
        <v>39</v>
      </c>
      <c r="D259" s="114">
        <v>0</v>
      </c>
      <c r="E259" s="205"/>
      <c r="F259" s="205"/>
      <c r="G259" s="455">
        <v>200</v>
      </c>
    </row>
    <row r="260" spans="1:7" hidden="1" x14ac:dyDescent="0.35">
      <c r="A260" s="365" t="s">
        <v>1616</v>
      </c>
      <c r="B260" s="370" t="s">
        <v>444</v>
      </c>
      <c r="C260" s="25" t="s">
        <v>39</v>
      </c>
      <c r="D260" s="114">
        <v>0</v>
      </c>
      <c r="E260" s="205"/>
      <c r="F260" s="205"/>
      <c r="G260" s="455">
        <v>200</v>
      </c>
    </row>
    <row r="261" spans="1:7" hidden="1" x14ac:dyDescent="0.35">
      <c r="A261" s="365" t="s">
        <v>1617</v>
      </c>
      <c r="B261" s="370" t="s">
        <v>3700</v>
      </c>
      <c r="C261" s="25" t="s">
        <v>39</v>
      </c>
      <c r="D261" s="114">
        <v>0</v>
      </c>
      <c r="E261" s="205"/>
      <c r="F261" s="205"/>
      <c r="G261" s="455">
        <v>200</v>
      </c>
    </row>
    <row r="262" spans="1:7" hidden="1" x14ac:dyDescent="0.35">
      <c r="A262" s="365" t="s">
        <v>1618</v>
      </c>
      <c r="B262" s="370" t="s">
        <v>3417</v>
      </c>
      <c r="C262" s="25" t="s">
        <v>39</v>
      </c>
      <c r="D262" s="114">
        <v>0</v>
      </c>
      <c r="E262" s="205"/>
      <c r="F262" s="205"/>
      <c r="G262" s="455">
        <v>200</v>
      </c>
    </row>
    <row r="263" spans="1:7" hidden="1" x14ac:dyDescent="0.35">
      <c r="A263" s="365" t="s">
        <v>1619</v>
      </c>
      <c r="B263" s="370" t="s">
        <v>143</v>
      </c>
      <c r="C263" s="25" t="s">
        <v>39</v>
      </c>
      <c r="D263" s="114">
        <v>0</v>
      </c>
      <c r="E263" s="205"/>
      <c r="F263" s="205"/>
      <c r="G263" s="455">
        <v>200</v>
      </c>
    </row>
    <row r="264" spans="1:7" hidden="1" x14ac:dyDescent="0.35">
      <c r="A264" s="365" t="s">
        <v>1620</v>
      </c>
      <c r="B264" s="370" t="s">
        <v>436</v>
      </c>
      <c r="C264" s="25" t="s">
        <v>39</v>
      </c>
      <c r="D264" s="114">
        <v>0</v>
      </c>
      <c r="E264" s="205"/>
      <c r="F264" s="205"/>
      <c r="G264" s="455">
        <v>200</v>
      </c>
    </row>
    <row r="265" spans="1:7" hidden="1" x14ac:dyDescent="0.35">
      <c r="A265" s="365" t="s">
        <v>1621</v>
      </c>
      <c r="B265" s="370" t="s">
        <v>3445</v>
      </c>
      <c r="C265" s="25" t="s">
        <v>39</v>
      </c>
      <c r="D265" s="114">
        <v>0</v>
      </c>
      <c r="E265" s="205"/>
      <c r="F265" s="205"/>
      <c r="G265" s="455">
        <v>200</v>
      </c>
    </row>
    <row r="266" spans="1:7" hidden="1" x14ac:dyDescent="0.35">
      <c r="A266" s="365" t="s">
        <v>1622</v>
      </c>
      <c r="B266" s="370" t="s">
        <v>3701</v>
      </c>
      <c r="C266" s="25" t="s">
        <v>39</v>
      </c>
      <c r="D266" s="114">
        <v>0</v>
      </c>
      <c r="E266" s="205"/>
      <c r="F266" s="205"/>
      <c r="G266" s="455">
        <v>200</v>
      </c>
    </row>
    <row r="267" spans="1:7" hidden="1" x14ac:dyDescent="0.35">
      <c r="A267" s="365" t="s">
        <v>1623</v>
      </c>
      <c r="B267" s="370" t="s">
        <v>144</v>
      </c>
      <c r="C267" s="25" t="s">
        <v>39</v>
      </c>
      <c r="D267" s="114">
        <v>0</v>
      </c>
      <c r="E267" s="205"/>
      <c r="F267" s="205"/>
      <c r="G267" s="455">
        <v>200</v>
      </c>
    </row>
    <row r="268" spans="1:7" hidden="1" x14ac:dyDescent="0.35">
      <c r="A268" s="365" t="s">
        <v>1624</v>
      </c>
      <c r="B268" s="370" t="s">
        <v>3614</v>
      </c>
      <c r="C268" s="25" t="s">
        <v>39</v>
      </c>
      <c r="D268" s="114">
        <v>0</v>
      </c>
      <c r="E268" s="205"/>
      <c r="F268" s="205"/>
      <c r="G268" s="455">
        <v>200</v>
      </c>
    </row>
    <row r="269" spans="1:7" hidden="1" x14ac:dyDescent="0.35">
      <c r="A269" s="365" t="s">
        <v>1625</v>
      </c>
      <c r="B269" s="370" t="s">
        <v>3702</v>
      </c>
      <c r="C269" s="25" t="s">
        <v>39</v>
      </c>
      <c r="D269" s="114">
        <v>0</v>
      </c>
      <c r="E269" s="205"/>
      <c r="F269" s="205"/>
      <c r="G269" s="455">
        <v>200</v>
      </c>
    </row>
    <row r="270" spans="1:7" hidden="1" x14ac:dyDescent="0.35">
      <c r="A270" s="365" t="s">
        <v>1626</v>
      </c>
      <c r="B270" s="370" t="s">
        <v>5797</v>
      </c>
      <c r="C270" s="25" t="s">
        <v>39</v>
      </c>
      <c r="D270" s="114">
        <v>0</v>
      </c>
      <c r="E270" s="205"/>
      <c r="F270" s="205"/>
      <c r="G270" s="455">
        <v>200</v>
      </c>
    </row>
    <row r="271" spans="1:7" hidden="1" x14ac:dyDescent="0.35">
      <c r="A271" s="365" t="s">
        <v>4138</v>
      </c>
      <c r="B271" s="370" t="s">
        <v>146</v>
      </c>
      <c r="C271" s="25" t="s">
        <v>39</v>
      </c>
      <c r="D271" s="114">
        <v>0</v>
      </c>
      <c r="E271" s="205"/>
      <c r="F271" s="205"/>
      <c r="G271" s="455">
        <v>200</v>
      </c>
    </row>
    <row r="272" spans="1:7" hidden="1" x14ac:dyDescent="0.35">
      <c r="A272" s="365" t="s">
        <v>4139</v>
      </c>
      <c r="B272" s="370" t="s">
        <v>1222</v>
      </c>
      <c r="C272" s="25" t="s">
        <v>39</v>
      </c>
      <c r="D272" s="114">
        <v>0</v>
      </c>
      <c r="E272" s="205"/>
      <c r="F272" s="205"/>
      <c r="G272" s="455">
        <v>200</v>
      </c>
    </row>
    <row r="273" spans="1:7" hidden="1" x14ac:dyDescent="0.35">
      <c r="A273" s="365" t="s">
        <v>4140</v>
      </c>
      <c r="B273" s="370" t="s">
        <v>1223</v>
      </c>
      <c r="C273" s="25" t="s">
        <v>39</v>
      </c>
      <c r="D273" s="114">
        <v>0</v>
      </c>
      <c r="E273" s="205"/>
      <c r="F273" s="205"/>
      <c r="G273" s="455">
        <v>200</v>
      </c>
    </row>
    <row r="274" spans="1:7" hidden="1" x14ac:dyDescent="0.35">
      <c r="A274" s="365" t="s">
        <v>4141</v>
      </c>
      <c r="B274" s="370" t="s">
        <v>147</v>
      </c>
      <c r="C274" s="25" t="s">
        <v>39</v>
      </c>
      <c r="D274" s="114">
        <v>0</v>
      </c>
      <c r="E274" s="205"/>
      <c r="F274" s="205"/>
      <c r="G274" s="455">
        <v>200</v>
      </c>
    </row>
    <row r="275" spans="1:7" hidden="1" x14ac:dyDescent="0.35">
      <c r="A275" s="365" t="s">
        <v>4142</v>
      </c>
      <c r="B275" s="370" t="s">
        <v>148</v>
      </c>
      <c r="C275" s="25" t="s">
        <v>39</v>
      </c>
      <c r="D275" s="114">
        <v>0</v>
      </c>
      <c r="E275" s="205"/>
      <c r="F275" s="205"/>
      <c r="G275" s="455">
        <v>200</v>
      </c>
    </row>
    <row r="276" spans="1:7" hidden="1" x14ac:dyDescent="0.35">
      <c r="A276" s="365" t="s">
        <v>4143</v>
      </c>
      <c r="B276" s="370" t="s">
        <v>1224</v>
      </c>
      <c r="C276" s="25" t="s">
        <v>39</v>
      </c>
      <c r="D276" s="114">
        <v>0</v>
      </c>
      <c r="E276" s="205"/>
      <c r="F276" s="205"/>
      <c r="G276" s="455">
        <v>200</v>
      </c>
    </row>
    <row r="277" spans="1:7" hidden="1" x14ac:dyDescent="0.35">
      <c r="A277" s="365" t="s">
        <v>4144</v>
      </c>
      <c r="B277" s="370" t="s">
        <v>3703</v>
      </c>
      <c r="C277" s="25" t="s">
        <v>39</v>
      </c>
      <c r="D277" s="114">
        <v>0</v>
      </c>
      <c r="E277" s="205"/>
      <c r="F277" s="205"/>
      <c r="G277" s="455">
        <v>200</v>
      </c>
    </row>
    <row r="278" spans="1:7" hidden="1" x14ac:dyDescent="0.35">
      <c r="A278" s="365" t="s">
        <v>4145</v>
      </c>
      <c r="B278" s="370" t="s">
        <v>3474</v>
      </c>
      <c r="C278" s="25" t="s">
        <v>39</v>
      </c>
      <c r="D278" s="114">
        <v>0</v>
      </c>
      <c r="E278" s="205"/>
      <c r="F278" s="205"/>
      <c r="G278" s="455">
        <v>200</v>
      </c>
    </row>
    <row r="279" spans="1:7" hidden="1" x14ac:dyDescent="0.35">
      <c r="A279" s="365" t="s">
        <v>4146</v>
      </c>
      <c r="B279" s="370" t="s">
        <v>150</v>
      </c>
      <c r="C279" s="25" t="s">
        <v>39</v>
      </c>
      <c r="D279" s="114">
        <v>0</v>
      </c>
      <c r="E279" s="205"/>
      <c r="F279" s="205"/>
      <c r="G279" s="455">
        <v>200</v>
      </c>
    </row>
    <row r="280" spans="1:7" hidden="1" x14ac:dyDescent="0.35">
      <c r="A280" s="365" t="s">
        <v>4147</v>
      </c>
      <c r="B280" s="370" t="s">
        <v>151</v>
      </c>
      <c r="C280" s="25" t="s">
        <v>39</v>
      </c>
      <c r="D280" s="114">
        <v>0</v>
      </c>
      <c r="E280" s="205"/>
      <c r="F280" s="205"/>
      <c r="G280" s="455">
        <v>200</v>
      </c>
    </row>
    <row r="281" spans="1:7" hidden="1" x14ac:dyDescent="0.35">
      <c r="A281" s="365" t="s">
        <v>4148</v>
      </c>
      <c r="B281" s="370" t="s">
        <v>710</v>
      </c>
      <c r="C281" s="25" t="s">
        <v>39</v>
      </c>
      <c r="D281" s="114">
        <v>0</v>
      </c>
      <c r="E281" s="205"/>
      <c r="F281" s="205"/>
      <c r="G281" s="455">
        <v>200</v>
      </c>
    </row>
    <row r="282" spans="1:7" hidden="1" x14ac:dyDescent="0.35">
      <c r="A282" s="365" t="s">
        <v>4149</v>
      </c>
      <c r="B282" s="370" t="s">
        <v>3502</v>
      </c>
      <c r="C282" s="25" t="s">
        <v>39</v>
      </c>
      <c r="D282" s="114">
        <v>0</v>
      </c>
      <c r="E282" s="205"/>
      <c r="F282" s="205"/>
      <c r="G282" s="455">
        <v>200</v>
      </c>
    </row>
    <row r="283" spans="1:7" hidden="1" x14ac:dyDescent="0.35">
      <c r="A283" s="365" t="s">
        <v>4150</v>
      </c>
      <c r="B283" s="370" t="s">
        <v>3704</v>
      </c>
      <c r="C283" s="25" t="s">
        <v>39</v>
      </c>
      <c r="D283" s="114">
        <v>0</v>
      </c>
      <c r="E283" s="205"/>
      <c r="F283" s="205"/>
      <c r="G283" s="455">
        <v>200</v>
      </c>
    </row>
    <row r="284" spans="1:7" hidden="1" x14ac:dyDescent="0.35">
      <c r="A284" s="365" t="s">
        <v>4151</v>
      </c>
      <c r="B284" s="370" t="s">
        <v>2641</v>
      </c>
      <c r="C284" s="25" t="s">
        <v>39</v>
      </c>
      <c r="D284" s="114">
        <v>0</v>
      </c>
      <c r="E284" s="205"/>
      <c r="F284" s="205"/>
      <c r="G284" s="455">
        <v>200</v>
      </c>
    </row>
    <row r="285" spans="1:7" hidden="1" x14ac:dyDescent="0.35">
      <c r="A285" s="365" t="s">
        <v>4152</v>
      </c>
      <c r="B285" s="370" t="s">
        <v>3531</v>
      </c>
      <c r="C285" s="25" t="s">
        <v>39</v>
      </c>
      <c r="D285" s="114">
        <v>0</v>
      </c>
      <c r="E285" s="205"/>
      <c r="F285" s="205"/>
      <c r="G285" s="455">
        <v>200</v>
      </c>
    </row>
    <row r="286" spans="1:7" hidden="1" x14ac:dyDescent="0.35">
      <c r="A286" s="365" t="s">
        <v>4153</v>
      </c>
      <c r="B286" s="370" t="s">
        <v>3705</v>
      </c>
      <c r="C286" s="25" t="s">
        <v>39</v>
      </c>
      <c r="D286" s="114">
        <v>0</v>
      </c>
      <c r="E286" s="205"/>
      <c r="F286" s="205"/>
      <c r="G286" s="455">
        <v>200</v>
      </c>
    </row>
    <row r="287" spans="1:7" hidden="1" x14ac:dyDescent="0.35">
      <c r="A287" s="365" t="s">
        <v>1627</v>
      </c>
      <c r="B287" s="370" t="s">
        <v>152</v>
      </c>
      <c r="C287" s="25" t="s">
        <v>39</v>
      </c>
      <c r="D287" s="114">
        <v>0</v>
      </c>
      <c r="E287" s="205"/>
      <c r="F287" s="205"/>
      <c r="G287" s="455">
        <v>225</v>
      </c>
    </row>
    <row r="288" spans="1:7" hidden="1" x14ac:dyDescent="0.35">
      <c r="A288" s="365" t="s">
        <v>1628</v>
      </c>
      <c r="B288" s="370" t="s">
        <v>3182</v>
      </c>
      <c r="C288" s="25" t="s">
        <v>39</v>
      </c>
      <c r="D288" s="114">
        <v>0</v>
      </c>
      <c r="E288" s="205"/>
      <c r="F288" s="205"/>
      <c r="G288" s="455">
        <v>225</v>
      </c>
    </row>
    <row r="289" spans="1:7" hidden="1" x14ac:dyDescent="0.35">
      <c r="A289" s="365" t="s">
        <v>1629</v>
      </c>
      <c r="B289" s="370" t="s">
        <v>3706</v>
      </c>
      <c r="C289" s="25" t="s">
        <v>39</v>
      </c>
      <c r="D289" s="114">
        <v>0</v>
      </c>
      <c r="E289" s="205"/>
      <c r="F289" s="205"/>
      <c r="G289" s="455">
        <v>225</v>
      </c>
    </row>
    <row r="290" spans="1:7" hidden="1" x14ac:dyDescent="0.35">
      <c r="A290" s="365" t="s">
        <v>1630</v>
      </c>
      <c r="B290" s="370" t="s">
        <v>154</v>
      </c>
      <c r="C290" s="25" t="s">
        <v>39</v>
      </c>
      <c r="D290" s="114">
        <v>0</v>
      </c>
      <c r="E290" s="205"/>
      <c r="F290" s="205"/>
      <c r="G290" s="455">
        <v>225</v>
      </c>
    </row>
    <row r="291" spans="1:7" hidden="1" x14ac:dyDescent="0.35">
      <c r="A291" s="365" t="s">
        <v>1631</v>
      </c>
      <c r="B291" s="370" t="s">
        <v>3124</v>
      </c>
      <c r="C291" s="25" t="s">
        <v>39</v>
      </c>
      <c r="D291" s="114">
        <v>0</v>
      </c>
      <c r="E291" s="205"/>
      <c r="F291" s="205"/>
      <c r="G291" s="455">
        <v>225</v>
      </c>
    </row>
    <row r="292" spans="1:7" hidden="1" x14ac:dyDescent="0.35">
      <c r="A292" s="365" t="s">
        <v>1632</v>
      </c>
      <c r="B292" s="370" t="s">
        <v>3707</v>
      </c>
      <c r="C292" s="25" t="s">
        <v>39</v>
      </c>
      <c r="D292" s="114">
        <v>0</v>
      </c>
      <c r="E292" s="205"/>
      <c r="F292" s="205"/>
      <c r="G292" s="455">
        <v>225</v>
      </c>
    </row>
    <row r="293" spans="1:7" hidden="1" x14ac:dyDescent="0.35">
      <c r="A293" s="365" t="s">
        <v>1633</v>
      </c>
      <c r="B293" s="370" t="s">
        <v>156</v>
      </c>
      <c r="C293" s="25" t="s">
        <v>39</v>
      </c>
      <c r="D293" s="114">
        <v>0</v>
      </c>
      <c r="E293" s="205"/>
      <c r="F293" s="205"/>
      <c r="G293" s="455">
        <v>225</v>
      </c>
    </row>
    <row r="294" spans="1:7" hidden="1" x14ac:dyDescent="0.35">
      <c r="A294" s="365" t="s">
        <v>1634</v>
      </c>
      <c r="B294" s="370" t="s">
        <v>3153</v>
      </c>
      <c r="C294" s="25" t="s">
        <v>39</v>
      </c>
      <c r="D294" s="114">
        <v>0</v>
      </c>
      <c r="E294" s="205"/>
      <c r="F294" s="205"/>
      <c r="G294" s="455">
        <v>225</v>
      </c>
    </row>
    <row r="295" spans="1:7" hidden="1" x14ac:dyDescent="0.35">
      <c r="A295" s="365" t="s">
        <v>1635</v>
      </c>
      <c r="B295" s="370" t="s">
        <v>3708</v>
      </c>
      <c r="C295" s="25" t="s">
        <v>39</v>
      </c>
      <c r="D295" s="114">
        <v>0</v>
      </c>
      <c r="E295" s="205"/>
      <c r="F295" s="205"/>
      <c r="G295" s="455">
        <v>225</v>
      </c>
    </row>
    <row r="296" spans="1:7" hidden="1" x14ac:dyDescent="0.35">
      <c r="A296" s="365" t="s">
        <v>1636</v>
      </c>
      <c r="B296" s="370" t="s">
        <v>493</v>
      </c>
      <c r="C296" s="25" t="s">
        <v>39</v>
      </c>
      <c r="D296" s="114">
        <v>0</v>
      </c>
      <c r="E296" s="205"/>
      <c r="F296" s="205"/>
      <c r="G296" s="455">
        <v>225</v>
      </c>
    </row>
    <row r="297" spans="1:7" hidden="1" x14ac:dyDescent="0.35">
      <c r="A297" s="365" t="s">
        <v>1637</v>
      </c>
      <c r="B297" s="370" t="s">
        <v>3221</v>
      </c>
      <c r="C297" s="25" t="s">
        <v>39</v>
      </c>
      <c r="D297" s="114">
        <v>0</v>
      </c>
      <c r="E297" s="205"/>
      <c r="F297" s="205"/>
      <c r="G297" s="455">
        <v>225</v>
      </c>
    </row>
    <row r="298" spans="1:7" hidden="1" x14ac:dyDescent="0.35">
      <c r="A298" s="365" t="s">
        <v>1638</v>
      </c>
      <c r="B298" s="370" t="s">
        <v>3709</v>
      </c>
      <c r="C298" s="25" t="s">
        <v>39</v>
      </c>
      <c r="D298" s="114">
        <v>0</v>
      </c>
      <c r="E298" s="205"/>
      <c r="F298" s="205"/>
      <c r="G298" s="455">
        <v>225</v>
      </c>
    </row>
    <row r="299" spans="1:7" hidden="1" x14ac:dyDescent="0.35">
      <c r="A299" s="365" t="s">
        <v>1639</v>
      </c>
      <c r="B299" s="370" t="s">
        <v>1225</v>
      </c>
      <c r="C299" s="25" t="s">
        <v>39</v>
      </c>
      <c r="D299" s="114">
        <v>0</v>
      </c>
      <c r="E299" s="205"/>
      <c r="F299" s="205"/>
      <c r="G299" s="455">
        <v>225</v>
      </c>
    </row>
    <row r="300" spans="1:7" hidden="1" x14ac:dyDescent="0.35">
      <c r="A300" s="365" t="s">
        <v>1640</v>
      </c>
      <c r="B300" s="370" t="s">
        <v>158</v>
      </c>
      <c r="C300" s="25" t="s">
        <v>39</v>
      </c>
      <c r="D300" s="114">
        <v>0</v>
      </c>
      <c r="E300" s="205"/>
      <c r="F300" s="205"/>
      <c r="G300" s="455">
        <v>225</v>
      </c>
    </row>
    <row r="301" spans="1:7" hidden="1" x14ac:dyDescent="0.35">
      <c r="A301" s="365" t="s">
        <v>1641</v>
      </c>
      <c r="B301" s="370" t="s">
        <v>3250</v>
      </c>
      <c r="C301" s="25" t="s">
        <v>39</v>
      </c>
      <c r="D301" s="114">
        <v>0</v>
      </c>
      <c r="E301" s="205"/>
      <c r="F301" s="205"/>
      <c r="G301" s="455">
        <v>225</v>
      </c>
    </row>
    <row r="302" spans="1:7" hidden="1" x14ac:dyDescent="0.35">
      <c r="A302" s="365" t="s">
        <v>1642</v>
      </c>
      <c r="B302" s="370" t="s">
        <v>3710</v>
      </c>
      <c r="C302" s="25" t="s">
        <v>39</v>
      </c>
      <c r="D302" s="114">
        <v>0</v>
      </c>
      <c r="E302" s="205"/>
      <c r="F302" s="205"/>
      <c r="G302" s="455">
        <v>225</v>
      </c>
    </row>
    <row r="303" spans="1:7" hidden="1" x14ac:dyDescent="0.35">
      <c r="A303" s="365" t="s">
        <v>1643</v>
      </c>
      <c r="B303" s="370" t="s">
        <v>160</v>
      </c>
      <c r="C303" s="25" t="s">
        <v>39</v>
      </c>
      <c r="D303" s="114">
        <v>0</v>
      </c>
      <c r="E303" s="205"/>
      <c r="F303" s="205"/>
      <c r="G303" s="455">
        <v>225</v>
      </c>
    </row>
    <row r="304" spans="1:7" hidden="1" x14ac:dyDescent="0.35">
      <c r="A304" s="365" t="s">
        <v>1644</v>
      </c>
      <c r="B304" s="370" t="s">
        <v>3279</v>
      </c>
      <c r="C304" s="25" t="s">
        <v>39</v>
      </c>
      <c r="D304" s="114">
        <v>0</v>
      </c>
      <c r="E304" s="205"/>
      <c r="F304" s="205"/>
      <c r="G304" s="455">
        <v>225</v>
      </c>
    </row>
    <row r="305" spans="1:7" hidden="1" x14ac:dyDescent="0.35">
      <c r="A305" s="365" t="s">
        <v>1645</v>
      </c>
      <c r="B305" s="370" t="s">
        <v>3711</v>
      </c>
      <c r="C305" s="25" t="s">
        <v>39</v>
      </c>
      <c r="D305" s="114">
        <v>0</v>
      </c>
      <c r="E305" s="205"/>
      <c r="F305" s="205"/>
      <c r="G305" s="455">
        <v>225</v>
      </c>
    </row>
    <row r="306" spans="1:7" hidden="1" x14ac:dyDescent="0.35">
      <c r="A306" s="365" t="s">
        <v>1646</v>
      </c>
      <c r="B306" s="370" t="s">
        <v>162</v>
      </c>
      <c r="C306" s="25" t="s">
        <v>39</v>
      </c>
      <c r="D306" s="114">
        <v>0</v>
      </c>
      <c r="E306" s="205"/>
      <c r="F306" s="205"/>
      <c r="G306" s="455">
        <v>225</v>
      </c>
    </row>
    <row r="307" spans="1:7" hidden="1" x14ac:dyDescent="0.35">
      <c r="A307" s="365" t="s">
        <v>1647</v>
      </c>
      <c r="B307" s="370" t="s">
        <v>3308</v>
      </c>
      <c r="C307" s="25" t="s">
        <v>39</v>
      </c>
      <c r="D307" s="114">
        <v>0</v>
      </c>
      <c r="E307" s="205"/>
      <c r="F307" s="205"/>
      <c r="G307" s="455">
        <v>225</v>
      </c>
    </row>
    <row r="308" spans="1:7" hidden="1" x14ac:dyDescent="0.35">
      <c r="A308" s="365" t="s">
        <v>1648</v>
      </c>
      <c r="B308" s="370" t="s">
        <v>3712</v>
      </c>
      <c r="C308" s="25" t="s">
        <v>39</v>
      </c>
      <c r="D308" s="114">
        <v>0</v>
      </c>
      <c r="E308" s="205"/>
      <c r="F308" s="205"/>
      <c r="G308" s="455">
        <v>225</v>
      </c>
    </row>
    <row r="309" spans="1:7" hidden="1" x14ac:dyDescent="0.35">
      <c r="A309" s="365" t="s">
        <v>1649</v>
      </c>
      <c r="B309" s="370" t="s">
        <v>164</v>
      </c>
      <c r="C309" s="25" t="s">
        <v>39</v>
      </c>
      <c r="D309" s="114">
        <v>0</v>
      </c>
      <c r="E309" s="205"/>
      <c r="F309" s="205"/>
      <c r="G309" s="455">
        <v>225</v>
      </c>
    </row>
    <row r="310" spans="1:7" hidden="1" x14ac:dyDescent="0.35">
      <c r="A310" s="365" t="s">
        <v>1650</v>
      </c>
      <c r="B310" s="370" t="s">
        <v>3337</v>
      </c>
      <c r="C310" s="25" t="s">
        <v>39</v>
      </c>
      <c r="D310" s="114">
        <v>0</v>
      </c>
      <c r="E310" s="205"/>
      <c r="F310" s="205"/>
      <c r="G310" s="455">
        <v>225</v>
      </c>
    </row>
    <row r="311" spans="1:7" hidden="1" x14ac:dyDescent="0.35">
      <c r="A311" s="365" t="s">
        <v>1651</v>
      </c>
      <c r="B311" s="370" t="s">
        <v>3713</v>
      </c>
      <c r="C311" s="25" t="s">
        <v>39</v>
      </c>
      <c r="D311" s="114">
        <v>0</v>
      </c>
      <c r="E311" s="205"/>
      <c r="F311" s="205"/>
      <c r="G311" s="455">
        <v>225</v>
      </c>
    </row>
    <row r="312" spans="1:7" hidden="1" x14ac:dyDescent="0.35">
      <c r="A312" s="365" t="s">
        <v>1652</v>
      </c>
      <c r="B312" s="370" t="s">
        <v>166</v>
      </c>
      <c r="C312" s="25" t="s">
        <v>39</v>
      </c>
      <c r="D312" s="114">
        <v>0</v>
      </c>
      <c r="E312" s="205"/>
      <c r="F312" s="205"/>
      <c r="G312" s="455">
        <v>225</v>
      </c>
    </row>
    <row r="313" spans="1:7" hidden="1" x14ac:dyDescent="0.35">
      <c r="A313" s="365" t="s">
        <v>1653</v>
      </c>
      <c r="B313" s="370" t="s">
        <v>3366</v>
      </c>
      <c r="C313" s="25" t="s">
        <v>39</v>
      </c>
      <c r="D313" s="114">
        <v>0</v>
      </c>
      <c r="E313" s="205"/>
      <c r="F313" s="205"/>
      <c r="G313" s="455">
        <v>225</v>
      </c>
    </row>
    <row r="314" spans="1:7" hidden="1" x14ac:dyDescent="0.35">
      <c r="A314" s="365" t="s">
        <v>1654</v>
      </c>
      <c r="B314" s="370" t="s">
        <v>3714</v>
      </c>
      <c r="C314" s="25" t="s">
        <v>39</v>
      </c>
      <c r="D314" s="114">
        <v>0</v>
      </c>
      <c r="E314" s="205"/>
      <c r="F314" s="205"/>
      <c r="G314" s="455">
        <v>225</v>
      </c>
    </row>
    <row r="315" spans="1:7" hidden="1" x14ac:dyDescent="0.35">
      <c r="A315" s="365" t="s">
        <v>1655</v>
      </c>
      <c r="B315" s="370" t="s">
        <v>3715</v>
      </c>
      <c r="C315" s="25" t="s">
        <v>39</v>
      </c>
      <c r="D315" s="114">
        <v>0</v>
      </c>
      <c r="E315" s="205"/>
      <c r="F315" s="205"/>
      <c r="G315" s="455">
        <v>225</v>
      </c>
    </row>
    <row r="316" spans="1:7" hidden="1" x14ac:dyDescent="0.35">
      <c r="A316" s="365" t="s">
        <v>1656</v>
      </c>
      <c r="B316" s="370" t="s">
        <v>3391</v>
      </c>
      <c r="C316" s="25" t="s">
        <v>39</v>
      </c>
      <c r="D316" s="114">
        <v>0</v>
      </c>
      <c r="E316" s="205"/>
      <c r="F316" s="205"/>
      <c r="G316" s="455">
        <v>225</v>
      </c>
    </row>
    <row r="317" spans="1:7" hidden="1" x14ac:dyDescent="0.35">
      <c r="A317" s="365" t="s">
        <v>1657</v>
      </c>
      <c r="B317" s="370" t="s">
        <v>446</v>
      </c>
      <c r="C317" s="25" t="s">
        <v>39</v>
      </c>
      <c r="D317" s="114">
        <v>0</v>
      </c>
      <c r="E317" s="205"/>
      <c r="F317" s="205"/>
      <c r="G317" s="455">
        <v>225</v>
      </c>
    </row>
    <row r="318" spans="1:7" hidden="1" x14ac:dyDescent="0.35">
      <c r="A318" s="365" t="s">
        <v>1658</v>
      </c>
      <c r="B318" s="370" t="s">
        <v>3716</v>
      </c>
      <c r="C318" s="25" t="s">
        <v>39</v>
      </c>
      <c r="D318" s="114">
        <v>0</v>
      </c>
      <c r="E318" s="205"/>
      <c r="F318" s="205"/>
      <c r="G318" s="455">
        <v>225</v>
      </c>
    </row>
    <row r="319" spans="1:7" hidden="1" x14ac:dyDescent="0.35">
      <c r="A319" s="365" t="s">
        <v>1659</v>
      </c>
      <c r="B319" s="370" t="s">
        <v>3418</v>
      </c>
      <c r="C319" s="25" t="s">
        <v>39</v>
      </c>
      <c r="D319" s="114">
        <v>0</v>
      </c>
      <c r="E319" s="205"/>
      <c r="F319" s="205"/>
      <c r="G319" s="455">
        <v>225</v>
      </c>
    </row>
    <row r="320" spans="1:7" hidden="1" x14ac:dyDescent="0.35">
      <c r="A320" s="365" t="s">
        <v>1660</v>
      </c>
      <c r="B320" s="370" t="s">
        <v>169</v>
      </c>
      <c r="C320" s="25" t="s">
        <v>39</v>
      </c>
      <c r="D320" s="114">
        <v>0</v>
      </c>
      <c r="E320" s="205"/>
      <c r="F320" s="205"/>
      <c r="G320" s="455">
        <v>225</v>
      </c>
    </row>
    <row r="321" spans="1:7" hidden="1" x14ac:dyDescent="0.35">
      <c r="A321" s="365" t="s">
        <v>1661</v>
      </c>
      <c r="B321" s="370" t="s">
        <v>482</v>
      </c>
      <c r="C321" s="25" t="s">
        <v>39</v>
      </c>
      <c r="D321" s="114">
        <v>0</v>
      </c>
      <c r="E321" s="205"/>
      <c r="F321" s="205"/>
      <c r="G321" s="455">
        <v>225</v>
      </c>
    </row>
    <row r="322" spans="1:7" hidden="1" x14ac:dyDescent="0.35">
      <c r="A322" s="365" t="s">
        <v>1662</v>
      </c>
      <c r="B322" s="370" t="s">
        <v>3446</v>
      </c>
      <c r="C322" s="25" t="s">
        <v>39</v>
      </c>
      <c r="D322" s="114">
        <v>0</v>
      </c>
      <c r="E322" s="205"/>
      <c r="F322" s="205"/>
      <c r="G322" s="455">
        <v>225</v>
      </c>
    </row>
    <row r="323" spans="1:7" hidden="1" x14ac:dyDescent="0.35">
      <c r="A323" s="365" t="s">
        <v>1663</v>
      </c>
      <c r="B323" s="370" t="s">
        <v>3717</v>
      </c>
      <c r="C323" s="25" t="s">
        <v>39</v>
      </c>
      <c r="D323" s="114">
        <v>0</v>
      </c>
      <c r="E323" s="205"/>
      <c r="F323" s="205"/>
      <c r="G323" s="455">
        <v>225</v>
      </c>
    </row>
    <row r="324" spans="1:7" hidden="1" x14ac:dyDescent="0.35">
      <c r="A324" s="365" t="s">
        <v>1664</v>
      </c>
      <c r="B324" s="370" t="s">
        <v>170</v>
      </c>
      <c r="C324" s="25" t="s">
        <v>39</v>
      </c>
      <c r="D324" s="114">
        <v>0</v>
      </c>
      <c r="E324" s="205"/>
      <c r="F324" s="205"/>
      <c r="G324" s="455">
        <v>225</v>
      </c>
    </row>
    <row r="325" spans="1:7" hidden="1" x14ac:dyDescent="0.35">
      <c r="A325" s="365" t="s">
        <v>1665</v>
      </c>
      <c r="B325" s="370" t="s">
        <v>3615</v>
      </c>
      <c r="C325" s="25" t="s">
        <v>39</v>
      </c>
      <c r="D325" s="114">
        <v>0</v>
      </c>
      <c r="E325" s="205"/>
      <c r="F325" s="205"/>
      <c r="G325" s="455">
        <v>225</v>
      </c>
    </row>
    <row r="326" spans="1:7" hidden="1" x14ac:dyDescent="0.35">
      <c r="A326" s="365" t="s">
        <v>1666</v>
      </c>
      <c r="B326" s="370" t="s">
        <v>3718</v>
      </c>
      <c r="C326" s="25" t="s">
        <v>39</v>
      </c>
      <c r="D326" s="114">
        <v>0</v>
      </c>
      <c r="E326" s="205"/>
      <c r="F326" s="205"/>
      <c r="G326" s="455">
        <v>225</v>
      </c>
    </row>
    <row r="327" spans="1:7" hidden="1" x14ac:dyDescent="0.35">
      <c r="A327" s="365" t="s">
        <v>1667</v>
      </c>
      <c r="B327" s="370" t="s">
        <v>5935</v>
      </c>
      <c r="C327" s="25" t="s">
        <v>39</v>
      </c>
      <c r="D327" s="114">
        <v>0</v>
      </c>
      <c r="E327" s="205"/>
      <c r="F327" s="205"/>
      <c r="G327" s="455">
        <v>225</v>
      </c>
    </row>
    <row r="328" spans="1:7" hidden="1" x14ac:dyDescent="0.35">
      <c r="A328" s="365" t="s">
        <v>4154</v>
      </c>
      <c r="B328" s="370" t="s">
        <v>172</v>
      </c>
      <c r="C328" s="25" t="s">
        <v>39</v>
      </c>
      <c r="D328" s="114">
        <v>0</v>
      </c>
      <c r="E328" s="205"/>
      <c r="F328" s="205"/>
      <c r="G328" s="455">
        <v>225</v>
      </c>
    </row>
    <row r="329" spans="1:7" hidden="1" x14ac:dyDescent="0.35">
      <c r="A329" s="365" t="s">
        <v>4155</v>
      </c>
      <c r="B329" s="370" t="s">
        <v>1227</v>
      </c>
      <c r="C329" s="25" t="s">
        <v>39</v>
      </c>
      <c r="D329" s="114">
        <v>0</v>
      </c>
      <c r="E329" s="205"/>
      <c r="F329" s="205"/>
      <c r="G329" s="455">
        <v>225</v>
      </c>
    </row>
    <row r="330" spans="1:7" hidden="1" x14ac:dyDescent="0.35">
      <c r="A330" s="365" t="s">
        <v>4156</v>
      </c>
      <c r="B330" s="370" t="s">
        <v>1228</v>
      </c>
      <c r="C330" s="25" t="s">
        <v>39</v>
      </c>
      <c r="D330" s="114">
        <v>0</v>
      </c>
      <c r="E330" s="205"/>
      <c r="F330" s="205"/>
      <c r="G330" s="455">
        <v>225</v>
      </c>
    </row>
    <row r="331" spans="1:7" hidden="1" x14ac:dyDescent="0.35">
      <c r="A331" s="365" t="s">
        <v>4157</v>
      </c>
      <c r="B331" s="370" t="s">
        <v>173</v>
      </c>
      <c r="C331" s="25" t="s">
        <v>39</v>
      </c>
      <c r="D331" s="114">
        <v>0</v>
      </c>
      <c r="E331" s="205"/>
      <c r="F331" s="205"/>
      <c r="G331" s="455">
        <v>225</v>
      </c>
    </row>
    <row r="332" spans="1:7" hidden="1" x14ac:dyDescent="0.35">
      <c r="A332" s="365" t="s">
        <v>4158</v>
      </c>
      <c r="B332" s="370" t="s">
        <v>174</v>
      </c>
      <c r="C332" s="25" t="s">
        <v>39</v>
      </c>
      <c r="D332" s="114">
        <v>0</v>
      </c>
      <c r="E332" s="205"/>
      <c r="F332" s="205"/>
      <c r="G332" s="455">
        <v>225</v>
      </c>
    </row>
    <row r="333" spans="1:7" hidden="1" x14ac:dyDescent="0.35">
      <c r="A333" s="365" t="s">
        <v>4159</v>
      </c>
      <c r="B333" s="370" t="s">
        <v>1229</v>
      </c>
      <c r="C333" s="25" t="s">
        <v>39</v>
      </c>
      <c r="D333" s="114">
        <v>0</v>
      </c>
      <c r="E333" s="205"/>
      <c r="F333" s="205"/>
      <c r="G333" s="455">
        <v>225</v>
      </c>
    </row>
    <row r="334" spans="1:7" hidden="1" x14ac:dyDescent="0.35">
      <c r="A334" s="365" t="s">
        <v>4160</v>
      </c>
      <c r="B334" s="370" t="s">
        <v>3719</v>
      </c>
      <c r="C334" s="25" t="s">
        <v>39</v>
      </c>
      <c r="D334" s="114">
        <v>0</v>
      </c>
      <c r="E334" s="205"/>
      <c r="F334" s="205"/>
      <c r="G334" s="455">
        <v>225</v>
      </c>
    </row>
    <row r="335" spans="1:7" hidden="1" x14ac:dyDescent="0.35">
      <c r="A335" s="365" t="s">
        <v>4161</v>
      </c>
      <c r="B335" s="370" t="s">
        <v>3475</v>
      </c>
      <c r="C335" s="25" t="s">
        <v>39</v>
      </c>
      <c r="D335" s="114">
        <v>0</v>
      </c>
      <c r="E335" s="205"/>
      <c r="F335" s="205"/>
      <c r="G335" s="455">
        <v>225</v>
      </c>
    </row>
    <row r="336" spans="1:7" hidden="1" x14ac:dyDescent="0.35">
      <c r="A336" s="365" t="s">
        <v>4162</v>
      </c>
      <c r="B336" s="370" t="s">
        <v>176</v>
      </c>
      <c r="C336" s="25" t="s">
        <v>39</v>
      </c>
      <c r="D336" s="114">
        <v>0</v>
      </c>
      <c r="E336" s="205"/>
      <c r="F336" s="205"/>
      <c r="G336" s="455">
        <v>225</v>
      </c>
    </row>
    <row r="337" spans="1:7" hidden="1" x14ac:dyDescent="0.35">
      <c r="A337" s="365" t="s">
        <v>4163</v>
      </c>
      <c r="B337" s="370" t="s">
        <v>4170</v>
      </c>
      <c r="C337" s="25" t="s">
        <v>39</v>
      </c>
      <c r="D337" s="114">
        <v>0</v>
      </c>
      <c r="E337" s="205"/>
      <c r="F337" s="205"/>
      <c r="G337" s="455">
        <v>225</v>
      </c>
    </row>
    <row r="338" spans="1:7" hidden="1" x14ac:dyDescent="0.35">
      <c r="A338" s="365" t="s">
        <v>4164</v>
      </c>
      <c r="B338" s="370" t="s">
        <v>3521</v>
      </c>
      <c r="C338" s="25" t="s">
        <v>39</v>
      </c>
      <c r="D338" s="114">
        <v>0</v>
      </c>
      <c r="E338" s="205"/>
      <c r="F338" s="205"/>
      <c r="G338" s="455">
        <v>225</v>
      </c>
    </row>
    <row r="339" spans="1:7" hidden="1" x14ac:dyDescent="0.35">
      <c r="A339" s="365" t="s">
        <v>4165</v>
      </c>
      <c r="B339" s="370" t="s">
        <v>3520</v>
      </c>
      <c r="C339" s="25" t="s">
        <v>39</v>
      </c>
      <c r="D339" s="114">
        <v>0</v>
      </c>
      <c r="E339" s="205"/>
      <c r="F339" s="205"/>
      <c r="G339" s="455">
        <v>225</v>
      </c>
    </row>
    <row r="340" spans="1:7" hidden="1" x14ac:dyDescent="0.35">
      <c r="A340" s="365" t="s">
        <v>4166</v>
      </c>
      <c r="B340" s="370" t="s">
        <v>3720</v>
      </c>
      <c r="C340" s="25" t="s">
        <v>39</v>
      </c>
      <c r="D340" s="114">
        <v>0</v>
      </c>
      <c r="E340" s="205"/>
      <c r="F340" s="205"/>
      <c r="G340" s="455">
        <v>225</v>
      </c>
    </row>
    <row r="341" spans="1:7" hidden="1" x14ac:dyDescent="0.35">
      <c r="A341" s="365" t="s">
        <v>4167</v>
      </c>
      <c r="B341" s="370" t="s">
        <v>2642</v>
      </c>
      <c r="C341" s="25" t="s">
        <v>39</v>
      </c>
      <c r="D341" s="114">
        <v>0</v>
      </c>
      <c r="E341" s="205"/>
      <c r="F341" s="205"/>
      <c r="G341" s="455">
        <v>225</v>
      </c>
    </row>
    <row r="342" spans="1:7" hidden="1" x14ac:dyDescent="0.35">
      <c r="A342" s="365" t="s">
        <v>4168</v>
      </c>
      <c r="B342" s="370" t="s">
        <v>3532</v>
      </c>
      <c r="C342" s="25" t="s">
        <v>39</v>
      </c>
      <c r="D342" s="114">
        <v>0</v>
      </c>
      <c r="E342" s="205"/>
      <c r="F342" s="205"/>
      <c r="G342" s="455">
        <v>225</v>
      </c>
    </row>
    <row r="343" spans="1:7" hidden="1" x14ac:dyDescent="0.35">
      <c r="A343" s="365" t="s">
        <v>4169</v>
      </c>
      <c r="B343" s="370" t="s">
        <v>3721</v>
      </c>
      <c r="C343" s="25" t="s">
        <v>39</v>
      </c>
      <c r="D343" s="114">
        <v>0</v>
      </c>
      <c r="E343" s="205"/>
      <c r="F343" s="205"/>
      <c r="G343" s="455">
        <v>225</v>
      </c>
    </row>
    <row r="344" spans="1:7" hidden="1" x14ac:dyDescent="0.35">
      <c r="A344" s="365" t="s">
        <v>1668</v>
      </c>
      <c r="B344" s="370" t="s">
        <v>919</v>
      </c>
      <c r="C344" s="25" t="s">
        <v>39</v>
      </c>
      <c r="D344" s="114">
        <v>0</v>
      </c>
      <c r="E344" s="205"/>
      <c r="F344" s="205"/>
      <c r="G344" s="455">
        <v>250</v>
      </c>
    </row>
    <row r="345" spans="1:7" x14ac:dyDescent="0.35">
      <c r="A345" s="365" t="s">
        <v>1669</v>
      </c>
      <c r="B345" s="370" t="s">
        <v>3183</v>
      </c>
      <c r="C345" s="25" t="s">
        <v>39</v>
      </c>
      <c r="D345" s="114">
        <v>0</v>
      </c>
      <c r="E345" s="205">
        <v>6</v>
      </c>
      <c r="F345" s="205"/>
      <c r="G345" s="455">
        <v>250</v>
      </c>
    </row>
    <row r="346" spans="1:7" hidden="1" x14ac:dyDescent="0.35">
      <c r="A346" s="365" t="s">
        <v>1670</v>
      </c>
      <c r="B346" s="370" t="s">
        <v>3722</v>
      </c>
      <c r="C346" s="25" t="s">
        <v>39</v>
      </c>
      <c r="D346" s="114">
        <v>0</v>
      </c>
      <c r="E346" s="205"/>
      <c r="F346" s="205"/>
      <c r="G346" s="455">
        <v>250</v>
      </c>
    </row>
    <row r="347" spans="1:7" hidden="1" x14ac:dyDescent="0.35">
      <c r="A347" s="365" t="s">
        <v>1671</v>
      </c>
      <c r="B347" s="370" t="s">
        <v>921</v>
      </c>
      <c r="C347" s="25" t="s">
        <v>39</v>
      </c>
      <c r="D347" s="114">
        <v>0</v>
      </c>
      <c r="E347" s="205"/>
      <c r="F347" s="205"/>
      <c r="G347" s="455">
        <v>250</v>
      </c>
    </row>
    <row r="348" spans="1:7" x14ac:dyDescent="0.35">
      <c r="A348" s="365" t="s">
        <v>1672</v>
      </c>
      <c r="B348" s="370" t="s">
        <v>3125</v>
      </c>
      <c r="C348" s="25" t="s">
        <v>39</v>
      </c>
      <c r="D348" s="114">
        <v>0</v>
      </c>
      <c r="E348" s="205">
        <v>1</v>
      </c>
      <c r="F348" s="205"/>
      <c r="G348" s="455">
        <v>250</v>
      </c>
    </row>
    <row r="349" spans="1:7" hidden="1" x14ac:dyDescent="0.35">
      <c r="A349" s="365" t="s">
        <v>1673</v>
      </c>
      <c r="B349" s="370" t="s">
        <v>3723</v>
      </c>
      <c r="C349" s="25" t="s">
        <v>39</v>
      </c>
      <c r="D349" s="114">
        <v>0</v>
      </c>
      <c r="E349" s="205"/>
      <c r="F349" s="205"/>
      <c r="G349" s="455">
        <v>250</v>
      </c>
    </row>
    <row r="350" spans="1:7" hidden="1" x14ac:dyDescent="0.35">
      <c r="A350" s="365" t="s">
        <v>1674</v>
      </c>
      <c r="B350" s="370" t="s">
        <v>923</v>
      </c>
      <c r="C350" s="25" t="s">
        <v>39</v>
      </c>
      <c r="D350" s="114">
        <v>0</v>
      </c>
      <c r="E350" s="205"/>
      <c r="F350" s="205"/>
      <c r="G350" s="455">
        <v>250</v>
      </c>
    </row>
    <row r="351" spans="1:7" hidden="1" x14ac:dyDescent="0.35">
      <c r="A351" s="365" t="s">
        <v>1675</v>
      </c>
      <c r="B351" s="370" t="s">
        <v>3154</v>
      </c>
      <c r="C351" s="25" t="s">
        <v>39</v>
      </c>
      <c r="D351" s="114">
        <v>0</v>
      </c>
      <c r="E351" s="205"/>
      <c r="F351" s="205"/>
      <c r="G351" s="455">
        <v>250</v>
      </c>
    </row>
    <row r="352" spans="1:7" hidden="1" x14ac:dyDescent="0.35">
      <c r="A352" s="365" t="s">
        <v>1676</v>
      </c>
      <c r="B352" s="370" t="s">
        <v>3724</v>
      </c>
      <c r="C352" s="25" t="s">
        <v>39</v>
      </c>
      <c r="D352" s="114">
        <v>0</v>
      </c>
      <c r="E352" s="205"/>
      <c r="F352" s="205"/>
      <c r="G352" s="455">
        <v>250</v>
      </c>
    </row>
    <row r="353" spans="1:7" hidden="1" x14ac:dyDescent="0.35">
      <c r="A353" s="365" t="s">
        <v>1677</v>
      </c>
      <c r="B353" s="370" t="s">
        <v>946</v>
      </c>
      <c r="C353" s="25" t="s">
        <v>39</v>
      </c>
      <c r="D353" s="114">
        <v>0</v>
      </c>
      <c r="E353" s="205"/>
      <c r="F353" s="205"/>
      <c r="G353" s="455">
        <v>250</v>
      </c>
    </row>
    <row r="354" spans="1:7" hidden="1" x14ac:dyDescent="0.35">
      <c r="A354" s="365" t="s">
        <v>1678</v>
      </c>
      <c r="B354" s="370" t="s">
        <v>3222</v>
      </c>
      <c r="C354" s="25" t="s">
        <v>39</v>
      </c>
      <c r="D354" s="114">
        <v>0</v>
      </c>
      <c r="E354" s="205"/>
      <c r="F354" s="205">
        <v>1</v>
      </c>
      <c r="G354" s="455">
        <v>250</v>
      </c>
    </row>
    <row r="355" spans="1:7" hidden="1" x14ac:dyDescent="0.35">
      <c r="A355" s="365" t="s">
        <v>1679</v>
      </c>
      <c r="B355" s="370" t="s">
        <v>3725</v>
      </c>
      <c r="C355" s="25" t="s">
        <v>39</v>
      </c>
      <c r="D355" s="114">
        <v>0</v>
      </c>
      <c r="E355" s="205"/>
      <c r="F355" s="205"/>
      <c r="G355" s="455">
        <v>250</v>
      </c>
    </row>
    <row r="356" spans="1:7" hidden="1" x14ac:dyDescent="0.35">
      <c r="A356" s="365" t="s">
        <v>1680</v>
      </c>
      <c r="B356" s="370" t="s">
        <v>1230</v>
      </c>
      <c r="C356" s="25" t="s">
        <v>39</v>
      </c>
      <c r="D356" s="114">
        <v>0</v>
      </c>
      <c r="E356" s="205"/>
      <c r="F356" s="205"/>
      <c r="G356" s="455">
        <v>250</v>
      </c>
    </row>
    <row r="357" spans="1:7" hidden="1" x14ac:dyDescent="0.35">
      <c r="A357" s="365" t="s">
        <v>1681</v>
      </c>
      <c r="B357" s="370" t="s">
        <v>945</v>
      </c>
      <c r="C357" s="25" t="s">
        <v>39</v>
      </c>
      <c r="D357" s="114">
        <v>0</v>
      </c>
      <c r="E357" s="205"/>
      <c r="F357" s="205"/>
      <c r="G357" s="455">
        <v>250</v>
      </c>
    </row>
    <row r="358" spans="1:7" hidden="1" x14ac:dyDescent="0.35">
      <c r="A358" s="365" t="s">
        <v>1682</v>
      </c>
      <c r="B358" s="370" t="s">
        <v>3251</v>
      </c>
      <c r="C358" s="25" t="s">
        <v>39</v>
      </c>
      <c r="D358" s="114">
        <v>0</v>
      </c>
      <c r="E358" s="205"/>
      <c r="F358" s="205"/>
      <c r="G358" s="455">
        <v>250</v>
      </c>
    </row>
    <row r="359" spans="1:7" hidden="1" x14ac:dyDescent="0.35">
      <c r="A359" s="365" t="s">
        <v>1683</v>
      </c>
      <c r="B359" s="370" t="s">
        <v>3726</v>
      </c>
      <c r="C359" s="25" t="s">
        <v>39</v>
      </c>
      <c r="D359" s="114">
        <v>0</v>
      </c>
      <c r="E359" s="205"/>
      <c r="F359" s="205"/>
      <c r="G359" s="455">
        <v>250</v>
      </c>
    </row>
    <row r="360" spans="1:7" hidden="1" x14ac:dyDescent="0.35">
      <c r="A360" s="365" t="s">
        <v>1684</v>
      </c>
      <c r="B360" s="370" t="s">
        <v>942</v>
      </c>
      <c r="C360" s="25" t="s">
        <v>39</v>
      </c>
      <c r="D360" s="114">
        <v>0</v>
      </c>
      <c r="E360" s="205"/>
      <c r="F360" s="205"/>
      <c r="G360" s="455">
        <v>250</v>
      </c>
    </row>
    <row r="361" spans="1:7" hidden="1" x14ac:dyDescent="0.35">
      <c r="A361" s="365" t="s">
        <v>1685</v>
      </c>
      <c r="B361" s="370" t="s">
        <v>3280</v>
      </c>
      <c r="C361" s="25" t="s">
        <v>39</v>
      </c>
      <c r="D361" s="114">
        <v>0</v>
      </c>
      <c r="E361" s="205"/>
      <c r="F361" s="205"/>
      <c r="G361" s="455">
        <v>250</v>
      </c>
    </row>
    <row r="362" spans="1:7" hidden="1" x14ac:dyDescent="0.35">
      <c r="A362" s="365" t="s">
        <v>1686</v>
      </c>
      <c r="B362" s="370" t="s">
        <v>3727</v>
      </c>
      <c r="C362" s="25" t="s">
        <v>39</v>
      </c>
      <c r="D362" s="114">
        <v>0</v>
      </c>
      <c r="E362" s="205"/>
      <c r="F362" s="205"/>
      <c r="G362" s="455">
        <v>250</v>
      </c>
    </row>
    <row r="363" spans="1:7" hidden="1" x14ac:dyDescent="0.35">
      <c r="A363" s="365" t="s">
        <v>1687</v>
      </c>
      <c r="B363" s="370" t="s">
        <v>917</v>
      </c>
      <c r="C363" s="25" t="s">
        <v>39</v>
      </c>
      <c r="D363" s="114">
        <v>0</v>
      </c>
      <c r="E363" s="205"/>
      <c r="F363" s="205"/>
      <c r="G363" s="455">
        <v>250</v>
      </c>
    </row>
    <row r="364" spans="1:7" hidden="1" x14ac:dyDescent="0.35">
      <c r="A364" s="365" t="s">
        <v>1688</v>
      </c>
      <c r="B364" s="370" t="s">
        <v>3309</v>
      </c>
      <c r="C364" s="25" t="s">
        <v>39</v>
      </c>
      <c r="D364" s="114">
        <v>0</v>
      </c>
      <c r="E364" s="205"/>
      <c r="F364" s="205"/>
      <c r="G364" s="455">
        <v>250</v>
      </c>
    </row>
    <row r="365" spans="1:7" hidden="1" x14ac:dyDescent="0.35">
      <c r="A365" s="365" t="s">
        <v>1689</v>
      </c>
      <c r="B365" s="370" t="s">
        <v>3728</v>
      </c>
      <c r="C365" s="25" t="s">
        <v>39</v>
      </c>
      <c r="D365" s="114">
        <v>0</v>
      </c>
      <c r="E365" s="205"/>
      <c r="F365" s="205"/>
      <c r="G365" s="455">
        <v>250</v>
      </c>
    </row>
    <row r="366" spans="1:7" hidden="1" x14ac:dyDescent="0.35">
      <c r="A366" s="365" t="s">
        <v>1690</v>
      </c>
      <c r="B366" s="370" t="s">
        <v>941</v>
      </c>
      <c r="C366" s="25" t="s">
        <v>39</v>
      </c>
      <c r="D366" s="114">
        <v>0</v>
      </c>
      <c r="E366" s="205"/>
      <c r="F366" s="205"/>
      <c r="G366" s="455">
        <v>250</v>
      </c>
    </row>
    <row r="367" spans="1:7" hidden="1" x14ac:dyDescent="0.35">
      <c r="A367" s="365" t="s">
        <v>1691</v>
      </c>
      <c r="B367" s="370" t="s">
        <v>3338</v>
      </c>
      <c r="C367" s="25" t="s">
        <v>39</v>
      </c>
      <c r="D367" s="114">
        <v>0</v>
      </c>
      <c r="E367" s="205"/>
      <c r="F367" s="205"/>
      <c r="G367" s="455">
        <v>250</v>
      </c>
    </row>
    <row r="368" spans="1:7" hidden="1" x14ac:dyDescent="0.35">
      <c r="A368" s="365" t="s">
        <v>1692</v>
      </c>
      <c r="B368" s="370" t="s">
        <v>3729</v>
      </c>
      <c r="C368" s="25" t="s">
        <v>39</v>
      </c>
      <c r="D368" s="114">
        <v>0</v>
      </c>
      <c r="E368" s="205"/>
      <c r="F368" s="205"/>
      <c r="G368" s="455">
        <v>250</v>
      </c>
    </row>
    <row r="369" spans="1:7" hidden="1" x14ac:dyDescent="0.35">
      <c r="A369" s="365" t="s">
        <v>1693</v>
      </c>
      <c r="B369" s="370" t="s">
        <v>916</v>
      </c>
      <c r="C369" s="25" t="s">
        <v>39</v>
      </c>
      <c r="D369" s="114">
        <v>0</v>
      </c>
      <c r="E369" s="205"/>
      <c r="F369" s="205"/>
      <c r="G369" s="455">
        <v>250</v>
      </c>
    </row>
    <row r="370" spans="1:7" hidden="1" x14ac:dyDescent="0.35">
      <c r="A370" s="365" t="s">
        <v>1694</v>
      </c>
      <c r="B370" s="370" t="s">
        <v>3367</v>
      </c>
      <c r="C370" s="25" t="s">
        <v>39</v>
      </c>
      <c r="D370" s="114">
        <v>0</v>
      </c>
      <c r="E370" s="205"/>
      <c r="F370" s="205">
        <v>1</v>
      </c>
      <c r="G370" s="455">
        <v>250</v>
      </c>
    </row>
    <row r="371" spans="1:7" hidden="1" x14ac:dyDescent="0.35">
      <c r="A371" s="365" t="s">
        <v>1695</v>
      </c>
      <c r="B371" s="370" t="s">
        <v>3730</v>
      </c>
      <c r="C371" s="25" t="s">
        <v>39</v>
      </c>
      <c r="D371" s="114">
        <v>0</v>
      </c>
      <c r="E371" s="205"/>
      <c r="F371" s="205"/>
      <c r="G371" s="455">
        <v>250</v>
      </c>
    </row>
    <row r="372" spans="1:7" hidden="1" x14ac:dyDescent="0.35">
      <c r="A372" s="365" t="s">
        <v>1696</v>
      </c>
      <c r="B372" s="370" t="s">
        <v>3731</v>
      </c>
      <c r="C372" s="25" t="s">
        <v>39</v>
      </c>
      <c r="D372" s="114">
        <v>0</v>
      </c>
      <c r="E372" s="205"/>
      <c r="F372" s="205"/>
      <c r="G372" s="455">
        <v>250</v>
      </c>
    </row>
    <row r="373" spans="1:7" hidden="1" x14ac:dyDescent="0.35">
      <c r="A373" s="365" t="s">
        <v>1697</v>
      </c>
      <c r="B373" s="370" t="s">
        <v>3392</v>
      </c>
      <c r="C373" s="25" t="s">
        <v>39</v>
      </c>
      <c r="D373" s="114">
        <v>0</v>
      </c>
      <c r="E373" s="33"/>
      <c r="F373" s="205"/>
      <c r="G373" s="455">
        <v>250</v>
      </c>
    </row>
    <row r="374" spans="1:7" hidden="1" x14ac:dyDescent="0.35">
      <c r="A374" s="365" t="s">
        <v>1698</v>
      </c>
      <c r="B374" s="370" t="s">
        <v>949</v>
      </c>
      <c r="C374" s="25" t="s">
        <v>39</v>
      </c>
      <c r="D374" s="114">
        <v>0</v>
      </c>
      <c r="E374" s="33"/>
      <c r="F374" s="205"/>
      <c r="G374" s="455">
        <v>250</v>
      </c>
    </row>
    <row r="375" spans="1:7" hidden="1" x14ac:dyDescent="0.35">
      <c r="A375" s="365" t="s">
        <v>1699</v>
      </c>
      <c r="B375" s="370" t="s">
        <v>3732</v>
      </c>
      <c r="C375" s="25" t="s">
        <v>39</v>
      </c>
      <c r="D375" s="114">
        <v>0</v>
      </c>
      <c r="E375" s="33"/>
      <c r="F375" s="205"/>
      <c r="G375" s="455">
        <v>250</v>
      </c>
    </row>
    <row r="376" spans="1:7" hidden="1" x14ac:dyDescent="0.35">
      <c r="A376" s="365" t="s">
        <v>1700</v>
      </c>
      <c r="B376" s="370" t="s">
        <v>5975</v>
      </c>
      <c r="C376" s="25" t="s">
        <v>39</v>
      </c>
      <c r="D376" s="114">
        <v>0</v>
      </c>
      <c r="E376" s="33"/>
      <c r="F376" s="205">
        <v>1</v>
      </c>
      <c r="G376" s="455">
        <v>250</v>
      </c>
    </row>
    <row r="377" spans="1:7" hidden="1" x14ac:dyDescent="0.35">
      <c r="A377" s="365" t="s">
        <v>1701</v>
      </c>
      <c r="B377" s="370" t="s">
        <v>925</v>
      </c>
      <c r="C377" s="25" t="s">
        <v>39</v>
      </c>
      <c r="D377" s="114">
        <v>0</v>
      </c>
      <c r="E377" s="33"/>
      <c r="F377" s="205"/>
      <c r="G377" s="455">
        <v>250</v>
      </c>
    </row>
    <row r="378" spans="1:7" hidden="1" x14ac:dyDescent="0.35">
      <c r="A378" s="365" t="s">
        <v>1702</v>
      </c>
      <c r="B378" s="370" t="s">
        <v>950</v>
      </c>
      <c r="C378" s="25" t="s">
        <v>39</v>
      </c>
      <c r="D378" s="114">
        <v>0</v>
      </c>
      <c r="E378" s="33"/>
      <c r="F378" s="205"/>
      <c r="G378" s="455">
        <v>250</v>
      </c>
    </row>
    <row r="379" spans="1:7" hidden="1" x14ac:dyDescent="0.35">
      <c r="A379" s="365" t="s">
        <v>1703</v>
      </c>
      <c r="B379" s="370" t="s">
        <v>3733</v>
      </c>
      <c r="C379" s="25" t="s">
        <v>39</v>
      </c>
      <c r="D379" s="114">
        <v>0</v>
      </c>
      <c r="E379" s="33"/>
      <c r="F379" s="205"/>
      <c r="G379" s="455">
        <v>250</v>
      </c>
    </row>
    <row r="380" spans="1:7" hidden="1" x14ac:dyDescent="0.35">
      <c r="A380" s="365" t="s">
        <v>1704</v>
      </c>
      <c r="B380" s="370" t="s">
        <v>3447</v>
      </c>
      <c r="C380" s="25" t="s">
        <v>39</v>
      </c>
      <c r="D380" s="114">
        <v>0</v>
      </c>
      <c r="E380" s="33"/>
      <c r="F380" s="205"/>
      <c r="G380" s="455">
        <v>250</v>
      </c>
    </row>
    <row r="381" spans="1:7" hidden="1" x14ac:dyDescent="0.35">
      <c r="A381" s="365" t="s">
        <v>1705</v>
      </c>
      <c r="B381" s="370" t="s">
        <v>906</v>
      </c>
      <c r="C381" s="25" t="s">
        <v>39</v>
      </c>
      <c r="D381" s="114">
        <v>0</v>
      </c>
      <c r="E381" s="205"/>
      <c r="F381" s="205"/>
      <c r="G381" s="455">
        <v>250</v>
      </c>
    </row>
    <row r="382" spans="1:7" x14ac:dyDescent="0.35">
      <c r="A382" s="365" t="s">
        <v>1706</v>
      </c>
      <c r="B382" s="370" t="s">
        <v>3616</v>
      </c>
      <c r="C382" s="25" t="s">
        <v>39</v>
      </c>
      <c r="D382" s="114">
        <v>0</v>
      </c>
      <c r="E382" s="205">
        <v>1</v>
      </c>
      <c r="F382" s="205"/>
      <c r="G382" s="455">
        <v>250</v>
      </c>
    </row>
    <row r="383" spans="1:7" hidden="1" x14ac:dyDescent="0.35">
      <c r="A383" s="365" t="s">
        <v>1707</v>
      </c>
      <c r="B383" s="370" t="s">
        <v>3734</v>
      </c>
      <c r="C383" s="25" t="s">
        <v>39</v>
      </c>
      <c r="D383" s="114">
        <v>0</v>
      </c>
      <c r="E383" s="205"/>
      <c r="F383" s="205"/>
      <c r="G383" s="455">
        <v>250</v>
      </c>
    </row>
    <row r="384" spans="1:7" x14ac:dyDescent="0.35">
      <c r="A384" s="365" t="s">
        <v>1708</v>
      </c>
      <c r="B384" s="370" t="s">
        <v>5798</v>
      </c>
      <c r="C384" s="25" t="s">
        <v>39</v>
      </c>
      <c r="D384" s="114">
        <v>0</v>
      </c>
      <c r="E384" s="205">
        <v>1</v>
      </c>
      <c r="F384" s="205"/>
      <c r="G384" s="455">
        <v>250</v>
      </c>
    </row>
    <row r="385" spans="1:7" hidden="1" x14ac:dyDescent="0.35">
      <c r="A385" s="365" t="s">
        <v>4171</v>
      </c>
      <c r="B385" s="370" t="s">
        <v>926</v>
      </c>
      <c r="C385" s="25" t="s">
        <v>39</v>
      </c>
      <c r="D385" s="114">
        <v>0</v>
      </c>
      <c r="E385" s="205"/>
      <c r="F385" s="205"/>
      <c r="G385" s="455">
        <v>250</v>
      </c>
    </row>
    <row r="386" spans="1:7" hidden="1" x14ac:dyDescent="0.35">
      <c r="A386" s="365" t="s">
        <v>4172</v>
      </c>
      <c r="B386" s="370" t="s">
        <v>1232</v>
      </c>
      <c r="C386" s="25" t="s">
        <v>39</v>
      </c>
      <c r="D386" s="114">
        <v>0</v>
      </c>
      <c r="E386" s="205"/>
      <c r="F386" s="205"/>
      <c r="G386" s="455">
        <v>250</v>
      </c>
    </row>
    <row r="387" spans="1:7" hidden="1" x14ac:dyDescent="0.35">
      <c r="A387" s="365" t="s">
        <v>4173</v>
      </c>
      <c r="B387" s="370" t="s">
        <v>1233</v>
      </c>
      <c r="C387" s="25" t="s">
        <v>39</v>
      </c>
      <c r="D387" s="114">
        <v>0</v>
      </c>
      <c r="E387" s="205"/>
      <c r="F387" s="205"/>
      <c r="G387" s="455">
        <v>250</v>
      </c>
    </row>
    <row r="388" spans="1:7" hidden="1" x14ac:dyDescent="0.35">
      <c r="A388" s="365" t="s">
        <v>4174</v>
      </c>
      <c r="B388" s="370" t="s">
        <v>1234</v>
      </c>
      <c r="C388" s="25" t="s">
        <v>39</v>
      </c>
      <c r="D388" s="114">
        <v>0</v>
      </c>
      <c r="E388" s="205"/>
      <c r="F388" s="205"/>
      <c r="G388" s="455">
        <v>250</v>
      </c>
    </row>
    <row r="389" spans="1:7" x14ac:dyDescent="0.35">
      <c r="A389" s="365" t="s">
        <v>4175</v>
      </c>
      <c r="B389" s="370" t="s">
        <v>927</v>
      </c>
      <c r="C389" s="25" t="s">
        <v>39</v>
      </c>
      <c r="D389" s="114">
        <v>0</v>
      </c>
      <c r="E389" s="205">
        <v>1</v>
      </c>
      <c r="F389" s="205"/>
      <c r="G389" s="455">
        <v>250</v>
      </c>
    </row>
    <row r="390" spans="1:7" hidden="1" x14ac:dyDescent="0.35">
      <c r="A390" s="365" t="s">
        <v>4176</v>
      </c>
      <c r="B390" s="370" t="s">
        <v>1235</v>
      </c>
      <c r="C390" s="25" t="s">
        <v>39</v>
      </c>
      <c r="D390" s="114">
        <v>0</v>
      </c>
      <c r="E390" s="205"/>
      <c r="F390" s="205"/>
      <c r="G390" s="455">
        <v>250</v>
      </c>
    </row>
    <row r="391" spans="1:7" hidden="1" x14ac:dyDescent="0.35">
      <c r="A391" s="365" t="s">
        <v>4177</v>
      </c>
      <c r="B391" s="370" t="s">
        <v>3735</v>
      </c>
      <c r="C391" s="25" t="s">
        <v>39</v>
      </c>
      <c r="D391" s="114">
        <v>0</v>
      </c>
      <c r="E391" s="205"/>
      <c r="F391" s="205"/>
      <c r="G391" s="455">
        <v>250</v>
      </c>
    </row>
    <row r="392" spans="1:7" hidden="1" x14ac:dyDescent="0.35">
      <c r="A392" s="365" t="s">
        <v>4178</v>
      </c>
      <c r="B392" s="370" t="s">
        <v>3476</v>
      </c>
      <c r="C392" s="25" t="s">
        <v>39</v>
      </c>
      <c r="D392" s="114">
        <v>0</v>
      </c>
      <c r="E392" s="205"/>
      <c r="F392" s="205"/>
      <c r="G392" s="455">
        <v>250</v>
      </c>
    </row>
    <row r="393" spans="1:7" hidden="1" x14ac:dyDescent="0.35">
      <c r="A393" s="365" t="s">
        <v>4179</v>
      </c>
      <c r="B393" s="370" t="s">
        <v>912</v>
      </c>
      <c r="C393" s="25" t="s">
        <v>39</v>
      </c>
      <c r="D393" s="114">
        <v>0</v>
      </c>
      <c r="E393" s="205"/>
      <c r="F393" s="205"/>
      <c r="G393" s="455">
        <v>250</v>
      </c>
    </row>
    <row r="394" spans="1:7" x14ac:dyDescent="0.35">
      <c r="A394" s="365" t="s">
        <v>4180</v>
      </c>
      <c r="B394" s="370" t="s">
        <v>911</v>
      </c>
      <c r="C394" s="25" t="s">
        <v>39</v>
      </c>
      <c r="D394" s="114">
        <v>0</v>
      </c>
      <c r="E394" s="205">
        <v>3</v>
      </c>
      <c r="F394" s="205"/>
      <c r="G394" s="455">
        <v>250</v>
      </c>
    </row>
    <row r="395" spans="1:7" hidden="1" x14ac:dyDescent="0.35">
      <c r="A395" s="365" t="s">
        <v>4181</v>
      </c>
      <c r="B395" s="370" t="s">
        <v>3557</v>
      </c>
      <c r="C395" s="25" t="s">
        <v>39</v>
      </c>
      <c r="D395" s="114">
        <v>0</v>
      </c>
      <c r="E395" s="205"/>
      <c r="F395" s="205"/>
      <c r="G395" s="455">
        <v>250</v>
      </c>
    </row>
    <row r="396" spans="1:7" hidden="1" x14ac:dyDescent="0.35">
      <c r="A396" s="365" t="s">
        <v>4182</v>
      </c>
      <c r="B396" s="370" t="s">
        <v>3519</v>
      </c>
      <c r="C396" s="25" t="s">
        <v>39</v>
      </c>
      <c r="D396" s="114">
        <v>0</v>
      </c>
      <c r="E396" s="205"/>
      <c r="F396" s="205"/>
      <c r="G396" s="455">
        <v>250</v>
      </c>
    </row>
    <row r="397" spans="1:7" hidden="1" x14ac:dyDescent="0.35">
      <c r="A397" s="365" t="s">
        <v>4183</v>
      </c>
      <c r="B397" s="370" t="s">
        <v>3736</v>
      </c>
      <c r="C397" s="25" t="s">
        <v>39</v>
      </c>
      <c r="D397" s="114">
        <v>0</v>
      </c>
      <c r="E397" s="205"/>
      <c r="F397" s="205"/>
      <c r="G397" s="455">
        <v>250</v>
      </c>
    </row>
    <row r="398" spans="1:7" hidden="1" x14ac:dyDescent="0.35">
      <c r="A398" s="365" t="s">
        <v>4184</v>
      </c>
      <c r="B398" s="370" t="s">
        <v>2643</v>
      </c>
      <c r="C398" s="25" t="s">
        <v>39</v>
      </c>
      <c r="D398" s="114">
        <v>0</v>
      </c>
      <c r="E398" s="205"/>
      <c r="F398" s="205"/>
      <c r="G398" s="455">
        <v>250</v>
      </c>
    </row>
    <row r="399" spans="1:7" x14ac:dyDescent="0.35">
      <c r="A399" s="365" t="s">
        <v>4185</v>
      </c>
      <c r="B399" s="370" t="s">
        <v>3533</v>
      </c>
      <c r="C399" s="25" t="s">
        <v>39</v>
      </c>
      <c r="D399" s="114">
        <v>0</v>
      </c>
      <c r="E399" s="205">
        <v>1</v>
      </c>
      <c r="F399" s="205"/>
      <c r="G399" s="455">
        <v>250</v>
      </c>
    </row>
    <row r="400" spans="1:7" hidden="1" x14ac:dyDescent="0.35">
      <c r="A400" s="365" t="s">
        <v>4186</v>
      </c>
      <c r="B400" s="370" t="s">
        <v>3737</v>
      </c>
      <c r="C400" s="25" t="s">
        <v>39</v>
      </c>
      <c r="D400" s="114">
        <v>0</v>
      </c>
      <c r="E400" s="205"/>
      <c r="F400" s="205"/>
      <c r="G400" s="455">
        <v>250</v>
      </c>
    </row>
    <row r="401" spans="1:7" ht="13.5" hidden="1" customHeight="1" x14ac:dyDescent="0.35">
      <c r="A401" s="365" t="s">
        <v>1709</v>
      </c>
      <c r="B401" s="370" t="s">
        <v>717</v>
      </c>
      <c r="C401" s="25" t="s">
        <v>39</v>
      </c>
      <c r="D401" s="114">
        <v>0</v>
      </c>
      <c r="E401" s="205"/>
      <c r="F401" s="205"/>
      <c r="G401" s="455">
        <v>260</v>
      </c>
    </row>
    <row r="402" spans="1:7" hidden="1" x14ac:dyDescent="0.35">
      <c r="A402" s="365" t="s">
        <v>1710</v>
      </c>
      <c r="B402" s="370" t="s">
        <v>3184</v>
      </c>
      <c r="C402" s="25" t="s">
        <v>39</v>
      </c>
      <c r="D402" s="114">
        <v>0</v>
      </c>
      <c r="E402" s="205"/>
      <c r="F402" s="205"/>
      <c r="G402" s="455">
        <v>260</v>
      </c>
    </row>
    <row r="403" spans="1:7" hidden="1" x14ac:dyDescent="0.35">
      <c r="A403" s="365" t="s">
        <v>1711</v>
      </c>
      <c r="B403" s="370" t="s">
        <v>3738</v>
      </c>
      <c r="C403" s="25" t="s">
        <v>39</v>
      </c>
      <c r="D403" s="114">
        <v>0</v>
      </c>
      <c r="E403" s="205"/>
      <c r="F403" s="205"/>
      <c r="G403" s="455">
        <v>260</v>
      </c>
    </row>
    <row r="404" spans="1:7" hidden="1" x14ac:dyDescent="0.35">
      <c r="A404" s="365" t="s">
        <v>1712</v>
      </c>
      <c r="B404" s="370" t="s">
        <v>719</v>
      </c>
      <c r="C404" s="25" t="s">
        <v>39</v>
      </c>
      <c r="D404" s="114">
        <v>0</v>
      </c>
      <c r="E404" s="205"/>
      <c r="F404" s="205"/>
      <c r="G404" s="455">
        <v>260</v>
      </c>
    </row>
    <row r="405" spans="1:7" hidden="1" x14ac:dyDescent="0.35">
      <c r="A405" s="365" t="s">
        <v>1713</v>
      </c>
      <c r="B405" s="370" t="s">
        <v>3126</v>
      </c>
      <c r="C405" s="25" t="s">
        <v>39</v>
      </c>
      <c r="D405" s="114">
        <v>0</v>
      </c>
      <c r="E405" s="205"/>
      <c r="F405" s="205"/>
      <c r="G405" s="455">
        <v>260</v>
      </c>
    </row>
    <row r="406" spans="1:7" hidden="1" x14ac:dyDescent="0.35">
      <c r="A406" s="365" t="s">
        <v>1714</v>
      </c>
      <c r="B406" s="370" t="s">
        <v>3739</v>
      </c>
      <c r="C406" s="25" t="s">
        <v>39</v>
      </c>
      <c r="D406" s="114">
        <v>0</v>
      </c>
      <c r="E406" s="205"/>
      <c r="F406" s="205"/>
      <c r="G406" s="455">
        <v>260</v>
      </c>
    </row>
    <row r="407" spans="1:7" hidden="1" x14ac:dyDescent="0.35">
      <c r="A407" s="365" t="s">
        <v>1715</v>
      </c>
      <c r="B407" s="370" t="s">
        <v>721</v>
      </c>
      <c r="C407" s="25" t="s">
        <v>39</v>
      </c>
      <c r="D407" s="114">
        <v>0</v>
      </c>
      <c r="E407" s="205"/>
      <c r="F407" s="205"/>
      <c r="G407" s="455">
        <v>260</v>
      </c>
    </row>
    <row r="408" spans="1:7" hidden="1" x14ac:dyDescent="0.35">
      <c r="A408" s="365" t="s">
        <v>1716</v>
      </c>
      <c r="B408" s="370" t="s">
        <v>3155</v>
      </c>
      <c r="C408" s="25" t="s">
        <v>39</v>
      </c>
      <c r="D408" s="114">
        <v>0</v>
      </c>
      <c r="E408" s="205"/>
      <c r="F408" s="205"/>
      <c r="G408" s="455">
        <v>260</v>
      </c>
    </row>
    <row r="409" spans="1:7" hidden="1" x14ac:dyDescent="0.35">
      <c r="A409" s="365" t="s">
        <v>1717</v>
      </c>
      <c r="B409" s="370" t="s">
        <v>3740</v>
      </c>
      <c r="C409" s="25" t="s">
        <v>39</v>
      </c>
      <c r="D409" s="114">
        <v>0</v>
      </c>
      <c r="E409" s="205"/>
      <c r="F409" s="205"/>
      <c r="G409" s="455">
        <v>260</v>
      </c>
    </row>
    <row r="410" spans="1:7" hidden="1" x14ac:dyDescent="0.35">
      <c r="A410" s="365" t="s">
        <v>1718</v>
      </c>
      <c r="B410" s="370" t="s">
        <v>723</v>
      </c>
      <c r="C410" s="25" t="s">
        <v>39</v>
      </c>
      <c r="D410" s="114">
        <v>0</v>
      </c>
      <c r="E410" s="205"/>
      <c r="F410" s="205"/>
      <c r="G410" s="455">
        <v>260</v>
      </c>
    </row>
    <row r="411" spans="1:7" hidden="1" x14ac:dyDescent="0.35">
      <c r="A411" s="365" t="s">
        <v>1719</v>
      </c>
      <c r="B411" s="370" t="s">
        <v>3223</v>
      </c>
      <c r="C411" s="25" t="s">
        <v>39</v>
      </c>
      <c r="D411" s="114">
        <v>0</v>
      </c>
      <c r="E411" s="205"/>
      <c r="F411" s="205"/>
      <c r="G411" s="455">
        <v>260</v>
      </c>
    </row>
    <row r="412" spans="1:7" hidden="1" x14ac:dyDescent="0.35">
      <c r="A412" s="365" t="s">
        <v>1720</v>
      </c>
      <c r="B412" s="370" t="s">
        <v>3741</v>
      </c>
      <c r="C412" s="25" t="s">
        <v>39</v>
      </c>
      <c r="D412" s="114">
        <v>0</v>
      </c>
      <c r="E412" s="205"/>
      <c r="F412" s="205"/>
      <c r="G412" s="455">
        <v>260</v>
      </c>
    </row>
    <row r="413" spans="1:7" hidden="1" x14ac:dyDescent="0.35">
      <c r="A413" s="365" t="s">
        <v>1721</v>
      </c>
      <c r="B413" s="370" t="s">
        <v>1236</v>
      </c>
      <c r="C413" s="25" t="s">
        <v>39</v>
      </c>
      <c r="D413" s="114">
        <v>0</v>
      </c>
      <c r="E413" s="205"/>
      <c r="F413" s="205"/>
      <c r="G413" s="455">
        <v>260</v>
      </c>
    </row>
    <row r="414" spans="1:7" hidden="1" x14ac:dyDescent="0.35">
      <c r="A414" s="365" t="s">
        <v>1722</v>
      </c>
      <c r="B414" s="370" t="s">
        <v>725</v>
      </c>
      <c r="C414" s="25" t="s">
        <v>39</v>
      </c>
      <c r="D414" s="114">
        <v>0</v>
      </c>
      <c r="E414" s="205"/>
      <c r="F414" s="205"/>
      <c r="G414" s="455">
        <v>260</v>
      </c>
    </row>
    <row r="415" spans="1:7" hidden="1" x14ac:dyDescent="0.35">
      <c r="A415" s="365" t="s">
        <v>1723</v>
      </c>
      <c r="B415" s="370" t="s">
        <v>3252</v>
      </c>
      <c r="C415" s="25" t="s">
        <v>39</v>
      </c>
      <c r="D415" s="114">
        <v>0</v>
      </c>
      <c r="E415" s="205"/>
      <c r="F415" s="205"/>
      <c r="G415" s="455">
        <v>260</v>
      </c>
    </row>
    <row r="416" spans="1:7" hidden="1" x14ac:dyDescent="0.35">
      <c r="A416" s="365" t="s">
        <v>1724</v>
      </c>
      <c r="B416" s="370" t="s">
        <v>3742</v>
      </c>
      <c r="C416" s="25" t="s">
        <v>39</v>
      </c>
      <c r="D416" s="114">
        <v>0</v>
      </c>
      <c r="E416" s="205"/>
      <c r="F416" s="205"/>
      <c r="G416" s="455">
        <v>260</v>
      </c>
    </row>
    <row r="417" spans="1:7" hidden="1" x14ac:dyDescent="0.35">
      <c r="A417" s="365" t="s">
        <v>1725</v>
      </c>
      <c r="B417" s="370" t="s">
        <v>727</v>
      </c>
      <c r="C417" s="25" t="s">
        <v>39</v>
      </c>
      <c r="D417" s="114">
        <v>0</v>
      </c>
      <c r="E417" s="205"/>
      <c r="F417" s="205"/>
      <c r="G417" s="455">
        <v>260</v>
      </c>
    </row>
    <row r="418" spans="1:7" hidden="1" x14ac:dyDescent="0.35">
      <c r="A418" s="365" t="s">
        <v>1726</v>
      </c>
      <c r="B418" s="370" t="s">
        <v>3281</v>
      </c>
      <c r="C418" s="25" t="s">
        <v>39</v>
      </c>
      <c r="D418" s="114">
        <v>0</v>
      </c>
      <c r="E418" s="205"/>
      <c r="F418" s="205"/>
      <c r="G418" s="455">
        <v>260</v>
      </c>
    </row>
    <row r="419" spans="1:7" hidden="1" x14ac:dyDescent="0.35">
      <c r="A419" s="365" t="s">
        <v>1727</v>
      </c>
      <c r="B419" s="370" t="s">
        <v>3743</v>
      </c>
      <c r="C419" s="25" t="s">
        <v>39</v>
      </c>
      <c r="D419" s="114">
        <v>0</v>
      </c>
      <c r="E419" s="205"/>
      <c r="F419" s="205"/>
      <c r="G419" s="455">
        <v>260</v>
      </c>
    </row>
    <row r="420" spans="1:7" hidden="1" x14ac:dyDescent="0.35">
      <c r="A420" s="365" t="s">
        <v>1728</v>
      </c>
      <c r="B420" s="370" t="s">
        <v>729</v>
      </c>
      <c r="C420" s="25" t="s">
        <v>39</v>
      </c>
      <c r="D420" s="114">
        <v>0</v>
      </c>
      <c r="E420" s="205"/>
      <c r="F420" s="205"/>
      <c r="G420" s="455">
        <v>260</v>
      </c>
    </row>
    <row r="421" spans="1:7" hidden="1" x14ac:dyDescent="0.35">
      <c r="A421" s="365" t="s">
        <v>1729</v>
      </c>
      <c r="B421" s="370" t="s">
        <v>3310</v>
      </c>
      <c r="C421" s="25" t="s">
        <v>39</v>
      </c>
      <c r="D421" s="114">
        <v>0</v>
      </c>
      <c r="E421" s="205"/>
      <c r="F421" s="205"/>
      <c r="G421" s="455">
        <v>260</v>
      </c>
    </row>
    <row r="422" spans="1:7" hidden="1" x14ac:dyDescent="0.35">
      <c r="A422" s="365" t="s">
        <v>1730</v>
      </c>
      <c r="B422" s="370" t="s">
        <v>3744</v>
      </c>
      <c r="C422" s="25" t="s">
        <v>39</v>
      </c>
      <c r="D422" s="114">
        <v>0</v>
      </c>
      <c r="E422" s="205"/>
      <c r="F422" s="205"/>
      <c r="G422" s="455">
        <v>260</v>
      </c>
    </row>
    <row r="423" spans="1:7" hidden="1" x14ac:dyDescent="0.35">
      <c r="A423" s="365" t="s">
        <v>1731</v>
      </c>
      <c r="B423" s="370" t="s">
        <v>731</v>
      </c>
      <c r="C423" s="25" t="s">
        <v>39</v>
      </c>
      <c r="D423" s="114">
        <v>0</v>
      </c>
      <c r="E423" s="205"/>
      <c r="F423" s="205"/>
      <c r="G423" s="455">
        <v>260</v>
      </c>
    </row>
    <row r="424" spans="1:7" hidden="1" x14ac:dyDescent="0.35">
      <c r="A424" s="365" t="s">
        <v>1732</v>
      </c>
      <c r="B424" s="370" t="s">
        <v>3339</v>
      </c>
      <c r="C424" s="25" t="s">
        <v>39</v>
      </c>
      <c r="D424" s="114">
        <v>0</v>
      </c>
      <c r="E424" s="205"/>
      <c r="F424" s="205"/>
      <c r="G424" s="455">
        <v>260</v>
      </c>
    </row>
    <row r="425" spans="1:7" hidden="1" x14ac:dyDescent="0.35">
      <c r="A425" s="365" t="s">
        <v>1733</v>
      </c>
      <c r="B425" s="370" t="s">
        <v>3745</v>
      </c>
      <c r="C425" s="25" t="s">
        <v>39</v>
      </c>
      <c r="D425" s="114">
        <v>0</v>
      </c>
      <c r="E425" s="205"/>
      <c r="F425" s="205"/>
      <c r="G425" s="455">
        <v>260</v>
      </c>
    </row>
    <row r="426" spans="1:7" hidden="1" x14ac:dyDescent="0.35">
      <c r="A426" s="365" t="s">
        <v>1734</v>
      </c>
      <c r="B426" s="370" t="s">
        <v>733</v>
      </c>
      <c r="C426" s="25" t="s">
        <v>39</v>
      </c>
      <c r="D426" s="114">
        <v>0</v>
      </c>
      <c r="E426" s="205"/>
      <c r="F426" s="205"/>
      <c r="G426" s="455">
        <v>260</v>
      </c>
    </row>
    <row r="427" spans="1:7" hidden="1" x14ac:dyDescent="0.35">
      <c r="A427" s="365" t="s">
        <v>1735</v>
      </c>
      <c r="B427" s="370" t="s">
        <v>3368</v>
      </c>
      <c r="C427" s="25" t="s">
        <v>39</v>
      </c>
      <c r="D427" s="114">
        <v>0</v>
      </c>
      <c r="E427" s="205"/>
      <c r="F427" s="205"/>
      <c r="G427" s="455">
        <v>260</v>
      </c>
    </row>
    <row r="428" spans="1:7" hidden="1" x14ac:dyDescent="0.35">
      <c r="A428" s="365" t="s">
        <v>1736</v>
      </c>
      <c r="B428" s="370" t="s">
        <v>3746</v>
      </c>
      <c r="C428" s="25" t="s">
        <v>39</v>
      </c>
      <c r="D428" s="114">
        <v>0</v>
      </c>
      <c r="E428" s="205"/>
      <c r="F428" s="205"/>
      <c r="G428" s="455">
        <v>260</v>
      </c>
    </row>
    <row r="429" spans="1:7" hidden="1" x14ac:dyDescent="0.35">
      <c r="A429" s="365" t="s">
        <v>1737</v>
      </c>
      <c r="B429" s="370" t="s">
        <v>3747</v>
      </c>
      <c r="C429" s="25" t="s">
        <v>39</v>
      </c>
      <c r="D429" s="114">
        <v>0</v>
      </c>
      <c r="E429" s="205"/>
      <c r="F429" s="205"/>
      <c r="G429" s="455">
        <v>260</v>
      </c>
    </row>
    <row r="430" spans="1:7" hidden="1" x14ac:dyDescent="0.35">
      <c r="A430" s="365" t="s">
        <v>1738</v>
      </c>
      <c r="B430" s="370" t="s">
        <v>3393</v>
      </c>
      <c r="C430" s="25" t="s">
        <v>39</v>
      </c>
      <c r="D430" s="114">
        <v>0</v>
      </c>
      <c r="E430" s="205"/>
      <c r="F430" s="205"/>
      <c r="G430" s="455">
        <v>260</v>
      </c>
    </row>
    <row r="431" spans="1:7" hidden="1" x14ac:dyDescent="0.35">
      <c r="A431" s="365" t="s">
        <v>1739</v>
      </c>
      <c r="B431" s="370" t="s">
        <v>736</v>
      </c>
      <c r="C431" s="25" t="s">
        <v>39</v>
      </c>
      <c r="D431" s="114">
        <v>0</v>
      </c>
      <c r="E431" s="205"/>
      <c r="F431" s="205"/>
      <c r="G431" s="455">
        <v>260</v>
      </c>
    </row>
    <row r="432" spans="1:7" hidden="1" x14ac:dyDescent="0.35">
      <c r="A432" s="365" t="s">
        <v>1740</v>
      </c>
      <c r="B432" s="370" t="s">
        <v>3748</v>
      </c>
      <c r="C432" s="25" t="s">
        <v>39</v>
      </c>
      <c r="D432" s="114">
        <v>0</v>
      </c>
      <c r="E432" s="205"/>
      <c r="F432" s="205"/>
      <c r="G432" s="455">
        <v>260</v>
      </c>
    </row>
    <row r="433" spans="1:7" hidden="1" x14ac:dyDescent="0.35">
      <c r="A433" s="365" t="s">
        <v>1741</v>
      </c>
      <c r="B433" s="370" t="s">
        <v>3420</v>
      </c>
      <c r="C433" s="25" t="s">
        <v>39</v>
      </c>
      <c r="D433" s="114">
        <v>0</v>
      </c>
      <c r="E433" s="205"/>
      <c r="F433" s="205"/>
      <c r="G433" s="455">
        <v>260</v>
      </c>
    </row>
    <row r="434" spans="1:7" hidden="1" x14ac:dyDescent="0.35">
      <c r="A434" s="365" t="s">
        <v>1742</v>
      </c>
      <c r="B434" s="370" t="s">
        <v>738</v>
      </c>
      <c r="C434" s="25" t="s">
        <v>39</v>
      </c>
      <c r="D434" s="114">
        <v>0</v>
      </c>
      <c r="E434" s="205"/>
      <c r="F434" s="205"/>
      <c r="G434" s="455">
        <v>260</v>
      </c>
    </row>
    <row r="435" spans="1:7" hidden="1" x14ac:dyDescent="0.35">
      <c r="A435" s="365" t="s">
        <v>1743</v>
      </c>
      <c r="B435" s="370" t="s">
        <v>739</v>
      </c>
      <c r="C435" s="25" t="s">
        <v>39</v>
      </c>
      <c r="D435" s="114">
        <v>0</v>
      </c>
      <c r="E435" s="205"/>
      <c r="F435" s="205"/>
      <c r="G435" s="455">
        <v>260</v>
      </c>
    </row>
    <row r="436" spans="1:7" hidden="1" x14ac:dyDescent="0.35">
      <c r="A436" s="365" t="s">
        <v>1744</v>
      </c>
      <c r="B436" s="370" t="s">
        <v>3448</v>
      </c>
      <c r="C436" s="25" t="s">
        <v>39</v>
      </c>
      <c r="D436" s="114">
        <v>0</v>
      </c>
      <c r="E436" s="205"/>
      <c r="F436" s="205"/>
      <c r="G436" s="455">
        <v>260</v>
      </c>
    </row>
    <row r="437" spans="1:7" hidden="1" x14ac:dyDescent="0.35">
      <c r="A437" s="365" t="s">
        <v>1745</v>
      </c>
      <c r="B437" s="370" t="s">
        <v>3749</v>
      </c>
      <c r="C437" s="25" t="s">
        <v>39</v>
      </c>
      <c r="D437" s="114">
        <v>0</v>
      </c>
      <c r="E437" s="205"/>
      <c r="F437" s="205"/>
      <c r="G437" s="455">
        <v>260</v>
      </c>
    </row>
    <row r="438" spans="1:7" hidden="1" x14ac:dyDescent="0.35">
      <c r="A438" s="365" t="s">
        <v>1746</v>
      </c>
      <c r="B438" s="370" t="s">
        <v>741</v>
      </c>
      <c r="C438" s="25" t="s">
        <v>39</v>
      </c>
      <c r="D438" s="114">
        <v>0</v>
      </c>
      <c r="E438" s="205"/>
      <c r="F438" s="205"/>
      <c r="G438" s="455">
        <v>260</v>
      </c>
    </row>
    <row r="439" spans="1:7" hidden="1" x14ac:dyDescent="0.35">
      <c r="A439" s="365" t="s">
        <v>1747</v>
      </c>
      <c r="B439" s="370" t="s">
        <v>3617</v>
      </c>
      <c r="C439" s="25" t="s">
        <v>39</v>
      </c>
      <c r="D439" s="114">
        <v>0</v>
      </c>
      <c r="E439" s="205"/>
      <c r="F439" s="205"/>
      <c r="G439" s="455">
        <v>260</v>
      </c>
    </row>
    <row r="440" spans="1:7" hidden="1" x14ac:dyDescent="0.35">
      <c r="A440" s="365" t="s">
        <v>1748</v>
      </c>
      <c r="B440" s="370" t="s">
        <v>3750</v>
      </c>
      <c r="C440" s="25" t="s">
        <v>39</v>
      </c>
      <c r="D440" s="114">
        <v>0</v>
      </c>
      <c r="E440" s="205"/>
      <c r="F440" s="205"/>
      <c r="G440" s="455">
        <v>260</v>
      </c>
    </row>
    <row r="441" spans="1:7" hidden="1" x14ac:dyDescent="0.35">
      <c r="A441" s="365" t="s">
        <v>1749</v>
      </c>
      <c r="B441" s="370" t="s">
        <v>5799</v>
      </c>
      <c r="C441" s="25" t="s">
        <v>39</v>
      </c>
      <c r="D441" s="114">
        <v>0</v>
      </c>
      <c r="E441" s="205"/>
      <c r="F441" s="205"/>
      <c r="G441" s="455">
        <v>260</v>
      </c>
    </row>
    <row r="442" spans="1:7" hidden="1" x14ac:dyDescent="0.35">
      <c r="A442" s="365" t="s">
        <v>4187</v>
      </c>
      <c r="B442" s="370" t="s">
        <v>743</v>
      </c>
      <c r="C442" s="25" t="s">
        <v>39</v>
      </c>
      <c r="D442" s="114">
        <v>0</v>
      </c>
      <c r="E442" s="205"/>
      <c r="F442" s="205"/>
      <c r="G442" s="455">
        <v>260</v>
      </c>
    </row>
    <row r="443" spans="1:7" hidden="1" x14ac:dyDescent="0.35">
      <c r="A443" s="365" t="s">
        <v>4188</v>
      </c>
      <c r="B443" s="370" t="s">
        <v>1238</v>
      </c>
      <c r="C443" s="25" t="s">
        <v>39</v>
      </c>
      <c r="D443" s="114">
        <v>0</v>
      </c>
      <c r="E443" s="205"/>
      <c r="F443" s="205"/>
      <c r="G443" s="455">
        <v>260</v>
      </c>
    </row>
    <row r="444" spans="1:7" hidden="1" x14ac:dyDescent="0.35">
      <c r="A444" s="365" t="s">
        <v>4189</v>
      </c>
      <c r="B444" s="370" t="s">
        <v>1239</v>
      </c>
      <c r="C444" s="25" t="s">
        <v>39</v>
      </c>
      <c r="D444" s="114">
        <v>0</v>
      </c>
      <c r="E444" s="205"/>
      <c r="F444" s="205"/>
      <c r="G444" s="455">
        <v>260</v>
      </c>
    </row>
    <row r="445" spans="1:7" hidden="1" x14ac:dyDescent="0.35">
      <c r="A445" s="365" t="s">
        <v>4190</v>
      </c>
      <c r="B445" s="370" t="s">
        <v>744</v>
      </c>
      <c r="C445" s="25" t="s">
        <v>39</v>
      </c>
      <c r="D445" s="114">
        <v>0</v>
      </c>
      <c r="E445" s="205"/>
      <c r="F445" s="205"/>
      <c r="G445" s="455">
        <v>260</v>
      </c>
    </row>
    <row r="446" spans="1:7" hidden="1" x14ac:dyDescent="0.35">
      <c r="A446" s="365" t="s">
        <v>4191</v>
      </c>
      <c r="B446" s="370" t="s">
        <v>745</v>
      </c>
      <c r="C446" s="25" t="s">
        <v>39</v>
      </c>
      <c r="D446" s="114">
        <v>0</v>
      </c>
      <c r="E446" s="205"/>
      <c r="F446" s="205"/>
      <c r="G446" s="455">
        <v>260</v>
      </c>
    </row>
    <row r="447" spans="1:7" hidden="1" x14ac:dyDescent="0.35">
      <c r="A447" s="365" t="s">
        <v>4192</v>
      </c>
      <c r="B447" s="370" t="s">
        <v>1240</v>
      </c>
      <c r="C447" s="25" t="s">
        <v>39</v>
      </c>
      <c r="D447" s="114">
        <v>0</v>
      </c>
      <c r="E447" s="205"/>
      <c r="F447" s="205"/>
      <c r="G447" s="455">
        <v>260</v>
      </c>
    </row>
    <row r="448" spans="1:7" hidden="1" x14ac:dyDescent="0.35">
      <c r="A448" s="365" t="s">
        <v>4193</v>
      </c>
      <c r="B448" s="370" t="s">
        <v>3751</v>
      </c>
      <c r="C448" s="25" t="s">
        <v>39</v>
      </c>
      <c r="D448" s="114">
        <v>0</v>
      </c>
      <c r="E448" s="205"/>
      <c r="F448" s="205"/>
      <c r="G448" s="455">
        <v>260</v>
      </c>
    </row>
    <row r="449" spans="1:7" hidden="1" x14ac:dyDescent="0.35">
      <c r="A449" s="365" t="s">
        <v>4194</v>
      </c>
      <c r="B449" s="370" t="s">
        <v>3477</v>
      </c>
      <c r="C449" s="25" t="s">
        <v>39</v>
      </c>
      <c r="D449" s="114">
        <v>0</v>
      </c>
      <c r="E449" s="205"/>
      <c r="F449" s="205"/>
      <c r="G449" s="455">
        <v>260</v>
      </c>
    </row>
    <row r="450" spans="1:7" hidden="1" x14ac:dyDescent="0.35">
      <c r="A450" s="365" t="s">
        <v>4195</v>
      </c>
      <c r="B450" s="370" t="s">
        <v>747</v>
      </c>
      <c r="C450" s="25" t="s">
        <v>39</v>
      </c>
      <c r="D450" s="114">
        <v>0</v>
      </c>
      <c r="E450" s="205"/>
      <c r="F450" s="205"/>
      <c r="G450" s="455">
        <v>260</v>
      </c>
    </row>
    <row r="451" spans="1:7" hidden="1" x14ac:dyDescent="0.35">
      <c r="A451" s="365" t="s">
        <v>4196</v>
      </c>
      <c r="B451" s="370" t="s">
        <v>748</v>
      </c>
      <c r="C451" s="25" t="s">
        <v>39</v>
      </c>
      <c r="D451" s="114">
        <v>0</v>
      </c>
      <c r="E451" s="205"/>
      <c r="F451" s="205"/>
      <c r="G451" s="455">
        <v>260</v>
      </c>
    </row>
    <row r="452" spans="1:7" hidden="1" x14ac:dyDescent="0.35">
      <c r="A452" s="365" t="s">
        <v>4197</v>
      </c>
      <c r="B452" s="370" t="s">
        <v>3558</v>
      </c>
      <c r="C452" s="25" t="s">
        <v>39</v>
      </c>
      <c r="D452" s="114">
        <v>0</v>
      </c>
      <c r="E452" s="205"/>
      <c r="F452" s="205"/>
      <c r="G452" s="455">
        <v>260</v>
      </c>
    </row>
    <row r="453" spans="1:7" hidden="1" x14ac:dyDescent="0.35">
      <c r="A453" s="365" t="s">
        <v>4198</v>
      </c>
      <c r="B453" s="370" t="s">
        <v>3555</v>
      </c>
      <c r="C453" s="25" t="s">
        <v>39</v>
      </c>
      <c r="D453" s="114">
        <v>0</v>
      </c>
      <c r="E453" s="205"/>
      <c r="F453" s="205"/>
      <c r="G453" s="455">
        <v>260</v>
      </c>
    </row>
    <row r="454" spans="1:7" hidden="1" x14ac:dyDescent="0.35">
      <c r="A454" s="365" t="s">
        <v>4199</v>
      </c>
      <c r="B454" s="370" t="s">
        <v>3752</v>
      </c>
      <c r="C454" s="25" t="s">
        <v>39</v>
      </c>
      <c r="D454" s="114">
        <v>0</v>
      </c>
      <c r="E454" s="205"/>
      <c r="F454" s="205"/>
      <c r="G454" s="455">
        <v>260</v>
      </c>
    </row>
    <row r="455" spans="1:7" hidden="1" x14ac:dyDescent="0.35">
      <c r="A455" s="365" t="s">
        <v>4200</v>
      </c>
      <c r="B455" s="370" t="s">
        <v>2644</v>
      </c>
      <c r="C455" s="25" t="s">
        <v>39</v>
      </c>
      <c r="D455" s="114">
        <v>0</v>
      </c>
      <c r="E455" s="205"/>
      <c r="F455" s="205"/>
      <c r="G455" s="455">
        <v>260</v>
      </c>
    </row>
    <row r="456" spans="1:7" hidden="1" x14ac:dyDescent="0.35">
      <c r="A456" s="365" t="s">
        <v>4201</v>
      </c>
      <c r="B456" s="370" t="s">
        <v>3534</v>
      </c>
      <c r="C456" s="25" t="s">
        <v>39</v>
      </c>
      <c r="D456" s="114">
        <v>0</v>
      </c>
      <c r="E456" s="205"/>
      <c r="F456" s="205"/>
      <c r="G456" s="455">
        <v>260</v>
      </c>
    </row>
    <row r="457" spans="1:7" hidden="1" x14ac:dyDescent="0.35">
      <c r="A457" s="365" t="s">
        <v>4202</v>
      </c>
      <c r="B457" s="370" t="s">
        <v>3753</v>
      </c>
      <c r="C457" s="25" t="s">
        <v>39</v>
      </c>
      <c r="D457" s="114">
        <v>0</v>
      </c>
      <c r="E457" s="205"/>
      <c r="F457" s="205"/>
      <c r="G457" s="455">
        <v>260</v>
      </c>
    </row>
    <row r="458" spans="1:7" hidden="1" x14ac:dyDescent="0.35">
      <c r="A458" s="365" t="s">
        <v>1750</v>
      </c>
      <c r="B458" s="370" t="s">
        <v>177</v>
      </c>
      <c r="C458" s="25" t="s">
        <v>39</v>
      </c>
      <c r="D458" s="114">
        <v>0</v>
      </c>
      <c r="E458" s="205"/>
      <c r="F458" s="205"/>
      <c r="G458" s="455">
        <v>280</v>
      </c>
    </row>
    <row r="459" spans="1:7" hidden="1" x14ac:dyDescent="0.35">
      <c r="A459" s="365" t="s">
        <v>1751</v>
      </c>
      <c r="B459" s="370" t="s">
        <v>3185</v>
      </c>
      <c r="C459" s="25" t="s">
        <v>39</v>
      </c>
      <c r="D459" s="114">
        <v>0</v>
      </c>
      <c r="E459" s="205"/>
      <c r="F459" s="205"/>
      <c r="G459" s="455">
        <v>280</v>
      </c>
    </row>
    <row r="460" spans="1:7" hidden="1" x14ac:dyDescent="0.35">
      <c r="A460" s="365" t="s">
        <v>1752</v>
      </c>
      <c r="B460" s="370" t="s">
        <v>3754</v>
      </c>
      <c r="C460" s="25" t="s">
        <v>39</v>
      </c>
      <c r="D460" s="114">
        <v>0</v>
      </c>
      <c r="E460" s="205"/>
      <c r="F460" s="205"/>
      <c r="G460" s="455">
        <v>280</v>
      </c>
    </row>
    <row r="461" spans="1:7" hidden="1" x14ac:dyDescent="0.35">
      <c r="A461" s="365" t="s">
        <v>1753</v>
      </c>
      <c r="B461" s="370" t="s">
        <v>179</v>
      </c>
      <c r="C461" s="25" t="s">
        <v>39</v>
      </c>
      <c r="D461" s="114">
        <v>0</v>
      </c>
      <c r="E461" s="205"/>
      <c r="F461" s="205"/>
      <c r="G461" s="455">
        <v>280</v>
      </c>
    </row>
    <row r="462" spans="1:7" hidden="1" x14ac:dyDescent="0.35">
      <c r="A462" s="365" t="s">
        <v>1754</v>
      </c>
      <c r="B462" s="370" t="s">
        <v>3127</v>
      </c>
      <c r="C462" s="25" t="s">
        <v>39</v>
      </c>
      <c r="D462" s="114">
        <v>0</v>
      </c>
      <c r="E462" s="205"/>
      <c r="F462" s="205"/>
      <c r="G462" s="455">
        <v>280</v>
      </c>
    </row>
    <row r="463" spans="1:7" hidden="1" x14ac:dyDescent="0.35">
      <c r="A463" s="365" t="s">
        <v>1755</v>
      </c>
      <c r="B463" s="370" t="s">
        <v>3755</v>
      </c>
      <c r="C463" s="25" t="s">
        <v>39</v>
      </c>
      <c r="D463" s="114">
        <v>0</v>
      </c>
      <c r="E463" s="205"/>
      <c r="F463" s="205"/>
      <c r="G463" s="455">
        <v>280</v>
      </c>
    </row>
    <row r="464" spans="1:7" hidden="1" x14ac:dyDescent="0.35">
      <c r="A464" s="365" t="s">
        <v>1756</v>
      </c>
      <c r="B464" s="370" t="s">
        <v>181</v>
      </c>
      <c r="C464" s="25" t="s">
        <v>39</v>
      </c>
      <c r="D464" s="114">
        <v>0</v>
      </c>
      <c r="E464" s="205"/>
      <c r="F464" s="205"/>
      <c r="G464" s="455">
        <v>280</v>
      </c>
    </row>
    <row r="465" spans="1:7" hidden="1" x14ac:dyDescent="0.35">
      <c r="A465" s="365" t="s">
        <v>1757</v>
      </c>
      <c r="B465" s="370" t="s">
        <v>3156</v>
      </c>
      <c r="C465" s="25" t="s">
        <v>39</v>
      </c>
      <c r="D465" s="114">
        <v>0</v>
      </c>
      <c r="E465" s="205"/>
      <c r="F465" s="205"/>
      <c r="G465" s="455">
        <v>280</v>
      </c>
    </row>
    <row r="466" spans="1:7" hidden="1" x14ac:dyDescent="0.35">
      <c r="A466" s="365" t="s">
        <v>1758</v>
      </c>
      <c r="B466" s="370" t="s">
        <v>3756</v>
      </c>
      <c r="C466" s="25" t="s">
        <v>39</v>
      </c>
      <c r="D466" s="114">
        <v>0</v>
      </c>
      <c r="E466" s="205"/>
      <c r="F466" s="205"/>
      <c r="G466" s="455">
        <v>280</v>
      </c>
    </row>
    <row r="467" spans="1:7" hidden="1" x14ac:dyDescent="0.35">
      <c r="A467" s="365" t="s">
        <v>1759</v>
      </c>
      <c r="B467" s="370" t="s">
        <v>495</v>
      </c>
      <c r="C467" s="25" t="s">
        <v>39</v>
      </c>
      <c r="D467" s="114">
        <v>0</v>
      </c>
      <c r="E467" s="205"/>
      <c r="F467" s="205"/>
      <c r="G467" s="455">
        <v>280</v>
      </c>
    </row>
    <row r="468" spans="1:7" hidden="1" x14ac:dyDescent="0.35">
      <c r="A468" s="365" t="s">
        <v>1760</v>
      </c>
      <c r="B468" s="370" t="s">
        <v>3224</v>
      </c>
      <c r="C468" s="25" t="s">
        <v>39</v>
      </c>
      <c r="D468" s="114">
        <v>0</v>
      </c>
      <c r="E468" s="205"/>
      <c r="F468" s="205"/>
      <c r="G468" s="455">
        <v>280</v>
      </c>
    </row>
    <row r="469" spans="1:7" hidden="1" x14ac:dyDescent="0.35">
      <c r="A469" s="365" t="s">
        <v>1761</v>
      </c>
      <c r="B469" s="370" t="s">
        <v>3757</v>
      </c>
      <c r="C469" s="25" t="s">
        <v>39</v>
      </c>
      <c r="D469" s="114">
        <v>0</v>
      </c>
      <c r="E469" s="205"/>
      <c r="F469" s="205"/>
      <c r="G469" s="455">
        <v>280</v>
      </c>
    </row>
    <row r="470" spans="1:7" hidden="1" x14ac:dyDescent="0.35">
      <c r="A470" s="365" t="s">
        <v>1762</v>
      </c>
      <c r="B470" s="370" t="s">
        <v>1241</v>
      </c>
      <c r="C470" s="25" t="s">
        <v>39</v>
      </c>
      <c r="D470" s="114">
        <v>0</v>
      </c>
      <c r="E470" s="205"/>
      <c r="F470" s="205"/>
      <c r="G470" s="455">
        <v>280</v>
      </c>
    </row>
    <row r="471" spans="1:7" hidden="1" x14ac:dyDescent="0.35">
      <c r="A471" s="365" t="s">
        <v>1763</v>
      </c>
      <c r="B471" s="370" t="s">
        <v>183</v>
      </c>
      <c r="C471" s="25" t="s">
        <v>39</v>
      </c>
      <c r="D471" s="114">
        <v>0</v>
      </c>
      <c r="E471" s="205"/>
      <c r="F471" s="205"/>
      <c r="G471" s="455">
        <v>280</v>
      </c>
    </row>
    <row r="472" spans="1:7" hidden="1" x14ac:dyDescent="0.35">
      <c r="A472" s="365" t="s">
        <v>1764</v>
      </c>
      <c r="B472" s="370" t="s">
        <v>3253</v>
      </c>
      <c r="C472" s="25" t="s">
        <v>39</v>
      </c>
      <c r="D472" s="114">
        <v>0</v>
      </c>
      <c r="E472" s="205"/>
      <c r="F472" s="205"/>
      <c r="G472" s="455">
        <v>280</v>
      </c>
    </row>
    <row r="473" spans="1:7" hidden="1" x14ac:dyDescent="0.35">
      <c r="A473" s="365" t="s">
        <v>1765</v>
      </c>
      <c r="B473" s="370" t="s">
        <v>3758</v>
      </c>
      <c r="C473" s="25" t="s">
        <v>39</v>
      </c>
      <c r="D473" s="114">
        <v>0</v>
      </c>
      <c r="E473" s="205"/>
      <c r="F473" s="205"/>
      <c r="G473" s="455">
        <v>280</v>
      </c>
    </row>
    <row r="474" spans="1:7" hidden="1" x14ac:dyDescent="0.35">
      <c r="A474" s="365" t="s">
        <v>1766</v>
      </c>
      <c r="B474" s="370" t="s">
        <v>185</v>
      </c>
      <c r="C474" s="25" t="s">
        <v>39</v>
      </c>
      <c r="D474" s="114">
        <v>0</v>
      </c>
      <c r="E474" s="205"/>
      <c r="F474" s="205"/>
      <c r="G474" s="455">
        <v>280</v>
      </c>
    </row>
    <row r="475" spans="1:7" hidden="1" x14ac:dyDescent="0.35">
      <c r="A475" s="365" t="s">
        <v>1767</v>
      </c>
      <c r="B475" s="370" t="s">
        <v>3282</v>
      </c>
      <c r="C475" s="25" t="s">
        <v>39</v>
      </c>
      <c r="D475" s="114">
        <v>0</v>
      </c>
      <c r="E475" s="205"/>
      <c r="F475" s="205"/>
      <c r="G475" s="455">
        <v>280</v>
      </c>
    </row>
    <row r="476" spans="1:7" hidden="1" x14ac:dyDescent="0.35">
      <c r="A476" s="365" t="s">
        <v>1768</v>
      </c>
      <c r="B476" s="370" t="s">
        <v>3759</v>
      </c>
      <c r="C476" s="25" t="s">
        <v>39</v>
      </c>
      <c r="D476" s="114">
        <v>0</v>
      </c>
      <c r="E476" s="205"/>
      <c r="F476" s="205"/>
      <c r="G476" s="455">
        <v>280</v>
      </c>
    </row>
    <row r="477" spans="1:7" hidden="1" x14ac:dyDescent="0.35">
      <c r="A477" s="365" t="s">
        <v>1769</v>
      </c>
      <c r="B477" s="370" t="s">
        <v>187</v>
      </c>
      <c r="C477" s="25" t="s">
        <v>39</v>
      </c>
      <c r="D477" s="114">
        <v>0</v>
      </c>
      <c r="E477" s="205"/>
      <c r="F477" s="205"/>
      <c r="G477" s="455">
        <v>280</v>
      </c>
    </row>
    <row r="478" spans="1:7" hidden="1" x14ac:dyDescent="0.35">
      <c r="A478" s="365" t="s">
        <v>1770</v>
      </c>
      <c r="B478" s="370" t="s">
        <v>3311</v>
      </c>
      <c r="C478" s="25" t="s">
        <v>39</v>
      </c>
      <c r="D478" s="114">
        <v>0</v>
      </c>
      <c r="E478" s="205"/>
      <c r="F478" s="205"/>
      <c r="G478" s="455">
        <v>280</v>
      </c>
    </row>
    <row r="479" spans="1:7" hidden="1" x14ac:dyDescent="0.35">
      <c r="A479" s="365" t="s">
        <v>1771</v>
      </c>
      <c r="B479" s="370" t="s">
        <v>3760</v>
      </c>
      <c r="C479" s="25" t="s">
        <v>39</v>
      </c>
      <c r="D479" s="114">
        <v>0</v>
      </c>
      <c r="E479" s="205"/>
      <c r="F479" s="205"/>
      <c r="G479" s="455">
        <v>280</v>
      </c>
    </row>
    <row r="480" spans="1:7" hidden="1" x14ac:dyDescent="0.35">
      <c r="A480" s="365" t="s">
        <v>1772</v>
      </c>
      <c r="B480" s="370" t="s">
        <v>189</v>
      </c>
      <c r="C480" s="25" t="s">
        <v>39</v>
      </c>
      <c r="D480" s="114">
        <v>0</v>
      </c>
      <c r="E480" s="205"/>
      <c r="F480" s="205"/>
      <c r="G480" s="455">
        <v>280</v>
      </c>
    </row>
    <row r="481" spans="1:7" hidden="1" x14ac:dyDescent="0.35">
      <c r="A481" s="365" t="s">
        <v>1773</v>
      </c>
      <c r="B481" s="370" t="s">
        <v>3340</v>
      </c>
      <c r="C481" s="25" t="s">
        <v>39</v>
      </c>
      <c r="D481" s="114">
        <v>0</v>
      </c>
      <c r="E481" s="205"/>
      <c r="F481" s="205"/>
      <c r="G481" s="455">
        <v>280</v>
      </c>
    </row>
    <row r="482" spans="1:7" hidden="1" x14ac:dyDescent="0.35">
      <c r="A482" s="365" t="s">
        <v>1774</v>
      </c>
      <c r="B482" s="370" t="s">
        <v>3761</v>
      </c>
      <c r="C482" s="25" t="s">
        <v>39</v>
      </c>
      <c r="D482" s="114">
        <v>0</v>
      </c>
      <c r="E482" s="205"/>
      <c r="F482" s="205"/>
      <c r="G482" s="455">
        <v>280</v>
      </c>
    </row>
    <row r="483" spans="1:7" hidden="1" x14ac:dyDescent="0.35">
      <c r="A483" s="365" t="s">
        <v>1775</v>
      </c>
      <c r="B483" s="370" t="s">
        <v>191</v>
      </c>
      <c r="C483" s="25" t="s">
        <v>39</v>
      </c>
      <c r="D483" s="114">
        <v>0</v>
      </c>
      <c r="E483" s="205"/>
      <c r="F483" s="205"/>
      <c r="G483" s="455">
        <v>280</v>
      </c>
    </row>
    <row r="484" spans="1:7" hidden="1" x14ac:dyDescent="0.35">
      <c r="A484" s="365" t="s">
        <v>1776</v>
      </c>
      <c r="B484" s="370" t="s">
        <v>3369</v>
      </c>
      <c r="C484" s="25" t="s">
        <v>39</v>
      </c>
      <c r="D484" s="114">
        <v>0</v>
      </c>
      <c r="E484" s="205"/>
      <c r="F484" s="205"/>
      <c r="G484" s="455">
        <v>280</v>
      </c>
    </row>
    <row r="485" spans="1:7" hidden="1" x14ac:dyDescent="0.35">
      <c r="A485" s="365" t="s">
        <v>1777</v>
      </c>
      <c r="B485" s="370" t="s">
        <v>3762</v>
      </c>
      <c r="C485" s="25" t="s">
        <v>39</v>
      </c>
      <c r="D485" s="114">
        <v>0</v>
      </c>
      <c r="E485" s="205"/>
      <c r="F485" s="205"/>
      <c r="G485" s="455">
        <v>280</v>
      </c>
    </row>
    <row r="486" spans="1:7" hidden="1" x14ac:dyDescent="0.35">
      <c r="A486" s="365" t="s">
        <v>1778</v>
      </c>
      <c r="B486" s="370" t="s">
        <v>3763</v>
      </c>
      <c r="C486" s="25" t="s">
        <v>39</v>
      </c>
      <c r="D486" s="114">
        <v>0</v>
      </c>
      <c r="E486" s="205"/>
      <c r="F486" s="205"/>
      <c r="G486" s="455">
        <v>280</v>
      </c>
    </row>
    <row r="487" spans="1:7" hidden="1" x14ac:dyDescent="0.35">
      <c r="A487" s="365" t="s">
        <v>1779</v>
      </c>
      <c r="B487" s="370" t="s">
        <v>3394</v>
      </c>
      <c r="C487" s="25" t="s">
        <v>39</v>
      </c>
      <c r="D487" s="114">
        <v>0</v>
      </c>
      <c r="E487" s="205"/>
      <c r="F487" s="205"/>
      <c r="G487" s="455">
        <v>280</v>
      </c>
    </row>
    <row r="488" spans="1:7" hidden="1" x14ac:dyDescent="0.35">
      <c r="A488" s="365" t="s">
        <v>1780</v>
      </c>
      <c r="B488" s="370" t="s">
        <v>448</v>
      </c>
      <c r="C488" s="25" t="s">
        <v>39</v>
      </c>
      <c r="D488" s="114">
        <v>0</v>
      </c>
      <c r="E488" s="205"/>
      <c r="F488" s="205"/>
      <c r="G488" s="455">
        <v>280</v>
      </c>
    </row>
    <row r="489" spans="1:7" hidden="1" x14ac:dyDescent="0.35">
      <c r="A489" s="365" t="s">
        <v>1781</v>
      </c>
      <c r="B489" s="370" t="s">
        <v>3764</v>
      </c>
      <c r="C489" s="25" t="s">
        <v>39</v>
      </c>
      <c r="D489" s="114">
        <v>0</v>
      </c>
      <c r="E489" s="205"/>
      <c r="F489" s="205"/>
      <c r="G489" s="455">
        <v>280</v>
      </c>
    </row>
    <row r="490" spans="1:7" hidden="1" x14ac:dyDescent="0.35">
      <c r="A490" s="365" t="s">
        <v>1782</v>
      </c>
      <c r="B490" s="370" t="s">
        <v>3421</v>
      </c>
      <c r="C490" s="25" t="s">
        <v>39</v>
      </c>
      <c r="D490" s="114">
        <v>0</v>
      </c>
      <c r="E490" s="205"/>
      <c r="F490" s="205"/>
      <c r="G490" s="455">
        <v>280</v>
      </c>
    </row>
    <row r="491" spans="1:7" hidden="1" x14ac:dyDescent="0.35">
      <c r="A491" s="365" t="s">
        <v>1783</v>
      </c>
      <c r="B491" s="370" t="s">
        <v>194</v>
      </c>
      <c r="C491" s="25" t="s">
        <v>39</v>
      </c>
      <c r="D491" s="114">
        <v>0</v>
      </c>
      <c r="E491" s="205"/>
      <c r="F491" s="205"/>
      <c r="G491" s="455">
        <v>280</v>
      </c>
    </row>
    <row r="492" spans="1:7" hidden="1" x14ac:dyDescent="0.35">
      <c r="A492" s="365" t="s">
        <v>1784</v>
      </c>
      <c r="B492" s="370" t="s">
        <v>480</v>
      </c>
      <c r="C492" s="25" t="s">
        <v>39</v>
      </c>
      <c r="D492" s="114">
        <v>0</v>
      </c>
      <c r="E492" s="205"/>
      <c r="F492" s="205"/>
      <c r="G492" s="455">
        <v>280</v>
      </c>
    </row>
    <row r="493" spans="1:7" hidden="1" x14ac:dyDescent="0.35">
      <c r="A493" s="365" t="s">
        <v>1785</v>
      </c>
      <c r="B493" s="370" t="s">
        <v>3449</v>
      </c>
      <c r="C493" s="25" t="s">
        <v>39</v>
      </c>
      <c r="D493" s="114">
        <v>0</v>
      </c>
      <c r="E493" s="205"/>
      <c r="F493" s="205"/>
      <c r="G493" s="455">
        <v>280</v>
      </c>
    </row>
    <row r="494" spans="1:7" hidden="1" x14ac:dyDescent="0.35">
      <c r="A494" s="365" t="s">
        <v>1786</v>
      </c>
      <c r="B494" s="370" t="s">
        <v>3765</v>
      </c>
      <c r="C494" s="25" t="s">
        <v>39</v>
      </c>
      <c r="D494" s="114">
        <v>0</v>
      </c>
      <c r="E494" s="205"/>
      <c r="F494" s="205"/>
      <c r="G494" s="455">
        <v>280</v>
      </c>
    </row>
    <row r="495" spans="1:7" hidden="1" x14ac:dyDescent="0.35">
      <c r="A495" s="365" t="s">
        <v>1787</v>
      </c>
      <c r="B495" s="370" t="s">
        <v>195</v>
      </c>
      <c r="C495" s="25" t="s">
        <v>39</v>
      </c>
      <c r="D495" s="114">
        <v>0</v>
      </c>
      <c r="E495" s="205"/>
      <c r="F495" s="205"/>
      <c r="G495" s="455">
        <v>280</v>
      </c>
    </row>
    <row r="496" spans="1:7" hidden="1" x14ac:dyDescent="0.35">
      <c r="A496" s="365" t="s">
        <v>1788</v>
      </c>
      <c r="B496" s="370" t="s">
        <v>3618</v>
      </c>
      <c r="C496" s="25" t="s">
        <v>39</v>
      </c>
      <c r="D496" s="114">
        <v>0</v>
      </c>
      <c r="E496" s="205"/>
      <c r="F496" s="205"/>
      <c r="G496" s="455">
        <v>280</v>
      </c>
    </row>
    <row r="497" spans="1:7" hidden="1" x14ac:dyDescent="0.35">
      <c r="A497" s="365" t="s">
        <v>1789</v>
      </c>
      <c r="B497" s="370" t="s">
        <v>3766</v>
      </c>
      <c r="C497" s="25" t="s">
        <v>39</v>
      </c>
      <c r="D497" s="114">
        <v>0</v>
      </c>
      <c r="E497" s="205"/>
      <c r="F497" s="205"/>
      <c r="G497" s="455">
        <v>280</v>
      </c>
    </row>
    <row r="498" spans="1:7" hidden="1" x14ac:dyDescent="0.35">
      <c r="A498" s="365" t="s">
        <v>1790</v>
      </c>
      <c r="B498" s="370" t="s">
        <v>5800</v>
      </c>
      <c r="C498" s="25" t="s">
        <v>39</v>
      </c>
      <c r="D498" s="114">
        <v>0</v>
      </c>
      <c r="E498" s="205"/>
      <c r="F498" s="205"/>
      <c r="G498" s="455">
        <v>280</v>
      </c>
    </row>
    <row r="499" spans="1:7" hidden="1" x14ac:dyDescent="0.35">
      <c r="A499" s="365" t="s">
        <v>4203</v>
      </c>
      <c r="B499" s="370" t="s">
        <v>197</v>
      </c>
      <c r="C499" s="25" t="s">
        <v>39</v>
      </c>
      <c r="D499" s="114">
        <v>0</v>
      </c>
      <c r="E499" s="205"/>
      <c r="F499" s="205"/>
      <c r="G499" s="455">
        <v>280</v>
      </c>
    </row>
    <row r="500" spans="1:7" hidden="1" x14ac:dyDescent="0.35">
      <c r="A500" s="365" t="s">
        <v>4204</v>
      </c>
      <c r="B500" s="370" t="s">
        <v>1243</v>
      </c>
      <c r="C500" s="25" t="s">
        <v>39</v>
      </c>
      <c r="D500" s="114">
        <v>0</v>
      </c>
      <c r="E500" s="205"/>
      <c r="F500" s="205"/>
      <c r="G500" s="455">
        <v>280</v>
      </c>
    </row>
    <row r="501" spans="1:7" hidden="1" x14ac:dyDescent="0.35">
      <c r="A501" s="365" t="s">
        <v>4205</v>
      </c>
      <c r="B501" s="370" t="s">
        <v>1244</v>
      </c>
      <c r="C501" s="25" t="s">
        <v>39</v>
      </c>
      <c r="D501" s="114">
        <v>0</v>
      </c>
      <c r="E501" s="205"/>
      <c r="F501" s="205"/>
      <c r="G501" s="455">
        <v>280</v>
      </c>
    </row>
    <row r="502" spans="1:7" hidden="1" x14ac:dyDescent="0.35">
      <c r="A502" s="365" t="s">
        <v>4206</v>
      </c>
      <c r="B502" s="370" t="s">
        <v>198</v>
      </c>
      <c r="C502" s="25" t="s">
        <v>39</v>
      </c>
      <c r="D502" s="114">
        <v>0</v>
      </c>
      <c r="E502" s="205"/>
      <c r="F502" s="205"/>
      <c r="G502" s="455">
        <v>280</v>
      </c>
    </row>
    <row r="503" spans="1:7" hidden="1" x14ac:dyDescent="0.35">
      <c r="A503" s="365" t="s">
        <v>4207</v>
      </c>
      <c r="B503" s="370" t="s">
        <v>199</v>
      </c>
      <c r="C503" s="25" t="s">
        <v>39</v>
      </c>
      <c r="D503" s="114">
        <v>0</v>
      </c>
      <c r="E503" s="205"/>
      <c r="F503" s="205"/>
      <c r="G503" s="455">
        <v>280</v>
      </c>
    </row>
    <row r="504" spans="1:7" hidden="1" x14ac:dyDescent="0.35">
      <c r="A504" s="365" t="s">
        <v>4208</v>
      </c>
      <c r="B504" s="370" t="s">
        <v>1245</v>
      </c>
      <c r="C504" s="25" t="s">
        <v>39</v>
      </c>
      <c r="D504" s="114">
        <v>0</v>
      </c>
      <c r="E504" s="205"/>
      <c r="F504" s="205"/>
      <c r="G504" s="455">
        <v>280</v>
      </c>
    </row>
    <row r="505" spans="1:7" hidden="1" x14ac:dyDescent="0.35">
      <c r="A505" s="365" t="s">
        <v>4209</v>
      </c>
      <c r="B505" s="370" t="s">
        <v>3767</v>
      </c>
      <c r="C505" s="25" t="s">
        <v>39</v>
      </c>
      <c r="D505" s="114">
        <v>0</v>
      </c>
      <c r="E505" s="205"/>
      <c r="F505" s="205"/>
      <c r="G505" s="455">
        <v>280</v>
      </c>
    </row>
    <row r="506" spans="1:7" hidden="1" x14ac:dyDescent="0.35">
      <c r="A506" s="365" t="s">
        <v>4210</v>
      </c>
      <c r="B506" s="370" t="s">
        <v>3478</v>
      </c>
      <c r="C506" s="25" t="s">
        <v>39</v>
      </c>
      <c r="D506" s="114">
        <v>0</v>
      </c>
      <c r="E506" s="205"/>
      <c r="F506" s="205"/>
      <c r="G506" s="455">
        <v>280</v>
      </c>
    </row>
    <row r="507" spans="1:7" hidden="1" x14ac:dyDescent="0.35">
      <c r="A507" s="365" t="s">
        <v>4211</v>
      </c>
      <c r="B507" s="370" t="s">
        <v>201</v>
      </c>
      <c r="C507" s="25" t="s">
        <v>39</v>
      </c>
      <c r="D507" s="114">
        <v>0</v>
      </c>
      <c r="E507" s="205"/>
      <c r="F507" s="205"/>
      <c r="G507" s="455">
        <v>280</v>
      </c>
    </row>
    <row r="508" spans="1:7" hidden="1" x14ac:dyDescent="0.35">
      <c r="A508" s="365" t="s">
        <v>4212</v>
      </c>
      <c r="B508" s="370" t="s">
        <v>202</v>
      </c>
      <c r="C508" s="25" t="s">
        <v>39</v>
      </c>
      <c r="D508" s="114">
        <v>0</v>
      </c>
      <c r="E508" s="205"/>
      <c r="F508" s="205"/>
      <c r="G508" s="455">
        <v>280</v>
      </c>
    </row>
    <row r="509" spans="1:7" hidden="1" x14ac:dyDescent="0.35">
      <c r="A509" s="365" t="s">
        <v>4213</v>
      </c>
      <c r="B509" s="370" t="s">
        <v>3559</v>
      </c>
      <c r="C509" s="25" t="s">
        <v>39</v>
      </c>
      <c r="D509" s="114">
        <v>0</v>
      </c>
      <c r="E509" s="205"/>
      <c r="F509" s="205"/>
      <c r="G509" s="455">
        <v>280</v>
      </c>
    </row>
    <row r="510" spans="1:7" hidden="1" x14ac:dyDescent="0.35">
      <c r="A510" s="365" t="s">
        <v>4214</v>
      </c>
      <c r="B510" s="370" t="s">
        <v>3503</v>
      </c>
      <c r="C510" s="25" t="s">
        <v>39</v>
      </c>
      <c r="D510" s="114">
        <v>0</v>
      </c>
      <c r="E510" s="205"/>
      <c r="F510" s="205"/>
      <c r="G510" s="455">
        <v>280</v>
      </c>
    </row>
    <row r="511" spans="1:7" hidden="1" x14ac:dyDescent="0.35">
      <c r="A511" s="365" t="s">
        <v>4215</v>
      </c>
      <c r="B511" s="370" t="s">
        <v>3768</v>
      </c>
      <c r="C511" s="25" t="s">
        <v>39</v>
      </c>
      <c r="D511" s="114">
        <v>0</v>
      </c>
      <c r="E511" s="205"/>
      <c r="F511" s="205"/>
      <c r="G511" s="455">
        <v>280</v>
      </c>
    </row>
    <row r="512" spans="1:7" hidden="1" x14ac:dyDescent="0.35">
      <c r="A512" s="365" t="s">
        <v>4216</v>
      </c>
      <c r="B512" s="370" t="s">
        <v>2645</v>
      </c>
      <c r="C512" s="25" t="s">
        <v>39</v>
      </c>
      <c r="D512" s="114">
        <v>0</v>
      </c>
      <c r="E512" s="205"/>
      <c r="F512" s="205"/>
      <c r="G512" s="455">
        <v>280</v>
      </c>
    </row>
    <row r="513" spans="1:7" hidden="1" x14ac:dyDescent="0.35">
      <c r="A513" s="365" t="s">
        <v>4217</v>
      </c>
      <c r="B513" s="370" t="s">
        <v>3535</v>
      </c>
      <c r="C513" s="25" t="s">
        <v>39</v>
      </c>
      <c r="D513" s="114">
        <v>0</v>
      </c>
      <c r="E513" s="205"/>
      <c r="F513" s="205"/>
      <c r="G513" s="455">
        <v>280</v>
      </c>
    </row>
    <row r="514" spans="1:7" hidden="1" x14ac:dyDescent="0.35">
      <c r="A514" s="365" t="s">
        <v>4218</v>
      </c>
      <c r="B514" s="370" t="s">
        <v>3769</v>
      </c>
      <c r="C514" s="25" t="s">
        <v>39</v>
      </c>
      <c r="D514" s="114">
        <v>0</v>
      </c>
      <c r="E514" s="205"/>
      <c r="F514" s="205"/>
      <c r="G514" s="455">
        <v>280</v>
      </c>
    </row>
    <row r="515" spans="1:7" hidden="1" x14ac:dyDescent="0.35">
      <c r="A515" s="364" t="s">
        <v>1791</v>
      </c>
      <c r="B515" s="370" t="s">
        <v>203</v>
      </c>
      <c r="C515" s="25" t="s">
        <v>39</v>
      </c>
      <c r="D515" s="114">
        <v>0</v>
      </c>
      <c r="E515" s="205"/>
      <c r="F515" s="205"/>
      <c r="G515" s="455">
        <v>300</v>
      </c>
    </row>
    <row r="516" spans="1:7" hidden="1" x14ac:dyDescent="0.35">
      <c r="A516" s="364" t="s">
        <v>1792</v>
      </c>
      <c r="B516" s="370" t="s">
        <v>3186</v>
      </c>
      <c r="C516" s="25" t="s">
        <v>39</v>
      </c>
      <c r="D516" s="114">
        <v>0</v>
      </c>
      <c r="E516" s="205"/>
      <c r="F516" s="205"/>
      <c r="G516" s="455">
        <v>300</v>
      </c>
    </row>
    <row r="517" spans="1:7" hidden="1" x14ac:dyDescent="0.35">
      <c r="A517" s="364" t="s">
        <v>1793</v>
      </c>
      <c r="B517" s="370" t="s">
        <v>3770</v>
      </c>
      <c r="C517" s="25" t="s">
        <v>39</v>
      </c>
      <c r="D517" s="114">
        <v>0</v>
      </c>
      <c r="E517" s="205"/>
      <c r="F517" s="205"/>
      <c r="G517" s="455">
        <v>300</v>
      </c>
    </row>
    <row r="518" spans="1:7" hidden="1" x14ac:dyDescent="0.35">
      <c r="A518" s="364" t="s">
        <v>1794</v>
      </c>
      <c r="B518" s="370" t="s">
        <v>205</v>
      </c>
      <c r="C518" s="25" t="s">
        <v>39</v>
      </c>
      <c r="D518" s="114">
        <v>0</v>
      </c>
      <c r="E518" s="205"/>
      <c r="F518" s="205"/>
      <c r="G518" s="455">
        <v>300</v>
      </c>
    </row>
    <row r="519" spans="1:7" hidden="1" x14ac:dyDescent="0.35">
      <c r="A519" s="364" t="s">
        <v>1795</v>
      </c>
      <c r="B519" s="370" t="s">
        <v>3128</v>
      </c>
      <c r="C519" s="25" t="s">
        <v>39</v>
      </c>
      <c r="D519" s="114">
        <v>0</v>
      </c>
      <c r="E519" s="205"/>
      <c r="F519" s="205"/>
      <c r="G519" s="455">
        <v>300</v>
      </c>
    </row>
    <row r="520" spans="1:7" hidden="1" x14ac:dyDescent="0.35">
      <c r="A520" s="364" t="s">
        <v>1796</v>
      </c>
      <c r="B520" s="370" t="s">
        <v>3771</v>
      </c>
      <c r="C520" s="25" t="s">
        <v>39</v>
      </c>
      <c r="D520" s="114">
        <v>0</v>
      </c>
      <c r="E520" s="205"/>
      <c r="F520" s="205"/>
      <c r="G520" s="455">
        <v>300</v>
      </c>
    </row>
    <row r="521" spans="1:7" hidden="1" x14ac:dyDescent="0.35">
      <c r="A521" s="364" t="s">
        <v>1797</v>
      </c>
      <c r="B521" s="370" t="s">
        <v>207</v>
      </c>
      <c r="C521" s="25" t="s">
        <v>39</v>
      </c>
      <c r="D521" s="114">
        <v>0</v>
      </c>
      <c r="E521" s="205"/>
      <c r="F521" s="205"/>
      <c r="G521" s="455">
        <v>300</v>
      </c>
    </row>
    <row r="522" spans="1:7" hidden="1" x14ac:dyDescent="0.35">
      <c r="A522" s="364" t="s">
        <v>1798</v>
      </c>
      <c r="B522" s="370" t="s">
        <v>3157</v>
      </c>
      <c r="C522" s="25" t="s">
        <v>39</v>
      </c>
      <c r="D522" s="114">
        <v>0</v>
      </c>
      <c r="E522" s="205"/>
      <c r="F522" s="205"/>
      <c r="G522" s="455">
        <v>300</v>
      </c>
    </row>
    <row r="523" spans="1:7" hidden="1" x14ac:dyDescent="0.35">
      <c r="A523" s="364" t="s">
        <v>1799</v>
      </c>
      <c r="B523" s="370" t="s">
        <v>3772</v>
      </c>
      <c r="C523" s="25" t="s">
        <v>39</v>
      </c>
      <c r="D523" s="114">
        <v>0</v>
      </c>
      <c r="E523" s="205"/>
      <c r="F523" s="205"/>
      <c r="G523" s="455">
        <v>300</v>
      </c>
    </row>
    <row r="524" spans="1:7" hidden="1" x14ac:dyDescent="0.35">
      <c r="A524" s="364" t="s">
        <v>1800</v>
      </c>
      <c r="B524" s="370" t="s">
        <v>497</v>
      </c>
      <c r="C524" s="25" t="s">
        <v>39</v>
      </c>
      <c r="D524" s="114">
        <v>0</v>
      </c>
      <c r="E524" s="205"/>
      <c r="F524" s="205"/>
      <c r="G524" s="455">
        <v>300</v>
      </c>
    </row>
    <row r="525" spans="1:7" hidden="1" x14ac:dyDescent="0.35">
      <c r="A525" s="364" t="s">
        <v>1801</v>
      </c>
      <c r="B525" s="370" t="s">
        <v>3225</v>
      </c>
      <c r="C525" s="25" t="s">
        <v>39</v>
      </c>
      <c r="D525" s="114">
        <v>0</v>
      </c>
      <c r="E525" s="205"/>
      <c r="F525" s="205"/>
      <c r="G525" s="455">
        <v>300</v>
      </c>
    </row>
    <row r="526" spans="1:7" hidden="1" x14ac:dyDescent="0.35">
      <c r="A526" s="364" t="s">
        <v>1802</v>
      </c>
      <c r="B526" s="370" t="s">
        <v>3773</v>
      </c>
      <c r="C526" s="25" t="s">
        <v>39</v>
      </c>
      <c r="D526" s="114">
        <v>0</v>
      </c>
      <c r="E526" s="205"/>
      <c r="F526" s="205"/>
      <c r="G526" s="455">
        <v>300</v>
      </c>
    </row>
    <row r="527" spans="1:7" hidden="1" x14ac:dyDescent="0.35">
      <c r="A527" s="364" t="s">
        <v>1803</v>
      </c>
      <c r="B527" s="370" t="s">
        <v>1246</v>
      </c>
      <c r="C527" s="25" t="s">
        <v>39</v>
      </c>
      <c r="D527" s="114">
        <v>0</v>
      </c>
      <c r="E527" s="205"/>
      <c r="F527" s="205"/>
      <c r="G527" s="455">
        <v>300</v>
      </c>
    </row>
    <row r="528" spans="1:7" hidden="1" x14ac:dyDescent="0.35">
      <c r="A528" s="364" t="s">
        <v>1804</v>
      </c>
      <c r="B528" s="370" t="s">
        <v>209</v>
      </c>
      <c r="C528" s="25" t="s">
        <v>39</v>
      </c>
      <c r="D528" s="114">
        <v>0</v>
      </c>
      <c r="E528" s="205"/>
      <c r="F528" s="205"/>
      <c r="G528" s="455">
        <v>300</v>
      </c>
    </row>
    <row r="529" spans="1:7" hidden="1" x14ac:dyDescent="0.35">
      <c r="A529" s="364" t="s">
        <v>1805</v>
      </c>
      <c r="B529" s="370" t="s">
        <v>3254</v>
      </c>
      <c r="C529" s="25" t="s">
        <v>39</v>
      </c>
      <c r="D529" s="114">
        <v>0</v>
      </c>
      <c r="E529" s="205"/>
      <c r="F529" s="205"/>
      <c r="G529" s="455">
        <v>300</v>
      </c>
    </row>
    <row r="530" spans="1:7" hidden="1" x14ac:dyDescent="0.35">
      <c r="A530" s="364" t="s">
        <v>1806</v>
      </c>
      <c r="B530" s="370" t="s">
        <v>3774</v>
      </c>
      <c r="C530" s="25" t="s">
        <v>39</v>
      </c>
      <c r="D530" s="114">
        <v>0</v>
      </c>
      <c r="E530" s="205"/>
      <c r="F530" s="205"/>
      <c r="G530" s="455">
        <v>300</v>
      </c>
    </row>
    <row r="531" spans="1:7" hidden="1" x14ac:dyDescent="0.35">
      <c r="A531" s="364" t="s">
        <v>1807</v>
      </c>
      <c r="B531" s="370" t="s">
        <v>211</v>
      </c>
      <c r="C531" s="25" t="s">
        <v>39</v>
      </c>
      <c r="D531" s="114">
        <v>0</v>
      </c>
      <c r="E531" s="205"/>
      <c r="F531" s="205"/>
      <c r="G531" s="455">
        <v>300</v>
      </c>
    </row>
    <row r="532" spans="1:7" hidden="1" x14ac:dyDescent="0.35">
      <c r="A532" s="364" t="s">
        <v>1808</v>
      </c>
      <c r="B532" s="370" t="s">
        <v>3283</v>
      </c>
      <c r="C532" s="25" t="s">
        <v>39</v>
      </c>
      <c r="D532" s="114">
        <v>0</v>
      </c>
      <c r="E532" s="205"/>
      <c r="F532" s="205"/>
      <c r="G532" s="455">
        <v>300</v>
      </c>
    </row>
    <row r="533" spans="1:7" hidden="1" x14ac:dyDescent="0.35">
      <c r="A533" s="364" t="s">
        <v>1809</v>
      </c>
      <c r="B533" s="370" t="s">
        <v>3775</v>
      </c>
      <c r="C533" s="25" t="s">
        <v>39</v>
      </c>
      <c r="D533" s="114">
        <v>0</v>
      </c>
      <c r="E533" s="205"/>
      <c r="F533" s="205"/>
      <c r="G533" s="455">
        <v>300</v>
      </c>
    </row>
    <row r="534" spans="1:7" hidden="1" x14ac:dyDescent="0.35">
      <c r="A534" s="364" t="s">
        <v>1810</v>
      </c>
      <c r="B534" s="370" t="s">
        <v>213</v>
      </c>
      <c r="C534" s="25" t="s">
        <v>39</v>
      </c>
      <c r="D534" s="114">
        <v>0</v>
      </c>
      <c r="E534" s="205"/>
      <c r="F534" s="205"/>
      <c r="G534" s="455">
        <v>300</v>
      </c>
    </row>
    <row r="535" spans="1:7" hidden="1" x14ac:dyDescent="0.35">
      <c r="A535" s="364" t="s">
        <v>1811</v>
      </c>
      <c r="B535" s="370" t="s">
        <v>3312</v>
      </c>
      <c r="C535" s="25" t="s">
        <v>39</v>
      </c>
      <c r="D535" s="114">
        <v>0</v>
      </c>
      <c r="E535" s="205"/>
      <c r="F535" s="205"/>
      <c r="G535" s="455">
        <v>300</v>
      </c>
    </row>
    <row r="536" spans="1:7" hidden="1" x14ac:dyDescent="0.35">
      <c r="A536" s="364" t="s">
        <v>1812</v>
      </c>
      <c r="B536" s="370" t="s">
        <v>3776</v>
      </c>
      <c r="C536" s="25" t="s">
        <v>39</v>
      </c>
      <c r="D536" s="114">
        <v>0</v>
      </c>
      <c r="E536" s="205"/>
      <c r="F536" s="205"/>
      <c r="G536" s="455">
        <v>300</v>
      </c>
    </row>
    <row r="537" spans="1:7" hidden="1" x14ac:dyDescent="0.35">
      <c r="A537" s="364" t="s">
        <v>1813</v>
      </c>
      <c r="B537" s="370" t="s">
        <v>215</v>
      </c>
      <c r="C537" s="25" t="s">
        <v>39</v>
      </c>
      <c r="D537" s="114">
        <v>0</v>
      </c>
      <c r="E537" s="205"/>
      <c r="F537" s="205"/>
      <c r="G537" s="455">
        <v>300</v>
      </c>
    </row>
    <row r="538" spans="1:7" hidden="1" x14ac:dyDescent="0.35">
      <c r="A538" s="364" t="s">
        <v>1814</v>
      </c>
      <c r="B538" s="370" t="s">
        <v>3341</v>
      </c>
      <c r="C538" s="25" t="s">
        <v>39</v>
      </c>
      <c r="D538" s="114">
        <v>0</v>
      </c>
      <c r="E538" s="205"/>
      <c r="F538" s="205"/>
      <c r="G538" s="455">
        <v>300</v>
      </c>
    </row>
    <row r="539" spans="1:7" hidden="1" x14ac:dyDescent="0.35">
      <c r="A539" s="364" t="s">
        <v>1815</v>
      </c>
      <c r="B539" s="370" t="s">
        <v>3777</v>
      </c>
      <c r="C539" s="25" t="s">
        <v>39</v>
      </c>
      <c r="D539" s="114">
        <v>0</v>
      </c>
      <c r="E539" s="205"/>
      <c r="F539" s="205"/>
      <c r="G539" s="455">
        <v>300</v>
      </c>
    </row>
    <row r="540" spans="1:7" hidden="1" x14ac:dyDescent="0.35">
      <c r="A540" s="364" t="s">
        <v>1816</v>
      </c>
      <c r="B540" s="370" t="s">
        <v>217</v>
      </c>
      <c r="C540" s="25" t="s">
        <v>39</v>
      </c>
      <c r="D540" s="114">
        <v>0</v>
      </c>
      <c r="E540" s="205"/>
      <c r="F540" s="205"/>
      <c r="G540" s="455">
        <v>300</v>
      </c>
    </row>
    <row r="541" spans="1:7" hidden="1" x14ac:dyDescent="0.35">
      <c r="A541" s="364" t="s">
        <v>1817</v>
      </c>
      <c r="B541" s="370" t="s">
        <v>3370</v>
      </c>
      <c r="C541" s="25" t="s">
        <v>39</v>
      </c>
      <c r="D541" s="114">
        <v>0</v>
      </c>
      <c r="E541" s="205"/>
      <c r="F541" s="205"/>
      <c r="G541" s="455">
        <v>300</v>
      </c>
    </row>
    <row r="542" spans="1:7" hidden="1" x14ac:dyDescent="0.35">
      <c r="A542" s="364" t="s">
        <v>1818</v>
      </c>
      <c r="B542" s="370" t="s">
        <v>3778</v>
      </c>
      <c r="C542" s="25" t="s">
        <v>39</v>
      </c>
      <c r="D542" s="114">
        <v>0</v>
      </c>
      <c r="E542" s="205"/>
      <c r="F542" s="205"/>
      <c r="G542" s="455">
        <v>300</v>
      </c>
    </row>
    <row r="543" spans="1:7" hidden="1" x14ac:dyDescent="0.35">
      <c r="A543" s="364" t="s">
        <v>1819</v>
      </c>
      <c r="B543" s="370" t="s">
        <v>3779</v>
      </c>
      <c r="C543" s="25" t="s">
        <v>39</v>
      </c>
      <c r="D543" s="114">
        <v>0</v>
      </c>
      <c r="E543" s="205"/>
      <c r="F543" s="205"/>
      <c r="G543" s="455">
        <v>300</v>
      </c>
    </row>
    <row r="544" spans="1:7" hidden="1" x14ac:dyDescent="0.35">
      <c r="A544" s="364" t="s">
        <v>1820</v>
      </c>
      <c r="B544" s="370" t="s">
        <v>3395</v>
      </c>
      <c r="C544" s="25" t="s">
        <v>39</v>
      </c>
      <c r="D544" s="114">
        <v>0</v>
      </c>
      <c r="E544" s="205"/>
      <c r="F544" s="205"/>
      <c r="G544" s="455">
        <v>300</v>
      </c>
    </row>
    <row r="545" spans="1:7" hidden="1" x14ac:dyDescent="0.35">
      <c r="A545" s="364" t="s">
        <v>1821</v>
      </c>
      <c r="B545" s="370" t="s">
        <v>450</v>
      </c>
      <c r="C545" s="25" t="s">
        <v>39</v>
      </c>
      <c r="D545" s="114">
        <v>0</v>
      </c>
      <c r="E545" s="205"/>
      <c r="F545" s="205"/>
      <c r="G545" s="455">
        <v>300</v>
      </c>
    </row>
    <row r="546" spans="1:7" hidden="1" x14ac:dyDescent="0.35">
      <c r="A546" s="364" t="s">
        <v>1822</v>
      </c>
      <c r="B546" s="370" t="s">
        <v>3780</v>
      </c>
      <c r="C546" s="25" t="s">
        <v>39</v>
      </c>
      <c r="D546" s="114">
        <v>0</v>
      </c>
      <c r="E546" s="205"/>
      <c r="F546" s="205"/>
      <c r="G546" s="455">
        <v>300</v>
      </c>
    </row>
    <row r="547" spans="1:7" hidden="1" x14ac:dyDescent="0.35">
      <c r="A547" s="364" t="s">
        <v>1823</v>
      </c>
      <c r="B547" s="370" t="s">
        <v>3422</v>
      </c>
      <c r="C547" s="25" t="s">
        <v>39</v>
      </c>
      <c r="D547" s="114">
        <v>0</v>
      </c>
      <c r="E547" s="205"/>
      <c r="F547" s="205"/>
      <c r="G547" s="455">
        <v>300</v>
      </c>
    </row>
    <row r="548" spans="1:7" hidden="1" x14ac:dyDescent="0.35">
      <c r="A548" s="364" t="s">
        <v>1824</v>
      </c>
      <c r="B548" s="370" t="s">
        <v>220</v>
      </c>
      <c r="C548" s="25" t="s">
        <v>39</v>
      </c>
      <c r="D548" s="114">
        <v>0</v>
      </c>
      <c r="E548" s="205"/>
      <c r="F548" s="205"/>
      <c r="G548" s="455">
        <v>300</v>
      </c>
    </row>
    <row r="549" spans="1:7" hidden="1" x14ac:dyDescent="0.35">
      <c r="A549" s="364" t="s">
        <v>1825</v>
      </c>
      <c r="B549" s="370" t="s">
        <v>478</v>
      </c>
      <c r="C549" s="25" t="s">
        <v>39</v>
      </c>
      <c r="D549" s="114">
        <v>0</v>
      </c>
      <c r="E549" s="205"/>
      <c r="F549" s="205"/>
      <c r="G549" s="455">
        <v>300</v>
      </c>
    </row>
    <row r="550" spans="1:7" hidden="1" x14ac:dyDescent="0.35">
      <c r="A550" s="364" t="s">
        <v>1826</v>
      </c>
      <c r="B550" s="370" t="s">
        <v>3450</v>
      </c>
      <c r="C550" s="25" t="s">
        <v>39</v>
      </c>
      <c r="D550" s="114">
        <v>0</v>
      </c>
      <c r="E550" s="205"/>
      <c r="F550" s="205"/>
      <c r="G550" s="455">
        <v>300</v>
      </c>
    </row>
    <row r="551" spans="1:7" hidden="1" x14ac:dyDescent="0.35">
      <c r="A551" s="364" t="s">
        <v>1827</v>
      </c>
      <c r="B551" s="370" t="s">
        <v>3781</v>
      </c>
      <c r="C551" s="25" t="s">
        <v>39</v>
      </c>
      <c r="D551" s="114">
        <v>0</v>
      </c>
      <c r="E551" s="205"/>
      <c r="F551" s="205"/>
      <c r="G551" s="455">
        <v>300</v>
      </c>
    </row>
    <row r="552" spans="1:7" hidden="1" x14ac:dyDescent="0.35">
      <c r="A552" s="364" t="s">
        <v>1828</v>
      </c>
      <c r="B552" s="370" t="s">
        <v>221</v>
      </c>
      <c r="C552" s="25" t="s">
        <v>39</v>
      </c>
      <c r="D552" s="114">
        <v>0</v>
      </c>
      <c r="E552" s="205"/>
      <c r="F552" s="205"/>
      <c r="G552" s="455">
        <v>300</v>
      </c>
    </row>
    <row r="553" spans="1:7" hidden="1" x14ac:dyDescent="0.35">
      <c r="A553" s="364" t="s">
        <v>1829</v>
      </c>
      <c r="B553" s="370" t="s">
        <v>3619</v>
      </c>
      <c r="C553" s="25" t="s">
        <v>39</v>
      </c>
      <c r="D553" s="114">
        <v>0</v>
      </c>
      <c r="E553" s="205"/>
      <c r="F553" s="205"/>
      <c r="G553" s="455">
        <v>300</v>
      </c>
    </row>
    <row r="554" spans="1:7" hidden="1" x14ac:dyDescent="0.35">
      <c r="A554" s="364" t="s">
        <v>1830</v>
      </c>
      <c r="B554" s="370" t="s">
        <v>3782</v>
      </c>
      <c r="C554" s="25" t="s">
        <v>39</v>
      </c>
      <c r="D554" s="114">
        <v>0</v>
      </c>
      <c r="E554" s="205"/>
      <c r="F554" s="205"/>
      <c r="G554" s="455">
        <v>300</v>
      </c>
    </row>
    <row r="555" spans="1:7" hidden="1" x14ac:dyDescent="0.35">
      <c r="A555" s="364" t="s">
        <v>1831</v>
      </c>
      <c r="B555" s="370" t="s">
        <v>5940</v>
      </c>
      <c r="C555" s="25" t="s">
        <v>39</v>
      </c>
      <c r="D555" s="114">
        <v>0</v>
      </c>
      <c r="E555" s="205"/>
      <c r="F555" s="205"/>
      <c r="G555" s="455">
        <v>300</v>
      </c>
    </row>
    <row r="556" spans="1:7" hidden="1" x14ac:dyDescent="0.35">
      <c r="A556" s="364" t="s">
        <v>4219</v>
      </c>
      <c r="B556" s="370" t="s">
        <v>223</v>
      </c>
      <c r="C556" s="25" t="s">
        <v>39</v>
      </c>
      <c r="D556" s="114">
        <v>0</v>
      </c>
      <c r="E556" s="205"/>
      <c r="F556" s="205"/>
      <c r="G556" s="455">
        <v>300</v>
      </c>
    </row>
    <row r="557" spans="1:7" hidden="1" x14ac:dyDescent="0.35">
      <c r="A557" s="364" t="s">
        <v>4220</v>
      </c>
      <c r="B557" s="370" t="s">
        <v>1248</v>
      </c>
      <c r="C557" s="25" t="s">
        <v>39</v>
      </c>
      <c r="D557" s="114">
        <v>0</v>
      </c>
      <c r="E557" s="205"/>
      <c r="F557" s="205"/>
      <c r="G557" s="455">
        <v>300</v>
      </c>
    </row>
    <row r="558" spans="1:7" hidden="1" x14ac:dyDescent="0.35">
      <c r="A558" s="364" t="s">
        <v>4221</v>
      </c>
      <c r="B558" s="370" t="s">
        <v>1249</v>
      </c>
      <c r="C558" s="25" t="s">
        <v>39</v>
      </c>
      <c r="D558" s="114">
        <v>0</v>
      </c>
      <c r="E558" s="205"/>
      <c r="F558" s="205"/>
      <c r="G558" s="455">
        <v>300</v>
      </c>
    </row>
    <row r="559" spans="1:7" x14ac:dyDescent="0.35">
      <c r="A559" s="364" t="s">
        <v>4222</v>
      </c>
      <c r="B559" s="370" t="s">
        <v>224</v>
      </c>
      <c r="C559" s="25" t="s">
        <v>39</v>
      </c>
      <c r="D559" s="114">
        <v>0</v>
      </c>
      <c r="E559" s="205">
        <v>1</v>
      </c>
      <c r="F559" s="205"/>
      <c r="G559" s="455">
        <v>300</v>
      </c>
    </row>
    <row r="560" spans="1:7" x14ac:dyDescent="0.35">
      <c r="A560" s="364" t="s">
        <v>4223</v>
      </c>
      <c r="B560" s="370" t="s">
        <v>225</v>
      </c>
      <c r="C560" s="25" t="s">
        <v>39</v>
      </c>
      <c r="D560" s="114">
        <v>0</v>
      </c>
      <c r="E560" s="205">
        <v>10</v>
      </c>
      <c r="F560" s="205">
        <v>3</v>
      </c>
      <c r="G560" s="455">
        <v>300</v>
      </c>
    </row>
    <row r="561" spans="1:7" hidden="1" x14ac:dyDescent="0.35">
      <c r="A561" s="364" t="s">
        <v>4224</v>
      </c>
      <c r="B561" s="370" t="s">
        <v>1250</v>
      </c>
      <c r="C561" s="25" t="s">
        <v>39</v>
      </c>
      <c r="D561" s="114">
        <v>0</v>
      </c>
      <c r="E561" s="205"/>
      <c r="F561" s="205"/>
      <c r="G561" s="455">
        <v>300</v>
      </c>
    </row>
    <row r="562" spans="1:7" hidden="1" x14ac:dyDescent="0.35">
      <c r="A562" s="364" t="s">
        <v>4225</v>
      </c>
      <c r="B562" s="370" t="s">
        <v>3783</v>
      </c>
      <c r="C562" s="25" t="s">
        <v>39</v>
      </c>
      <c r="D562" s="114">
        <v>0</v>
      </c>
      <c r="E562" s="205"/>
      <c r="F562" s="205"/>
      <c r="G562" s="455">
        <v>300</v>
      </c>
    </row>
    <row r="563" spans="1:7" hidden="1" x14ac:dyDescent="0.35">
      <c r="A563" s="364" t="s">
        <v>4226</v>
      </c>
      <c r="B563" s="370" t="s">
        <v>3479</v>
      </c>
      <c r="C563" s="25" t="s">
        <v>39</v>
      </c>
      <c r="D563" s="114">
        <v>0</v>
      </c>
      <c r="E563" s="205"/>
      <c r="F563" s="205"/>
      <c r="G563" s="455">
        <v>300</v>
      </c>
    </row>
    <row r="564" spans="1:7" x14ac:dyDescent="0.35">
      <c r="A564" s="364" t="s">
        <v>4227</v>
      </c>
      <c r="B564" s="370" t="s">
        <v>227</v>
      </c>
      <c r="C564" s="25" t="s">
        <v>39</v>
      </c>
      <c r="D564" s="114">
        <v>0</v>
      </c>
      <c r="E564" s="205">
        <v>2</v>
      </c>
      <c r="F564" s="205"/>
      <c r="G564" s="455">
        <v>300</v>
      </c>
    </row>
    <row r="565" spans="1:7" hidden="1" x14ac:dyDescent="0.35">
      <c r="A565" s="364" t="s">
        <v>4228</v>
      </c>
      <c r="B565" s="370" t="s">
        <v>228</v>
      </c>
      <c r="C565" s="25" t="s">
        <v>39</v>
      </c>
      <c r="D565" s="114">
        <v>0</v>
      </c>
      <c r="E565" s="205"/>
      <c r="F565" s="205"/>
      <c r="G565" s="455">
        <v>300</v>
      </c>
    </row>
    <row r="566" spans="1:7" hidden="1" x14ac:dyDescent="0.35">
      <c r="A566" s="364" t="s">
        <v>4229</v>
      </c>
      <c r="B566" s="370" t="s">
        <v>3607</v>
      </c>
      <c r="C566" s="25" t="s">
        <v>39</v>
      </c>
      <c r="D566" s="114">
        <v>0</v>
      </c>
      <c r="E566" s="205"/>
      <c r="F566" s="205"/>
      <c r="G566" s="455">
        <v>300</v>
      </c>
    </row>
    <row r="567" spans="1:7" hidden="1" x14ac:dyDescent="0.35">
      <c r="A567" s="364" t="s">
        <v>4230</v>
      </c>
      <c r="B567" s="370" t="s">
        <v>3522</v>
      </c>
      <c r="C567" s="25" t="s">
        <v>39</v>
      </c>
      <c r="D567" s="114">
        <v>0</v>
      </c>
      <c r="E567" s="205"/>
      <c r="F567" s="205"/>
      <c r="G567" s="455">
        <v>300</v>
      </c>
    </row>
    <row r="568" spans="1:7" hidden="1" x14ac:dyDescent="0.35">
      <c r="A568" s="364" t="s">
        <v>4231</v>
      </c>
      <c r="B568" s="370" t="s">
        <v>3784</v>
      </c>
      <c r="C568" s="25" t="s">
        <v>39</v>
      </c>
      <c r="D568" s="114">
        <v>0</v>
      </c>
      <c r="E568" s="205"/>
      <c r="F568" s="205"/>
      <c r="G568" s="455">
        <v>300</v>
      </c>
    </row>
    <row r="569" spans="1:7" hidden="1" x14ac:dyDescent="0.35">
      <c r="A569" s="364" t="s">
        <v>4232</v>
      </c>
      <c r="B569" s="370" t="s">
        <v>3606</v>
      </c>
      <c r="C569" s="25" t="s">
        <v>39</v>
      </c>
      <c r="D569" s="114">
        <v>0</v>
      </c>
      <c r="E569" s="205"/>
      <c r="F569" s="205"/>
      <c r="G569" s="455">
        <v>300</v>
      </c>
    </row>
    <row r="570" spans="1:7" hidden="1" x14ac:dyDescent="0.35">
      <c r="A570" s="364" t="s">
        <v>4233</v>
      </c>
      <c r="B570" s="370" t="s">
        <v>3536</v>
      </c>
      <c r="C570" s="25" t="s">
        <v>39</v>
      </c>
      <c r="D570" s="114">
        <v>0</v>
      </c>
      <c r="E570" s="205"/>
      <c r="F570" s="205"/>
      <c r="G570" s="455">
        <v>300</v>
      </c>
    </row>
    <row r="571" spans="1:7" hidden="1" x14ac:dyDescent="0.35">
      <c r="A571" s="364" t="s">
        <v>4234</v>
      </c>
      <c r="B571" s="370" t="s">
        <v>3785</v>
      </c>
      <c r="C571" s="25" t="s">
        <v>39</v>
      </c>
      <c r="D571" s="114">
        <v>0</v>
      </c>
      <c r="E571" s="205"/>
      <c r="F571" s="205"/>
      <c r="G571" s="455">
        <v>300</v>
      </c>
    </row>
    <row r="572" spans="1:7" hidden="1" x14ac:dyDescent="0.35">
      <c r="A572" s="364" t="s">
        <v>1832</v>
      </c>
      <c r="B572" s="370" t="s">
        <v>765</v>
      </c>
      <c r="C572" s="25" t="s">
        <v>39</v>
      </c>
      <c r="D572" s="114">
        <v>0</v>
      </c>
      <c r="E572" s="205"/>
      <c r="F572" s="205"/>
      <c r="G572" s="455">
        <v>320</v>
      </c>
    </row>
    <row r="573" spans="1:7" hidden="1" x14ac:dyDescent="0.35">
      <c r="A573" s="364" t="s">
        <v>1833</v>
      </c>
      <c r="B573" s="370" t="s">
        <v>3187</v>
      </c>
      <c r="C573" s="25" t="s">
        <v>39</v>
      </c>
      <c r="D573" s="114">
        <v>0</v>
      </c>
      <c r="E573" s="205"/>
      <c r="F573" s="205"/>
      <c r="G573" s="455">
        <v>320</v>
      </c>
    </row>
    <row r="574" spans="1:7" hidden="1" x14ac:dyDescent="0.35">
      <c r="A574" s="364" t="s">
        <v>1834</v>
      </c>
      <c r="B574" s="370" t="s">
        <v>3786</v>
      </c>
      <c r="C574" s="25" t="s">
        <v>39</v>
      </c>
      <c r="D574" s="114">
        <v>0</v>
      </c>
      <c r="E574" s="205"/>
      <c r="F574" s="205"/>
      <c r="G574" s="455">
        <v>320</v>
      </c>
    </row>
    <row r="575" spans="1:7" hidden="1" x14ac:dyDescent="0.35">
      <c r="A575" s="364" t="s">
        <v>1835</v>
      </c>
      <c r="B575" s="370" t="s">
        <v>767</v>
      </c>
      <c r="C575" s="25" t="s">
        <v>39</v>
      </c>
      <c r="D575" s="114">
        <v>0</v>
      </c>
      <c r="E575" s="205"/>
      <c r="F575" s="205"/>
      <c r="G575" s="455">
        <v>320</v>
      </c>
    </row>
    <row r="576" spans="1:7" hidden="1" x14ac:dyDescent="0.35">
      <c r="A576" s="364" t="s">
        <v>1836</v>
      </c>
      <c r="B576" s="370" t="s">
        <v>3129</v>
      </c>
      <c r="C576" s="25" t="s">
        <v>39</v>
      </c>
      <c r="D576" s="114">
        <v>0</v>
      </c>
      <c r="E576" s="205"/>
      <c r="F576" s="205"/>
      <c r="G576" s="455">
        <v>320</v>
      </c>
    </row>
    <row r="577" spans="1:7" hidden="1" x14ac:dyDescent="0.35">
      <c r="A577" s="364" t="s">
        <v>1837</v>
      </c>
      <c r="B577" s="370" t="s">
        <v>3787</v>
      </c>
      <c r="C577" s="25" t="s">
        <v>39</v>
      </c>
      <c r="D577" s="114">
        <v>0</v>
      </c>
      <c r="E577" s="205"/>
      <c r="F577" s="205"/>
      <c r="G577" s="455">
        <v>320</v>
      </c>
    </row>
    <row r="578" spans="1:7" hidden="1" x14ac:dyDescent="0.35">
      <c r="A578" s="364" t="s">
        <v>1838</v>
      </c>
      <c r="B578" s="370" t="s">
        <v>769</v>
      </c>
      <c r="C578" s="25" t="s">
        <v>39</v>
      </c>
      <c r="D578" s="114">
        <v>0</v>
      </c>
      <c r="E578" s="205"/>
      <c r="F578" s="205"/>
      <c r="G578" s="455">
        <v>320</v>
      </c>
    </row>
    <row r="579" spans="1:7" hidden="1" x14ac:dyDescent="0.35">
      <c r="A579" s="364" t="s">
        <v>1839</v>
      </c>
      <c r="B579" s="370" t="s">
        <v>3158</v>
      </c>
      <c r="C579" s="25" t="s">
        <v>39</v>
      </c>
      <c r="D579" s="114">
        <v>0</v>
      </c>
      <c r="E579" s="205"/>
      <c r="F579" s="205"/>
      <c r="G579" s="455">
        <v>320</v>
      </c>
    </row>
    <row r="580" spans="1:7" hidden="1" x14ac:dyDescent="0.35">
      <c r="A580" s="364" t="s">
        <v>1840</v>
      </c>
      <c r="B580" s="370" t="s">
        <v>3788</v>
      </c>
      <c r="C580" s="25" t="s">
        <v>39</v>
      </c>
      <c r="D580" s="114">
        <v>0</v>
      </c>
      <c r="E580" s="205"/>
      <c r="F580" s="205"/>
      <c r="G580" s="455">
        <v>320</v>
      </c>
    </row>
    <row r="581" spans="1:7" hidden="1" x14ac:dyDescent="0.35">
      <c r="A581" s="364" t="s">
        <v>1841</v>
      </c>
      <c r="B581" s="370" t="s">
        <v>771</v>
      </c>
      <c r="C581" s="25" t="s">
        <v>39</v>
      </c>
      <c r="D581" s="114">
        <v>0</v>
      </c>
      <c r="E581" s="205"/>
      <c r="F581" s="205"/>
      <c r="G581" s="455">
        <v>320</v>
      </c>
    </row>
    <row r="582" spans="1:7" hidden="1" x14ac:dyDescent="0.35">
      <c r="A582" s="364" t="s">
        <v>1842</v>
      </c>
      <c r="B582" s="370" t="s">
        <v>3226</v>
      </c>
      <c r="C582" s="25" t="s">
        <v>39</v>
      </c>
      <c r="D582" s="114">
        <v>0</v>
      </c>
      <c r="E582" s="205"/>
      <c r="F582" s="205"/>
      <c r="G582" s="455">
        <v>320</v>
      </c>
    </row>
    <row r="583" spans="1:7" hidden="1" x14ac:dyDescent="0.35">
      <c r="A583" s="364" t="s">
        <v>1843</v>
      </c>
      <c r="B583" s="370" t="s">
        <v>3789</v>
      </c>
      <c r="C583" s="25" t="s">
        <v>39</v>
      </c>
      <c r="D583" s="114">
        <v>0</v>
      </c>
      <c r="E583" s="205"/>
      <c r="F583" s="205"/>
      <c r="G583" s="455">
        <v>320</v>
      </c>
    </row>
    <row r="584" spans="1:7" hidden="1" x14ac:dyDescent="0.35">
      <c r="A584" s="364" t="s">
        <v>1844</v>
      </c>
      <c r="B584" s="370" t="s">
        <v>1251</v>
      </c>
      <c r="C584" s="25" t="s">
        <v>39</v>
      </c>
      <c r="D584" s="114">
        <v>0</v>
      </c>
      <c r="E584" s="205"/>
      <c r="F584" s="205"/>
      <c r="G584" s="455">
        <v>320</v>
      </c>
    </row>
    <row r="585" spans="1:7" hidden="1" x14ac:dyDescent="0.35">
      <c r="A585" s="364" t="s">
        <v>1845</v>
      </c>
      <c r="B585" s="370" t="s">
        <v>773</v>
      </c>
      <c r="C585" s="25" t="s">
        <v>39</v>
      </c>
      <c r="D585" s="114">
        <v>0</v>
      </c>
      <c r="E585" s="205"/>
      <c r="F585" s="205"/>
      <c r="G585" s="455">
        <v>320</v>
      </c>
    </row>
    <row r="586" spans="1:7" hidden="1" x14ac:dyDescent="0.35">
      <c r="A586" s="364" t="s">
        <v>1846</v>
      </c>
      <c r="B586" s="370" t="s">
        <v>3255</v>
      </c>
      <c r="C586" s="25" t="s">
        <v>39</v>
      </c>
      <c r="D586" s="114">
        <v>0</v>
      </c>
      <c r="E586" s="205"/>
      <c r="F586" s="205"/>
      <c r="G586" s="455">
        <v>320</v>
      </c>
    </row>
    <row r="587" spans="1:7" hidden="1" x14ac:dyDescent="0.35">
      <c r="A587" s="364" t="s">
        <v>1847</v>
      </c>
      <c r="B587" s="370" t="s">
        <v>3790</v>
      </c>
      <c r="C587" s="25" t="s">
        <v>39</v>
      </c>
      <c r="D587" s="114">
        <v>0</v>
      </c>
      <c r="E587" s="205"/>
      <c r="F587" s="205"/>
      <c r="G587" s="455">
        <v>320</v>
      </c>
    </row>
    <row r="588" spans="1:7" hidden="1" x14ac:dyDescent="0.35">
      <c r="A588" s="364" t="s">
        <v>1848</v>
      </c>
      <c r="B588" s="370" t="s">
        <v>775</v>
      </c>
      <c r="C588" s="25" t="s">
        <v>39</v>
      </c>
      <c r="D588" s="114">
        <v>0</v>
      </c>
      <c r="E588" s="205"/>
      <c r="F588" s="205"/>
      <c r="G588" s="455">
        <v>320</v>
      </c>
    </row>
    <row r="589" spans="1:7" hidden="1" x14ac:dyDescent="0.35">
      <c r="A589" s="364" t="s">
        <v>1849</v>
      </c>
      <c r="B589" s="370" t="s">
        <v>3284</v>
      </c>
      <c r="C589" s="25" t="s">
        <v>39</v>
      </c>
      <c r="D589" s="114">
        <v>0</v>
      </c>
      <c r="E589" s="205"/>
      <c r="F589" s="205"/>
      <c r="G589" s="455">
        <v>320</v>
      </c>
    </row>
    <row r="590" spans="1:7" hidden="1" x14ac:dyDescent="0.35">
      <c r="A590" s="364" t="s">
        <v>1850</v>
      </c>
      <c r="B590" s="370" t="s">
        <v>3791</v>
      </c>
      <c r="C590" s="25" t="s">
        <v>39</v>
      </c>
      <c r="D590" s="114">
        <v>0</v>
      </c>
      <c r="E590" s="205"/>
      <c r="F590" s="205"/>
      <c r="G590" s="455">
        <v>320</v>
      </c>
    </row>
    <row r="591" spans="1:7" hidden="1" x14ac:dyDescent="0.35">
      <c r="A591" s="364" t="s">
        <v>1851</v>
      </c>
      <c r="B591" s="370" t="s">
        <v>777</v>
      </c>
      <c r="C591" s="25" t="s">
        <v>39</v>
      </c>
      <c r="D591" s="114">
        <v>0</v>
      </c>
      <c r="E591" s="205"/>
      <c r="F591" s="205"/>
      <c r="G591" s="455">
        <v>320</v>
      </c>
    </row>
    <row r="592" spans="1:7" hidden="1" x14ac:dyDescent="0.35">
      <c r="A592" s="364" t="s">
        <v>1852</v>
      </c>
      <c r="B592" s="370" t="s">
        <v>3313</v>
      </c>
      <c r="C592" s="25" t="s">
        <v>39</v>
      </c>
      <c r="D592" s="114">
        <v>0</v>
      </c>
      <c r="E592" s="205"/>
      <c r="F592" s="205"/>
      <c r="G592" s="455">
        <v>320</v>
      </c>
    </row>
    <row r="593" spans="1:7" hidden="1" x14ac:dyDescent="0.35">
      <c r="A593" s="364" t="s">
        <v>1853</v>
      </c>
      <c r="B593" s="370" t="s">
        <v>3792</v>
      </c>
      <c r="C593" s="25" t="s">
        <v>39</v>
      </c>
      <c r="D593" s="114">
        <v>0</v>
      </c>
      <c r="E593" s="205"/>
      <c r="F593" s="205"/>
      <c r="G593" s="455">
        <v>320</v>
      </c>
    </row>
    <row r="594" spans="1:7" hidden="1" x14ac:dyDescent="0.35">
      <c r="A594" s="364" t="s">
        <v>1854</v>
      </c>
      <c r="B594" s="370" t="s">
        <v>779</v>
      </c>
      <c r="C594" s="25" t="s">
        <v>39</v>
      </c>
      <c r="D594" s="114">
        <v>0</v>
      </c>
      <c r="E594" s="205"/>
      <c r="F594" s="205"/>
      <c r="G594" s="455">
        <v>320</v>
      </c>
    </row>
    <row r="595" spans="1:7" hidden="1" x14ac:dyDescent="0.35">
      <c r="A595" s="364" t="s">
        <v>1855</v>
      </c>
      <c r="B595" s="370" t="s">
        <v>3342</v>
      </c>
      <c r="C595" s="25" t="s">
        <v>39</v>
      </c>
      <c r="D595" s="114">
        <v>0</v>
      </c>
      <c r="E595" s="205"/>
      <c r="F595" s="205"/>
      <c r="G595" s="455">
        <v>320</v>
      </c>
    </row>
    <row r="596" spans="1:7" hidden="1" x14ac:dyDescent="0.35">
      <c r="A596" s="364" t="s">
        <v>1856</v>
      </c>
      <c r="B596" s="370" t="s">
        <v>3793</v>
      </c>
      <c r="C596" s="25" t="s">
        <v>39</v>
      </c>
      <c r="D596" s="114">
        <v>0</v>
      </c>
      <c r="E596" s="205"/>
      <c r="F596" s="205"/>
      <c r="G596" s="455">
        <v>320</v>
      </c>
    </row>
    <row r="597" spans="1:7" hidden="1" x14ac:dyDescent="0.35">
      <c r="A597" s="364" t="s">
        <v>1857</v>
      </c>
      <c r="B597" s="370" t="s">
        <v>781</v>
      </c>
      <c r="C597" s="25" t="s">
        <v>39</v>
      </c>
      <c r="D597" s="114">
        <v>0</v>
      </c>
      <c r="E597" s="205"/>
      <c r="F597" s="205"/>
      <c r="G597" s="455">
        <v>320</v>
      </c>
    </row>
    <row r="598" spans="1:7" hidden="1" x14ac:dyDescent="0.35">
      <c r="A598" s="364" t="s">
        <v>1858</v>
      </c>
      <c r="B598" s="370" t="s">
        <v>3371</v>
      </c>
      <c r="C598" s="25" t="s">
        <v>39</v>
      </c>
      <c r="D598" s="114">
        <v>0</v>
      </c>
      <c r="E598" s="205"/>
      <c r="F598" s="205"/>
      <c r="G598" s="455">
        <v>320</v>
      </c>
    </row>
    <row r="599" spans="1:7" hidden="1" x14ac:dyDescent="0.35">
      <c r="A599" s="364" t="s">
        <v>1859</v>
      </c>
      <c r="B599" s="370" t="s">
        <v>3794</v>
      </c>
      <c r="C599" s="25" t="s">
        <v>39</v>
      </c>
      <c r="D599" s="114">
        <v>0</v>
      </c>
      <c r="E599" s="205"/>
      <c r="F599" s="205"/>
      <c r="G599" s="455">
        <v>320</v>
      </c>
    </row>
    <row r="600" spans="1:7" hidden="1" x14ac:dyDescent="0.35">
      <c r="A600" s="364" t="s">
        <v>1860</v>
      </c>
      <c r="B600" s="370" t="s">
        <v>3795</v>
      </c>
      <c r="C600" s="25" t="s">
        <v>39</v>
      </c>
      <c r="D600" s="114">
        <v>0</v>
      </c>
      <c r="E600" s="205"/>
      <c r="F600" s="205"/>
      <c r="G600" s="455">
        <v>320</v>
      </c>
    </row>
    <row r="601" spans="1:7" hidden="1" x14ac:dyDescent="0.35">
      <c r="A601" s="364" t="s">
        <v>1861</v>
      </c>
      <c r="B601" s="370" t="s">
        <v>3396</v>
      </c>
      <c r="C601" s="25" t="s">
        <v>39</v>
      </c>
      <c r="D601" s="114">
        <v>0</v>
      </c>
      <c r="E601" s="205"/>
      <c r="F601" s="205"/>
      <c r="G601" s="455">
        <v>320</v>
      </c>
    </row>
    <row r="602" spans="1:7" hidden="1" x14ac:dyDescent="0.35">
      <c r="A602" s="364" t="s">
        <v>1862</v>
      </c>
      <c r="B602" s="370" t="s">
        <v>784</v>
      </c>
      <c r="C602" s="25" t="s">
        <v>39</v>
      </c>
      <c r="D602" s="114">
        <v>0</v>
      </c>
      <c r="E602" s="205"/>
      <c r="F602" s="205"/>
      <c r="G602" s="455">
        <v>320</v>
      </c>
    </row>
    <row r="603" spans="1:7" hidden="1" x14ac:dyDescent="0.35">
      <c r="A603" s="364" t="s">
        <v>1863</v>
      </c>
      <c r="B603" s="370" t="s">
        <v>3796</v>
      </c>
      <c r="C603" s="25" t="s">
        <v>39</v>
      </c>
      <c r="D603" s="114">
        <v>0</v>
      </c>
      <c r="E603" s="205"/>
      <c r="F603" s="205"/>
      <c r="G603" s="455">
        <v>320</v>
      </c>
    </row>
    <row r="604" spans="1:7" hidden="1" x14ac:dyDescent="0.35">
      <c r="A604" s="364" t="s">
        <v>1864</v>
      </c>
      <c r="B604" s="370" t="s">
        <v>3423</v>
      </c>
      <c r="C604" s="25" t="s">
        <v>39</v>
      </c>
      <c r="D604" s="114">
        <v>0</v>
      </c>
      <c r="E604" s="205"/>
      <c r="F604" s="205"/>
      <c r="G604" s="455">
        <v>320</v>
      </c>
    </row>
    <row r="605" spans="1:7" hidden="1" x14ac:dyDescent="0.35">
      <c r="A605" s="364" t="s">
        <v>1865</v>
      </c>
      <c r="B605" s="370" t="s">
        <v>786</v>
      </c>
      <c r="C605" s="25" t="s">
        <v>39</v>
      </c>
      <c r="D605" s="114">
        <v>0</v>
      </c>
      <c r="E605" s="205"/>
      <c r="F605" s="205"/>
      <c r="G605" s="455">
        <v>320</v>
      </c>
    </row>
    <row r="606" spans="1:7" hidden="1" x14ac:dyDescent="0.35">
      <c r="A606" s="364" t="s">
        <v>1866</v>
      </c>
      <c r="B606" s="370" t="s">
        <v>787</v>
      </c>
      <c r="C606" s="25" t="s">
        <v>39</v>
      </c>
      <c r="D606" s="114">
        <v>0</v>
      </c>
      <c r="E606" s="205"/>
      <c r="F606" s="205"/>
      <c r="G606" s="455">
        <v>320</v>
      </c>
    </row>
    <row r="607" spans="1:7" hidden="1" x14ac:dyDescent="0.35">
      <c r="A607" s="364" t="s">
        <v>1867</v>
      </c>
      <c r="B607" s="370" t="s">
        <v>3451</v>
      </c>
      <c r="C607" s="25" t="s">
        <v>39</v>
      </c>
      <c r="D607" s="114">
        <v>0</v>
      </c>
      <c r="E607" s="205"/>
      <c r="F607" s="205"/>
      <c r="G607" s="455">
        <v>320</v>
      </c>
    </row>
    <row r="608" spans="1:7" hidden="1" x14ac:dyDescent="0.35">
      <c r="A608" s="364" t="s">
        <v>1868</v>
      </c>
      <c r="B608" s="370" t="s">
        <v>3797</v>
      </c>
      <c r="C608" s="25" t="s">
        <v>39</v>
      </c>
      <c r="D608" s="114">
        <v>0</v>
      </c>
      <c r="E608" s="205"/>
      <c r="F608" s="205"/>
      <c r="G608" s="455">
        <v>320</v>
      </c>
    </row>
    <row r="609" spans="1:7" hidden="1" x14ac:dyDescent="0.35">
      <c r="A609" s="364" t="s">
        <v>1869</v>
      </c>
      <c r="B609" s="370" t="s">
        <v>789</v>
      </c>
      <c r="C609" s="25" t="s">
        <v>39</v>
      </c>
      <c r="D609" s="114">
        <v>0</v>
      </c>
      <c r="E609" s="205"/>
      <c r="F609" s="205"/>
      <c r="G609" s="455">
        <v>320</v>
      </c>
    </row>
    <row r="610" spans="1:7" hidden="1" x14ac:dyDescent="0.35">
      <c r="A610" s="364" t="s">
        <v>1870</v>
      </c>
      <c r="B610" s="370" t="s">
        <v>3620</v>
      </c>
      <c r="C610" s="25" t="s">
        <v>39</v>
      </c>
      <c r="D610" s="114">
        <v>0</v>
      </c>
      <c r="E610" s="205"/>
      <c r="F610" s="205"/>
      <c r="G610" s="455">
        <v>320</v>
      </c>
    </row>
    <row r="611" spans="1:7" hidden="1" x14ac:dyDescent="0.35">
      <c r="A611" s="364" t="s">
        <v>1871</v>
      </c>
      <c r="B611" s="370" t="s">
        <v>3798</v>
      </c>
      <c r="C611" s="25" t="s">
        <v>39</v>
      </c>
      <c r="D611" s="114">
        <v>0</v>
      </c>
      <c r="E611" s="205"/>
      <c r="F611" s="205"/>
      <c r="G611" s="455">
        <v>320</v>
      </c>
    </row>
    <row r="612" spans="1:7" hidden="1" x14ac:dyDescent="0.35">
      <c r="A612" s="364" t="s">
        <v>1872</v>
      </c>
      <c r="B612" s="370" t="s">
        <v>5962</v>
      </c>
      <c r="C612" s="25" t="s">
        <v>39</v>
      </c>
      <c r="D612" s="114">
        <v>0</v>
      </c>
      <c r="E612" s="205"/>
      <c r="F612" s="205"/>
      <c r="G612" s="455">
        <v>320</v>
      </c>
    </row>
    <row r="613" spans="1:7" hidden="1" x14ac:dyDescent="0.35">
      <c r="A613" s="364" t="s">
        <v>4235</v>
      </c>
      <c r="B613" s="370" t="s">
        <v>791</v>
      </c>
      <c r="C613" s="25" t="s">
        <v>39</v>
      </c>
      <c r="D613" s="114">
        <v>0</v>
      </c>
      <c r="E613" s="205"/>
      <c r="F613" s="205"/>
      <c r="G613" s="455">
        <v>320</v>
      </c>
    </row>
    <row r="614" spans="1:7" hidden="1" x14ac:dyDescent="0.35">
      <c r="A614" s="364" t="s">
        <v>4236</v>
      </c>
      <c r="B614" s="370" t="s">
        <v>1253</v>
      </c>
      <c r="C614" s="25" t="s">
        <v>39</v>
      </c>
      <c r="D614" s="114">
        <v>0</v>
      </c>
      <c r="E614" s="205"/>
      <c r="F614" s="205"/>
      <c r="G614" s="455">
        <v>320</v>
      </c>
    </row>
    <row r="615" spans="1:7" hidden="1" x14ac:dyDescent="0.35">
      <c r="A615" s="364" t="s">
        <v>4237</v>
      </c>
      <c r="B615" s="370" t="s">
        <v>1254</v>
      </c>
      <c r="C615" s="25" t="s">
        <v>39</v>
      </c>
      <c r="D615" s="114">
        <v>0</v>
      </c>
      <c r="E615" s="205"/>
      <c r="F615" s="205"/>
      <c r="G615" s="455">
        <v>320</v>
      </c>
    </row>
    <row r="616" spans="1:7" hidden="1" x14ac:dyDescent="0.35">
      <c r="A616" s="364" t="s">
        <v>4238</v>
      </c>
      <c r="B616" s="370" t="s">
        <v>792</v>
      </c>
      <c r="C616" s="25" t="s">
        <v>39</v>
      </c>
      <c r="D616" s="114">
        <v>0</v>
      </c>
      <c r="E616" s="205"/>
      <c r="F616" s="205"/>
      <c r="G616" s="455">
        <v>320</v>
      </c>
    </row>
    <row r="617" spans="1:7" hidden="1" x14ac:dyDescent="0.35">
      <c r="A617" s="364" t="s">
        <v>4239</v>
      </c>
      <c r="B617" s="370" t="s">
        <v>793</v>
      </c>
      <c r="C617" s="25" t="s">
        <v>39</v>
      </c>
      <c r="D617" s="114">
        <v>0</v>
      </c>
      <c r="E617" s="205"/>
      <c r="F617" s="205"/>
      <c r="G617" s="455">
        <v>320</v>
      </c>
    </row>
    <row r="618" spans="1:7" hidden="1" x14ac:dyDescent="0.35">
      <c r="A618" s="364" t="s">
        <v>4240</v>
      </c>
      <c r="B618" s="370" t="s">
        <v>1255</v>
      </c>
      <c r="C618" s="25" t="s">
        <v>39</v>
      </c>
      <c r="D618" s="114">
        <v>0</v>
      </c>
      <c r="E618" s="205"/>
      <c r="F618" s="205"/>
      <c r="G618" s="455">
        <v>320</v>
      </c>
    </row>
    <row r="619" spans="1:7" hidden="1" x14ac:dyDescent="0.35">
      <c r="A619" s="364" t="s">
        <v>4241</v>
      </c>
      <c r="B619" s="370" t="s">
        <v>3799</v>
      </c>
      <c r="C619" s="25" t="s">
        <v>39</v>
      </c>
      <c r="D619" s="114">
        <v>0</v>
      </c>
      <c r="E619" s="205"/>
      <c r="F619" s="205"/>
      <c r="G619" s="455">
        <v>320</v>
      </c>
    </row>
    <row r="620" spans="1:7" hidden="1" x14ac:dyDescent="0.35">
      <c r="A620" s="364" t="s">
        <v>4242</v>
      </c>
      <c r="B620" s="370" t="s">
        <v>3480</v>
      </c>
      <c r="C620" s="25" t="s">
        <v>39</v>
      </c>
      <c r="D620" s="114">
        <v>0</v>
      </c>
      <c r="E620" s="205"/>
      <c r="F620" s="205"/>
      <c r="G620" s="455">
        <v>320</v>
      </c>
    </row>
    <row r="621" spans="1:7" hidden="1" x14ac:dyDescent="0.35">
      <c r="A621" s="364" t="s">
        <v>4243</v>
      </c>
      <c r="B621" s="370" t="s">
        <v>795</v>
      </c>
      <c r="C621" s="25" t="s">
        <v>39</v>
      </c>
      <c r="D621" s="114">
        <v>0</v>
      </c>
      <c r="E621" s="205"/>
      <c r="F621" s="205"/>
      <c r="G621" s="455">
        <v>320</v>
      </c>
    </row>
    <row r="622" spans="1:7" hidden="1" x14ac:dyDescent="0.35">
      <c r="A622" s="364" t="s">
        <v>4244</v>
      </c>
      <c r="B622" s="370" t="s">
        <v>796</v>
      </c>
      <c r="C622" s="25" t="s">
        <v>39</v>
      </c>
      <c r="D622" s="114">
        <v>0</v>
      </c>
      <c r="E622" s="205"/>
      <c r="F622" s="205"/>
      <c r="G622" s="455">
        <v>320</v>
      </c>
    </row>
    <row r="623" spans="1:7" hidden="1" x14ac:dyDescent="0.35">
      <c r="A623" s="364" t="s">
        <v>4245</v>
      </c>
      <c r="B623" s="370" t="s">
        <v>3560</v>
      </c>
      <c r="C623" s="25" t="s">
        <v>39</v>
      </c>
      <c r="D623" s="114">
        <v>0</v>
      </c>
      <c r="E623" s="205"/>
      <c r="F623" s="205"/>
      <c r="G623" s="455">
        <v>320</v>
      </c>
    </row>
    <row r="624" spans="1:7" hidden="1" x14ac:dyDescent="0.35">
      <c r="A624" s="364" t="s">
        <v>4246</v>
      </c>
      <c r="B624" s="370" t="s">
        <v>3608</v>
      </c>
      <c r="C624" s="25" t="s">
        <v>39</v>
      </c>
      <c r="D624" s="114">
        <v>0</v>
      </c>
      <c r="E624" s="205"/>
      <c r="F624" s="205"/>
      <c r="G624" s="455">
        <v>320</v>
      </c>
    </row>
    <row r="625" spans="1:7" hidden="1" x14ac:dyDescent="0.35">
      <c r="A625" s="364" t="s">
        <v>4247</v>
      </c>
      <c r="B625" s="370" t="s">
        <v>3800</v>
      </c>
      <c r="C625" s="25" t="s">
        <v>39</v>
      </c>
      <c r="D625" s="114">
        <v>0</v>
      </c>
      <c r="E625" s="205"/>
      <c r="F625" s="205"/>
      <c r="G625" s="455">
        <v>320</v>
      </c>
    </row>
    <row r="626" spans="1:7" hidden="1" x14ac:dyDescent="0.35">
      <c r="A626" s="364" t="s">
        <v>4248</v>
      </c>
      <c r="B626" s="370" t="s">
        <v>2646</v>
      </c>
      <c r="C626" s="25" t="s">
        <v>39</v>
      </c>
      <c r="D626" s="114">
        <v>0</v>
      </c>
      <c r="E626" s="205"/>
      <c r="F626" s="205"/>
      <c r="G626" s="455">
        <v>320</v>
      </c>
    </row>
    <row r="627" spans="1:7" hidden="1" x14ac:dyDescent="0.35">
      <c r="A627" s="364" t="s">
        <v>4249</v>
      </c>
      <c r="B627" s="370" t="s">
        <v>3537</v>
      </c>
      <c r="C627" s="25" t="s">
        <v>39</v>
      </c>
      <c r="D627" s="114">
        <v>0</v>
      </c>
      <c r="E627" s="205"/>
      <c r="F627" s="205"/>
      <c r="G627" s="455">
        <v>320</v>
      </c>
    </row>
    <row r="628" spans="1:7" hidden="1" x14ac:dyDescent="0.35">
      <c r="A628" s="364" t="s">
        <v>4250</v>
      </c>
      <c r="B628" s="370" t="s">
        <v>3801</v>
      </c>
      <c r="C628" s="25" t="s">
        <v>39</v>
      </c>
      <c r="D628" s="114">
        <v>0</v>
      </c>
      <c r="E628" s="205"/>
      <c r="F628" s="205"/>
      <c r="G628" s="455">
        <v>320</v>
      </c>
    </row>
    <row r="629" spans="1:7" hidden="1" x14ac:dyDescent="0.35">
      <c r="A629" s="364" t="s">
        <v>4735</v>
      </c>
      <c r="B629" s="370" t="s">
        <v>229</v>
      </c>
      <c r="C629" s="25" t="s">
        <v>39</v>
      </c>
      <c r="D629" s="114">
        <v>0</v>
      </c>
      <c r="E629" s="205"/>
      <c r="F629" s="205"/>
      <c r="G629" s="455">
        <v>350</v>
      </c>
    </row>
    <row r="630" spans="1:7" hidden="1" x14ac:dyDescent="0.35">
      <c r="A630" s="364" t="s">
        <v>4736</v>
      </c>
      <c r="B630" s="370" t="s">
        <v>3188</v>
      </c>
      <c r="C630" s="25" t="s">
        <v>39</v>
      </c>
      <c r="D630" s="114">
        <v>0</v>
      </c>
      <c r="E630" s="205"/>
      <c r="F630" s="205"/>
      <c r="G630" s="455">
        <v>350</v>
      </c>
    </row>
    <row r="631" spans="1:7" hidden="1" x14ac:dyDescent="0.35">
      <c r="A631" s="364" t="s">
        <v>4737</v>
      </c>
      <c r="B631" s="370" t="s">
        <v>3802</v>
      </c>
      <c r="C631" s="25" t="s">
        <v>39</v>
      </c>
      <c r="D631" s="114">
        <v>0</v>
      </c>
      <c r="E631" s="205"/>
      <c r="F631" s="205"/>
      <c r="G631" s="455">
        <v>350</v>
      </c>
    </row>
    <row r="632" spans="1:7" hidden="1" x14ac:dyDescent="0.35">
      <c r="A632" s="364" t="s">
        <v>4738</v>
      </c>
      <c r="B632" s="370" t="s">
        <v>231</v>
      </c>
      <c r="C632" s="25" t="s">
        <v>39</v>
      </c>
      <c r="D632" s="114">
        <v>0</v>
      </c>
      <c r="E632" s="205"/>
      <c r="F632" s="205"/>
      <c r="G632" s="455">
        <v>350</v>
      </c>
    </row>
    <row r="633" spans="1:7" hidden="1" x14ac:dyDescent="0.35">
      <c r="A633" s="364" t="s">
        <v>4739</v>
      </c>
      <c r="B633" s="370" t="s">
        <v>3130</v>
      </c>
      <c r="C633" s="25" t="s">
        <v>39</v>
      </c>
      <c r="D633" s="114">
        <v>0</v>
      </c>
      <c r="E633" s="205"/>
      <c r="F633" s="205"/>
      <c r="G633" s="455">
        <v>350</v>
      </c>
    </row>
    <row r="634" spans="1:7" hidden="1" x14ac:dyDescent="0.35">
      <c r="A634" s="364" t="s">
        <v>4740</v>
      </c>
      <c r="B634" s="370" t="s">
        <v>3803</v>
      </c>
      <c r="C634" s="25" t="s">
        <v>39</v>
      </c>
      <c r="D634" s="114">
        <v>0</v>
      </c>
      <c r="E634" s="205"/>
      <c r="F634" s="205"/>
      <c r="G634" s="455">
        <v>350</v>
      </c>
    </row>
    <row r="635" spans="1:7" hidden="1" x14ac:dyDescent="0.35">
      <c r="A635" s="364" t="s">
        <v>4741</v>
      </c>
      <c r="B635" s="370" t="s">
        <v>233</v>
      </c>
      <c r="C635" s="25" t="s">
        <v>39</v>
      </c>
      <c r="D635" s="114">
        <v>0</v>
      </c>
      <c r="E635" s="205"/>
      <c r="F635" s="205"/>
      <c r="G635" s="455">
        <v>350</v>
      </c>
    </row>
    <row r="636" spans="1:7" hidden="1" x14ac:dyDescent="0.35">
      <c r="A636" s="364" t="s">
        <v>4742</v>
      </c>
      <c r="B636" s="370" t="s">
        <v>3159</v>
      </c>
      <c r="C636" s="25" t="s">
        <v>39</v>
      </c>
      <c r="D636" s="114">
        <v>0</v>
      </c>
      <c r="E636" s="205"/>
      <c r="F636" s="205"/>
      <c r="G636" s="455">
        <v>350</v>
      </c>
    </row>
    <row r="637" spans="1:7" hidden="1" x14ac:dyDescent="0.35">
      <c r="A637" s="364" t="s">
        <v>4743</v>
      </c>
      <c r="B637" s="370" t="s">
        <v>3804</v>
      </c>
      <c r="C637" s="25" t="s">
        <v>39</v>
      </c>
      <c r="D637" s="114">
        <v>0</v>
      </c>
      <c r="E637" s="205"/>
      <c r="F637" s="205"/>
      <c r="G637" s="455">
        <v>350</v>
      </c>
    </row>
    <row r="638" spans="1:7" hidden="1" x14ac:dyDescent="0.35">
      <c r="A638" s="364" t="s">
        <v>4744</v>
      </c>
      <c r="B638" s="370" t="s">
        <v>5964</v>
      </c>
      <c r="C638" s="25" t="s">
        <v>39</v>
      </c>
      <c r="D638" s="114">
        <v>0</v>
      </c>
      <c r="E638" s="205"/>
      <c r="F638" s="205"/>
      <c r="G638" s="455">
        <v>350</v>
      </c>
    </row>
    <row r="639" spans="1:7" hidden="1" x14ac:dyDescent="0.35">
      <c r="A639" s="364" t="s">
        <v>4745</v>
      </c>
      <c r="B639" s="370" t="s">
        <v>5966</v>
      </c>
      <c r="C639" s="25" t="s">
        <v>39</v>
      </c>
      <c r="D639" s="114">
        <v>0</v>
      </c>
      <c r="E639" s="205"/>
      <c r="F639" s="205"/>
      <c r="G639" s="455">
        <v>350</v>
      </c>
    </row>
    <row r="640" spans="1:7" hidden="1" x14ac:dyDescent="0.35">
      <c r="A640" s="364" t="s">
        <v>4746</v>
      </c>
      <c r="B640" s="370" t="s">
        <v>3805</v>
      </c>
      <c r="C640" s="25" t="s">
        <v>39</v>
      </c>
      <c r="D640" s="114">
        <v>0</v>
      </c>
      <c r="E640" s="205"/>
      <c r="F640" s="205"/>
      <c r="G640" s="455">
        <v>350</v>
      </c>
    </row>
    <row r="641" spans="1:7" hidden="1" x14ac:dyDescent="0.35">
      <c r="A641" s="364" t="s">
        <v>4747</v>
      </c>
      <c r="B641" s="370" t="s">
        <v>1256</v>
      </c>
      <c r="C641" s="25" t="s">
        <v>39</v>
      </c>
      <c r="D641" s="114">
        <v>0</v>
      </c>
      <c r="E641" s="205"/>
      <c r="F641" s="205"/>
      <c r="G641" s="455">
        <v>350</v>
      </c>
    </row>
    <row r="642" spans="1:7" hidden="1" x14ac:dyDescent="0.35">
      <c r="A642" s="364" t="s">
        <v>4748</v>
      </c>
      <c r="B642" s="370" t="s">
        <v>235</v>
      </c>
      <c r="C642" s="25" t="s">
        <v>39</v>
      </c>
      <c r="D642" s="114">
        <v>0</v>
      </c>
      <c r="E642" s="205"/>
      <c r="F642" s="205"/>
      <c r="G642" s="455">
        <v>350</v>
      </c>
    </row>
    <row r="643" spans="1:7" hidden="1" x14ac:dyDescent="0.35">
      <c r="A643" s="364" t="s">
        <v>4749</v>
      </c>
      <c r="B643" s="370" t="s">
        <v>3256</v>
      </c>
      <c r="C643" s="25" t="s">
        <v>39</v>
      </c>
      <c r="D643" s="114">
        <v>0</v>
      </c>
      <c r="E643" s="205"/>
      <c r="F643" s="205"/>
      <c r="G643" s="455">
        <v>350</v>
      </c>
    </row>
    <row r="644" spans="1:7" hidden="1" x14ac:dyDescent="0.35">
      <c r="A644" s="364" t="s">
        <v>4750</v>
      </c>
      <c r="B644" s="370" t="s">
        <v>3806</v>
      </c>
      <c r="C644" s="25" t="s">
        <v>39</v>
      </c>
      <c r="D644" s="114">
        <v>0</v>
      </c>
      <c r="E644" s="205"/>
      <c r="G644" s="455">
        <v>350</v>
      </c>
    </row>
    <row r="645" spans="1:7" hidden="1" x14ac:dyDescent="0.35">
      <c r="A645" s="364" t="s">
        <v>4751</v>
      </c>
      <c r="B645" s="370" t="s">
        <v>237</v>
      </c>
      <c r="C645" s="25" t="s">
        <v>39</v>
      </c>
      <c r="D645" s="114">
        <v>0</v>
      </c>
      <c r="E645" s="205"/>
      <c r="F645" s="205"/>
      <c r="G645" s="455">
        <v>350</v>
      </c>
    </row>
    <row r="646" spans="1:7" hidden="1" x14ac:dyDescent="0.35">
      <c r="A646" s="364" t="s">
        <v>4752</v>
      </c>
      <c r="B646" s="370" t="s">
        <v>3285</v>
      </c>
      <c r="C646" s="25" t="s">
        <v>39</v>
      </c>
      <c r="D646" s="114">
        <v>0</v>
      </c>
      <c r="E646" s="205"/>
      <c r="F646" s="205"/>
      <c r="G646" s="455">
        <v>350</v>
      </c>
    </row>
    <row r="647" spans="1:7" hidden="1" x14ac:dyDescent="0.35">
      <c r="A647" s="364" t="s">
        <v>4753</v>
      </c>
      <c r="B647" s="370" t="s">
        <v>3807</v>
      </c>
      <c r="C647" s="25" t="s">
        <v>39</v>
      </c>
      <c r="D647" s="114">
        <v>0</v>
      </c>
      <c r="E647" s="205"/>
      <c r="F647" s="205"/>
      <c r="G647" s="455">
        <v>350</v>
      </c>
    </row>
    <row r="648" spans="1:7" hidden="1" x14ac:dyDescent="0.35">
      <c r="A648" s="364" t="s">
        <v>4754</v>
      </c>
      <c r="B648" s="370" t="s">
        <v>239</v>
      </c>
      <c r="C648" s="25" t="s">
        <v>39</v>
      </c>
      <c r="D648" s="114">
        <v>0</v>
      </c>
      <c r="E648" s="205"/>
      <c r="F648" s="205"/>
      <c r="G648" s="455">
        <v>350</v>
      </c>
    </row>
    <row r="649" spans="1:7" hidden="1" x14ac:dyDescent="0.35">
      <c r="A649" s="364" t="s">
        <v>4755</v>
      </c>
      <c r="B649" s="370" t="s">
        <v>3314</v>
      </c>
      <c r="C649" s="25" t="s">
        <v>39</v>
      </c>
      <c r="D649" s="114">
        <v>0</v>
      </c>
      <c r="E649" s="205"/>
      <c r="F649" s="205"/>
      <c r="G649" s="455">
        <v>350</v>
      </c>
    </row>
    <row r="650" spans="1:7" hidden="1" x14ac:dyDescent="0.35">
      <c r="A650" s="364" t="s">
        <v>4756</v>
      </c>
      <c r="B650" s="370" t="s">
        <v>3808</v>
      </c>
      <c r="C650" s="25" t="s">
        <v>39</v>
      </c>
      <c r="D650" s="114">
        <v>0</v>
      </c>
      <c r="E650" s="205"/>
      <c r="F650" s="205"/>
      <c r="G650" s="455">
        <v>350</v>
      </c>
    </row>
    <row r="651" spans="1:7" hidden="1" x14ac:dyDescent="0.35">
      <c r="A651" s="364" t="s">
        <v>4757</v>
      </c>
      <c r="B651" s="370" t="s">
        <v>241</v>
      </c>
      <c r="C651" s="25" t="s">
        <v>39</v>
      </c>
      <c r="D651" s="114">
        <v>0</v>
      </c>
      <c r="E651" s="205"/>
      <c r="F651" s="205"/>
      <c r="G651" s="455">
        <v>350</v>
      </c>
    </row>
    <row r="652" spans="1:7" hidden="1" x14ac:dyDescent="0.35">
      <c r="A652" s="364" t="s">
        <v>4758</v>
      </c>
      <c r="B652" s="370" t="s">
        <v>3343</v>
      </c>
      <c r="C652" s="25" t="s">
        <v>39</v>
      </c>
      <c r="D652" s="114">
        <v>0</v>
      </c>
      <c r="E652" s="205"/>
      <c r="F652" s="205"/>
      <c r="G652" s="455">
        <v>350</v>
      </c>
    </row>
    <row r="653" spans="1:7" hidden="1" x14ac:dyDescent="0.35">
      <c r="A653" s="364" t="s">
        <v>4759</v>
      </c>
      <c r="B653" s="370" t="s">
        <v>3809</v>
      </c>
      <c r="C653" s="25" t="s">
        <v>39</v>
      </c>
      <c r="D653" s="114">
        <v>0</v>
      </c>
      <c r="E653" s="205"/>
      <c r="F653" s="205"/>
      <c r="G653" s="455">
        <v>350</v>
      </c>
    </row>
    <row r="654" spans="1:7" hidden="1" x14ac:dyDescent="0.35">
      <c r="A654" s="364" t="s">
        <v>4760</v>
      </c>
      <c r="B654" s="370" t="s">
        <v>243</v>
      </c>
      <c r="C654" s="25" t="s">
        <v>39</v>
      </c>
      <c r="D654" s="114">
        <v>0</v>
      </c>
      <c r="E654" s="205"/>
      <c r="F654" s="205"/>
      <c r="G654" s="455">
        <v>350</v>
      </c>
    </row>
    <row r="655" spans="1:7" hidden="1" x14ac:dyDescent="0.35">
      <c r="A655" s="364" t="s">
        <v>4761</v>
      </c>
      <c r="B655" s="370" t="s">
        <v>3372</v>
      </c>
      <c r="C655" s="25" t="s">
        <v>39</v>
      </c>
      <c r="D655" s="114">
        <v>0</v>
      </c>
      <c r="E655" s="205"/>
      <c r="F655" s="205"/>
      <c r="G655" s="455">
        <v>350</v>
      </c>
    </row>
    <row r="656" spans="1:7" hidden="1" x14ac:dyDescent="0.35">
      <c r="A656" s="364" t="s">
        <v>4762</v>
      </c>
      <c r="B656" s="370" t="s">
        <v>3810</v>
      </c>
      <c r="C656" s="25" t="s">
        <v>39</v>
      </c>
      <c r="D656" s="114">
        <v>0</v>
      </c>
      <c r="E656" s="205"/>
      <c r="F656" s="205"/>
      <c r="G656" s="455">
        <v>350</v>
      </c>
    </row>
    <row r="657" spans="1:7" hidden="1" x14ac:dyDescent="0.35">
      <c r="A657" s="364" t="s">
        <v>4763</v>
      </c>
      <c r="B657" s="370" t="s">
        <v>3811</v>
      </c>
      <c r="C657" s="25" t="s">
        <v>39</v>
      </c>
      <c r="D657" s="114">
        <v>0</v>
      </c>
      <c r="E657" s="205"/>
      <c r="F657" s="205"/>
      <c r="G657" s="455">
        <v>350</v>
      </c>
    </row>
    <row r="658" spans="1:7" hidden="1" x14ac:dyDescent="0.35">
      <c r="A658" s="364" t="s">
        <v>4764</v>
      </c>
      <c r="B658" s="370" t="s">
        <v>3397</v>
      </c>
      <c r="C658" s="25" t="s">
        <v>39</v>
      </c>
      <c r="D658" s="114">
        <v>0</v>
      </c>
      <c r="E658" s="205"/>
      <c r="F658" s="205"/>
      <c r="G658" s="455">
        <v>350</v>
      </c>
    </row>
    <row r="659" spans="1:7" hidden="1" x14ac:dyDescent="0.35">
      <c r="A659" s="364" t="s">
        <v>4765</v>
      </c>
      <c r="B659" s="370" t="s">
        <v>452</v>
      </c>
      <c r="C659" s="25" t="s">
        <v>39</v>
      </c>
      <c r="D659" s="114">
        <v>0</v>
      </c>
      <c r="E659" s="205"/>
      <c r="F659" s="205"/>
      <c r="G659" s="455">
        <v>350</v>
      </c>
    </row>
    <row r="660" spans="1:7" hidden="1" x14ac:dyDescent="0.35">
      <c r="A660" s="364" t="s">
        <v>4766</v>
      </c>
      <c r="B660" s="370" t="s">
        <v>3812</v>
      </c>
      <c r="C660" s="25" t="s">
        <v>39</v>
      </c>
      <c r="D660" s="114">
        <v>0</v>
      </c>
      <c r="E660" s="205"/>
      <c r="F660" s="205"/>
      <c r="G660" s="455">
        <v>350</v>
      </c>
    </row>
    <row r="661" spans="1:7" hidden="1" x14ac:dyDescent="0.35">
      <c r="A661" s="364" t="s">
        <v>4767</v>
      </c>
      <c r="B661" s="370" t="s">
        <v>3424</v>
      </c>
      <c r="C661" s="25" t="s">
        <v>39</v>
      </c>
      <c r="D661" s="114">
        <v>0</v>
      </c>
      <c r="E661" s="205"/>
      <c r="F661" s="205"/>
      <c r="G661" s="455">
        <v>350</v>
      </c>
    </row>
    <row r="662" spans="1:7" hidden="1" x14ac:dyDescent="0.35">
      <c r="A662" s="364" t="s">
        <v>4768</v>
      </c>
      <c r="B662" s="370" t="s">
        <v>246</v>
      </c>
      <c r="C662" s="25" t="s">
        <v>39</v>
      </c>
      <c r="D662" s="114">
        <v>0</v>
      </c>
      <c r="E662" s="205"/>
      <c r="F662" s="205"/>
      <c r="G662" s="455">
        <v>350</v>
      </c>
    </row>
    <row r="663" spans="1:7" hidden="1" x14ac:dyDescent="0.35">
      <c r="A663" s="364" t="s">
        <v>4769</v>
      </c>
      <c r="B663" s="370" t="s">
        <v>476</v>
      </c>
      <c r="C663" s="25" t="s">
        <v>39</v>
      </c>
      <c r="D663" s="114">
        <v>0</v>
      </c>
      <c r="E663" s="205"/>
      <c r="F663" s="205"/>
      <c r="G663" s="455">
        <v>350</v>
      </c>
    </row>
    <row r="664" spans="1:7" hidden="1" x14ac:dyDescent="0.35">
      <c r="A664" s="364" t="s">
        <v>4770</v>
      </c>
      <c r="B664" s="370" t="s">
        <v>3452</v>
      </c>
      <c r="C664" s="25" t="s">
        <v>39</v>
      </c>
      <c r="D664" s="114">
        <v>0</v>
      </c>
      <c r="E664" s="205"/>
      <c r="F664" s="205"/>
      <c r="G664" s="455">
        <v>350</v>
      </c>
    </row>
    <row r="665" spans="1:7" hidden="1" x14ac:dyDescent="0.35">
      <c r="A665" s="364" t="s">
        <v>4771</v>
      </c>
      <c r="B665" s="370" t="s">
        <v>3813</v>
      </c>
      <c r="C665" s="25" t="s">
        <v>39</v>
      </c>
      <c r="D665" s="114">
        <v>0</v>
      </c>
      <c r="E665" s="205"/>
      <c r="F665" s="205"/>
      <c r="G665" s="455">
        <v>350</v>
      </c>
    </row>
    <row r="666" spans="1:7" hidden="1" x14ac:dyDescent="0.35">
      <c r="A666" s="364" t="s">
        <v>4772</v>
      </c>
      <c r="B666" s="370" t="s">
        <v>247</v>
      </c>
      <c r="C666" s="25" t="s">
        <v>39</v>
      </c>
      <c r="D666" s="114">
        <v>0</v>
      </c>
      <c r="E666" s="205"/>
      <c r="F666" s="205"/>
      <c r="G666" s="455">
        <v>350</v>
      </c>
    </row>
    <row r="667" spans="1:7" hidden="1" x14ac:dyDescent="0.35">
      <c r="A667" s="364" t="s">
        <v>4773</v>
      </c>
      <c r="B667" s="370" t="s">
        <v>3621</v>
      </c>
      <c r="C667" s="25" t="s">
        <v>39</v>
      </c>
      <c r="D667" s="114">
        <v>0</v>
      </c>
      <c r="E667" s="205"/>
      <c r="F667" s="205"/>
      <c r="G667" s="455">
        <v>350</v>
      </c>
    </row>
    <row r="668" spans="1:7" hidden="1" x14ac:dyDescent="0.35">
      <c r="A668" s="364" t="s">
        <v>4774</v>
      </c>
      <c r="B668" s="370" t="s">
        <v>3814</v>
      </c>
      <c r="C668" s="25" t="s">
        <v>39</v>
      </c>
      <c r="D668" s="114">
        <v>0</v>
      </c>
      <c r="E668" s="205"/>
      <c r="F668" s="205"/>
      <c r="G668" s="455">
        <v>350</v>
      </c>
    </row>
    <row r="669" spans="1:7" hidden="1" x14ac:dyDescent="0.35">
      <c r="A669" s="364" t="s">
        <v>4775</v>
      </c>
      <c r="B669" s="370" t="s">
        <v>5961</v>
      </c>
      <c r="C669" s="25" t="s">
        <v>39</v>
      </c>
      <c r="D669" s="114">
        <v>0</v>
      </c>
      <c r="E669" s="205"/>
      <c r="F669" s="205"/>
      <c r="G669" s="455">
        <v>350</v>
      </c>
    </row>
    <row r="670" spans="1:7" hidden="1" x14ac:dyDescent="0.35">
      <c r="A670" s="364" t="s">
        <v>4776</v>
      </c>
      <c r="B670" s="370" t="s">
        <v>249</v>
      </c>
      <c r="C670" s="25" t="s">
        <v>39</v>
      </c>
      <c r="D670" s="114">
        <v>0</v>
      </c>
      <c r="E670" s="205"/>
      <c r="F670" s="205"/>
      <c r="G670" s="455">
        <v>350</v>
      </c>
    </row>
    <row r="671" spans="1:7" hidden="1" x14ac:dyDescent="0.35">
      <c r="A671" s="364" t="s">
        <v>4777</v>
      </c>
      <c r="B671" s="370" t="s">
        <v>1258</v>
      </c>
      <c r="C671" s="25" t="s">
        <v>39</v>
      </c>
      <c r="D671" s="114">
        <v>0</v>
      </c>
      <c r="E671" s="205"/>
      <c r="F671" s="205"/>
      <c r="G671" s="455">
        <v>350</v>
      </c>
    </row>
    <row r="672" spans="1:7" hidden="1" x14ac:dyDescent="0.35">
      <c r="A672" s="364" t="s">
        <v>4778</v>
      </c>
      <c r="B672" s="370" t="s">
        <v>1259</v>
      </c>
      <c r="C672" s="25" t="s">
        <v>39</v>
      </c>
      <c r="D672" s="114">
        <v>0</v>
      </c>
      <c r="E672" s="205"/>
      <c r="F672" s="205"/>
      <c r="G672" s="455">
        <v>350</v>
      </c>
    </row>
    <row r="673" spans="1:7" hidden="1" x14ac:dyDescent="0.35">
      <c r="A673" s="364" t="s">
        <v>4779</v>
      </c>
      <c r="B673" s="370" t="s">
        <v>250</v>
      </c>
      <c r="C673" s="25" t="s">
        <v>39</v>
      </c>
      <c r="D673" s="114">
        <v>0</v>
      </c>
      <c r="E673" s="205"/>
      <c r="F673" s="205"/>
      <c r="G673" s="455">
        <v>350</v>
      </c>
    </row>
    <row r="674" spans="1:7" hidden="1" x14ac:dyDescent="0.35">
      <c r="A674" s="364" t="s">
        <v>4780</v>
      </c>
      <c r="B674" s="370" t="s">
        <v>5972</v>
      </c>
      <c r="C674" s="25" t="s">
        <v>39</v>
      </c>
      <c r="D674" s="114">
        <v>0</v>
      </c>
      <c r="E674" s="205"/>
      <c r="F674" s="205"/>
      <c r="G674" s="455">
        <v>350</v>
      </c>
    </row>
    <row r="675" spans="1:7" hidden="1" x14ac:dyDescent="0.35">
      <c r="A675" s="364" t="s">
        <v>4781</v>
      </c>
      <c r="B675" s="370" t="s">
        <v>1260</v>
      </c>
      <c r="C675" s="25" t="s">
        <v>39</v>
      </c>
      <c r="D675" s="114">
        <v>0</v>
      </c>
      <c r="E675" s="205"/>
      <c r="F675" s="205"/>
      <c r="G675" s="455">
        <v>350</v>
      </c>
    </row>
    <row r="676" spans="1:7" hidden="1" x14ac:dyDescent="0.35">
      <c r="A676" s="364" t="s">
        <v>4782</v>
      </c>
      <c r="B676" s="370" t="s">
        <v>4267</v>
      </c>
      <c r="C676" s="25" t="s">
        <v>39</v>
      </c>
      <c r="D676" s="114">
        <v>0</v>
      </c>
      <c r="E676" s="205"/>
      <c r="F676" s="205"/>
      <c r="G676" s="455">
        <v>350</v>
      </c>
    </row>
    <row r="677" spans="1:7" hidden="1" x14ac:dyDescent="0.35">
      <c r="A677" s="364" t="s">
        <v>4783</v>
      </c>
      <c r="B677" s="370" t="s">
        <v>3481</v>
      </c>
      <c r="C677" s="25" t="s">
        <v>39</v>
      </c>
      <c r="D677" s="114">
        <v>0</v>
      </c>
      <c r="E677" s="205"/>
      <c r="F677" s="205"/>
      <c r="G677" s="455">
        <v>350</v>
      </c>
    </row>
    <row r="678" spans="1:7" hidden="1" x14ac:dyDescent="0.35">
      <c r="A678" s="364" t="s">
        <v>4784</v>
      </c>
      <c r="B678" s="370" t="s">
        <v>5971</v>
      </c>
      <c r="C678" s="25" t="s">
        <v>39</v>
      </c>
      <c r="D678" s="114">
        <v>0</v>
      </c>
      <c r="E678" s="205"/>
      <c r="F678" s="205"/>
      <c r="G678" s="455">
        <v>350</v>
      </c>
    </row>
    <row r="679" spans="1:7" hidden="1" x14ac:dyDescent="0.35">
      <c r="A679" s="364" t="s">
        <v>4785</v>
      </c>
      <c r="B679" s="370" t="s">
        <v>254</v>
      </c>
      <c r="C679" s="25" t="s">
        <v>39</v>
      </c>
      <c r="D679" s="114">
        <v>0</v>
      </c>
      <c r="E679" s="205"/>
      <c r="F679" s="205"/>
      <c r="G679" s="455">
        <v>350</v>
      </c>
    </row>
    <row r="680" spans="1:7" hidden="1" x14ac:dyDescent="0.35">
      <c r="A680" s="364" t="s">
        <v>4786</v>
      </c>
      <c r="B680" s="370" t="s">
        <v>761</v>
      </c>
      <c r="C680" s="25" t="s">
        <v>39</v>
      </c>
      <c r="D680" s="114">
        <v>0</v>
      </c>
      <c r="E680" s="205"/>
      <c r="F680" s="205"/>
      <c r="G680" s="455">
        <v>350</v>
      </c>
    </row>
    <row r="681" spans="1:7" hidden="1" x14ac:dyDescent="0.35">
      <c r="A681" s="364" t="s">
        <v>4787</v>
      </c>
      <c r="B681" s="370" t="s">
        <v>3504</v>
      </c>
      <c r="C681" s="25" t="s">
        <v>39</v>
      </c>
      <c r="D681" s="114">
        <v>0</v>
      </c>
      <c r="E681" s="205"/>
      <c r="F681" s="205"/>
      <c r="G681" s="455">
        <v>350</v>
      </c>
    </row>
    <row r="682" spans="1:7" hidden="1" x14ac:dyDescent="0.35">
      <c r="A682" s="364" t="s">
        <v>4788</v>
      </c>
      <c r="B682" s="370" t="s">
        <v>3815</v>
      </c>
      <c r="C682" s="25" t="s">
        <v>39</v>
      </c>
      <c r="D682" s="114">
        <v>0</v>
      </c>
      <c r="E682" s="205"/>
      <c r="F682" s="205"/>
      <c r="G682" s="455">
        <v>350</v>
      </c>
    </row>
    <row r="683" spans="1:7" hidden="1" x14ac:dyDescent="0.35">
      <c r="A683" s="364" t="s">
        <v>4789</v>
      </c>
      <c r="B683" s="370" t="s">
        <v>2647</v>
      </c>
      <c r="C683" s="25" t="s">
        <v>39</v>
      </c>
      <c r="D683" s="114">
        <v>0</v>
      </c>
      <c r="E683" s="205"/>
      <c r="F683" s="205"/>
      <c r="G683" s="455">
        <v>350</v>
      </c>
    </row>
    <row r="684" spans="1:7" hidden="1" x14ac:dyDescent="0.35">
      <c r="A684" s="364" t="s">
        <v>4790</v>
      </c>
      <c r="B684" s="370" t="s">
        <v>3538</v>
      </c>
      <c r="C684" s="25" t="s">
        <v>39</v>
      </c>
      <c r="D684" s="114">
        <v>0</v>
      </c>
      <c r="E684" s="205"/>
      <c r="F684" s="205"/>
      <c r="G684" s="455">
        <v>350</v>
      </c>
    </row>
    <row r="685" spans="1:7" hidden="1" x14ac:dyDescent="0.35">
      <c r="A685" s="364" t="s">
        <v>4791</v>
      </c>
      <c r="B685" s="370" t="s">
        <v>3816</v>
      </c>
      <c r="C685" s="25" t="s">
        <v>39</v>
      </c>
      <c r="D685" s="114">
        <v>0</v>
      </c>
      <c r="E685" s="205"/>
      <c r="F685" s="205"/>
      <c r="G685" s="455">
        <v>350</v>
      </c>
    </row>
    <row r="686" spans="1:7" hidden="1" x14ac:dyDescent="0.35">
      <c r="A686" s="364" t="s">
        <v>4792</v>
      </c>
      <c r="B686" s="370" t="s">
        <v>229</v>
      </c>
      <c r="C686" s="25" t="s">
        <v>39</v>
      </c>
      <c r="D686" s="114">
        <v>0</v>
      </c>
      <c r="E686" s="205"/>
      <c r="F686" s="205"/>
      <c r="G686" s="455"/>
    </row>
    <row r="687" spans="1:7" hidden="1" x14ac:dyDescent="0.35">
      <c r="A687" s="364" t="s">
        <v>4793</v>
      </c>
      <c r="B687" s="370" t="s">
        <v>3188</v>
      </c>
      <c r="C687" s="25" t="s">
        <v>39</v>
      </c>
      <c r="D687" s="114">
        <v>0</v>
      </c>
      <c r="E687" s="205"/>
      <c r="F687" s="205"/>
      <c r="G687" s="455"/>
    </row>
    <row r="688" spans="1:7" hidden="1" x14ac:dyDescent="0.35">
      <c r="A688" s="364" t="s">
        <v>4794</v>
      </c>
      <c r="B688" s="370" t="s">
        <v>3802</v>
      </c>
      <c r="C688" s="25" t="s">
        <v>39</v>
      </c>
      <c r="D688" s="114">
        <v>0</v>
      </c>
      <c r="E688" s="205"/>
      <c r="F688" s="205"/>
      <c r="G688" s="455"/>
    </row>
    <row r="689" spans="1:7" hidden="1" x14ac:dyDescent="0.35">
      <c r="A689" s="364" t="s">
        <v>4795</v>
      </c>
      <c r="B689" s="370" t="s">
        <v>231</v>
      </c>
      <c r="C689" s="25" t="s">
        <v>39</v>
      </c>
      <c r="D689" s="114">
        <v>0</v>
      </c>
      <c r="E689" s="205"/>
      <c r="F689" s="205"/>
      <c r="G689" s="455"/>
    </row>
    <row r="690" spans="1:7" hidden="1" x14ac:dyDescent="0.35">
      <c r="A690" s="364" t="s">
        <v>4796</v>
      </c>
      <c r="B690" s="370" t="s">
        <v>3130</v>
      </c>
      <c r="C690" s="25" t="s">
        <v>39</v>
      </c>
      <c r="D690" s="114">
        <v>0</v>
      </c>
      <c r="E690" s="205"/>
      <c r="F690" s="205"/>
      <c r="G690" s="455"/>
    </row>
    <row r="691" spans="1:7" hidden="1" x14ac:dyDescent="0.35">
      <c r="A691" s="364" t="s">
        <v>4797</v>
      </c>
      <c r="B691" s="370" t="s">
        <v>3803</v>
      </c>
      <c r="C691" s="25" t="s">
        <v>39</v>
      </c>
      <c r="D691" s="114">
        <v>0</v>
      </c>
      <c r="E691" s="205"/>
      <c r="F691" s="205"/>
      <c r="G691" s="455"/>
    </row>
    <row r="692" spans="1:7" hidden="1" x14ac:dyDescent="0.35">
      <c r="A692" s="364" t="s">
        <v>4798</v>
      </c>
      <c r="B692" s="370" t="s">
        <v>233</v>
      </c>
      <c r="C692" s="25" t="s">
        <v>39</v>
      </c>
      <c r="D692" s="114">
        <v>0</v>
      </c>
      <c r="E692" s="205"/>
      <c r="F692" s="205"/>
      <c r="G692" s="455"/>
    </row>
    <row r="693" spans="1:7" hidden="1" x14ac:dyDescent="0.35">
      <c r="A693" s="364" t="s">
        <v>4799</v>
      </c>
      <c r="B693" s="370" t="s">
        <v>3159</v>
      </c>
      <c r="C693" s="25" t="s">
        <v>39</v>
      </c>
      <c r="D693" s="114">
        <v>0</v>
      </c>
      <c r="E693" s="205"/>
      <c r="F693" s="205"/>
      <c r="G693" s="455"/>
    </row>
    <row r="694" spans="1:7" hidden="1" x14ac:dyDescent="0.35">
      <c r="A694" s="364" t="s">
        <v>4800</v>
      </c>
      <c r="B694" s="370" t="s">
        <v>3804</v>
      </c>
      <c r="C694" s="25" t="s">
        <v>39</v>
      </c>
      <c r="D694" s="114">
        <v>0</v>
      </c>
      <c r="E694" s="205"/>
      <c r="F694" s="205"/>
      <c r="G694" s="455"/>
    </row>
    <row r="695" spans="1:7" hidden="1" x14ac:dyDescent="0.35">
      <c r="A695" s="364" t="s">
        <v>4801</v>
      </c>
      <c r="B695" s="370" t="s">
        <v>499</v>
      </c>
      <c r="C695" s="25" t="s">
        <v>39</v>
      </c>
      <c r="D695" s="114">
        <v>0</v>
      </c>
      <c r="E695" s="205"/>
      <c r="F695" s="205"/>
      <c r="G695" s="455"/>
    </row>
    <row r="696" spans="1:7" hidden="1" x14ac:dyDescent="0.35">
      <c r="A696" s="364" t="s">
        <v>4802</v>
      </c>
      <c r="B696" s="370" t="s">
        <v>3227</v>
      </c>
      <c r="C696" s="25" t="s">
        <v>39</v>
      </c>
      <c r="D696" s="114">
        <v>0</v>
      </c>
      <c r="E696" s="205"/>
      <c r="F696" s="205"/>
      <c r="G696" s="455"/>
    </row>
    <row r="697" spans="1:7" hidden="1" x14ac:dyDescent="0.35">
      <c r="A697" s="364" t="s">
        <v>4803</v>
      </c>
      <c r="B697" s="370" t="s">
        <v>3805</v>
      </c>
      <c r="C697" s="25" t="s">
        <v>39</v>
      </c>
      <c r="D697" s="114">
        <v>0</v>
      </c>
      <c r="E697" s="205"/>
      <c r="F697" s="205"/>
      <c r="G697" s="455"/>
    </row>
    <row r="698" spans="1:7" hidden="1" x14ac:dyDescent="0.35">
      <c r="A698" s="364" t="s">
        <v>4804</v>
      </c>
      <c r="B698" s="370" t="s">
        <v>1256</v>
      </c>
      <c r="C698" s="25" t="s">
        <v>39</v>
      </c>
      <c r="D698" s="114">
        <v>0</v>
      </c>
      <c r="E698" s="205"/>
      <c r="F698" s="205"/>
      <c r="G698" s="455"/>
    </row>
    <row r="699" spans="1:7" hidden="1" x14ac:dyDescent="0.35">
      <c r="A699" s="364" t="s">
        <v>4805</v>
      </c>
      <c r="B699" s="370" t="s">
        <v>235</v>
      </c>
      <c r="C699" s="25" t="s">
        <v>39</v>
      </c>
      <c r="D699" s="114">
        <v>0</v>
      </c>
      <c r="E699" s="205"/>
      <c r="F699" s="205"/>
      <c r="G699" s="455"/>
    </row>
    <row r="700" spans="1:7" hidden="1" x14ac:dyDescent="0.35">
      <c r="A700" s="364" t="s">
        <v>4806</v>
      </c>
      <c r="B700" s="370" t="s">
        <v>3256</v>
      </c>
      <c r="C700" s="25" t="s">
        <v>39</v>
      </c>
      <c r="D700" s="114">
        <v>0</v>
      </c>
      <c r="E700" s="205"/>
      <c r="F700" s="205"/>
      <c r="G700" s="455"/>
    </row>
    <row r="701" spans="1:7" hidden="1" x14ac:dyDescent="0.35">
      <c r="A701" s="364" t="s">
        <v>4807</v>
      </c>
      <c r="B701" s="370" t="s">
        <v>3806</v>
      </c>
      <c r="C701" s="25" t="s">
        <v>39</v>
      </c>
      <c r="D701" s="114">
        <v>0</v>
      </c>
      <c r="E701" s="205"/>
      <c r="F701" s="205"/>
      <c r="G701" s="455"/>
    </row>
    <row r="702" spans="1:7" hidden="1" x14ac:dyDescent="0.35">
      <c r="A702" s="364" t="s">
        <v>4808</v>
      </c>
      <c r="B702" s="370" t="s">
        <v>237</v>
      </c>
      <c r="C702" s="25" t="s">
        <v>39</v>
      </c>
      <c r="D702" s="114">
        <v>0</v>
      </c>
      <c r="E702" s="205"/>
      <c r="F702" s="205"/>
      <c r="G702" s="455"/>
    </row>
    <row r="703" spans="1:7" hidden="1" x14ac:dyDescent="0.35">
      <c r="A703" s="364" t="s">
        <v>4809</v>
      </c>
      <c r="B703" s="370" t="s">
        <v>3285</v>
      </c>
      <c r="C703" s="25" t="s">
        <v>39</v>
      </c>
      <c r="D703" s="114">
        <v>0</v>
      </c>
      <c r="E703" s="205"/>
      <c r="F703" s="205"/>
      <c r="G703" s="455"/>
    </row>
    <row r="704" spans="1:7" hidden="1" x14ac:dyDescent="0.35">
      <c r="A704" s="364" t="s">
        <v>4810</v>
      </c>
      <c r="B704" s="370" t="s">
        <v>3807</v>
      </c>
      <c r="C704" s="25" t="s">
        <v>39</v>
      </c>
      <c r="D704" s="114">
        <v>0</v>
      </c>
      <c r="E704" s="205"/>
      <c r="F704" s="205"/>
      <c r="G704" s="455"/>
    </row>
    <row r="705" spans="1:7" hidden="1" x14ac:dyDescent="0.35">
      <c r="A705" s="364" t="s">
        <v>4811</v>
      </c>
      <c r="B705" s="370" t="s">
        <v>239</v>
      </c>
      <c r="C705" s="25" t="s">
        <v>39</v>
      </c>
      <c r="D705" s="114">
        <v>0</v>
      </c>
      <c r="E705" s="205"/>
      <c r="F705" s="205"/>
      <c r="G705" s="455"/>
    </row>
    <row r="706" spans="1:7" hidden="1" x14ac:dyDescent="0.35">
      <c r="A706" s="364" t="s">
        <v>4812</v>
      </c>
      <c r="B706" s="370" t="s">
        <v>3314</v>
      </c>
      <c r="C706" s="25" t="s">
        <v>39</v>
      </c>
      <c r="D706" s="114">
        <v>0</v>
      </c>
      <c r="E706" s="205"/>
      <c r="F706" s="205"/>
      <c r="G706" s="455"/>
    </row>
    <row r="707" spans="1:7" hidden="1" x14ac:dyDescent="0.35">
      <c r="A707" s="364" t="s">
        <v>4813</v>
      </c>
      <c r="B707" s="370" t="s">
        <v>3808</v>
      </c>
      <c r="C707" s="25" t="s">
        <v>39</v>
      </c>
      <c r="D707" s="114">
        <v>0</v>
      </c>
      <c r="E707" s="205"/>
      <c r="F707" s="205"/>
      <c r="G707" s="455"/>
    </row>
    <row r="708" spans="1:7" hidden="1" x14ac:dyDescent="0.35">
      <c r="A708" s="364" t="s">
        <v>4814</v>
      </c>
      <c r="B708" s="370" t="s">
        <v>241</v>
      </c>
      <c r="C708" s="25" t="s">
        <v>39</v>
      </c>
      <c r="D708" s="114">
        <v>0</v>
      </c>
      <c r="E708" s="205"/>
      <c r="F708" s="205"/>
      <c r="G708" s="455"/>
    </row>
    <row r="709" spans="1:7" hidden="1" x14ac:dyDescent="0.35">
      <c r="A709" s="364" t="s">
        <v>4815</v>
      </c>
      <c r="B709" s="370" t="s">
        <v>3343</v>
      </c>
      <c r="C709" s="25" t="s">
        <v>39</v>
      </c>
      <c r="D709" s="114">
        <v>0</v>
      </c>
      <c r="E709" s="205"/>
      <c r="F709" s="205"/>
      <c r="G709" s="455"/>
    </row>
    <row r="710" spans="1:7" hidden="1" x14ac:dyDescent="0.35">
      <c r="A710" s="364" t="s">
        <v>4816</v>
      </c>
      <c r="B710" s="370" t="s">
        <v>3809</v>
      </c>
      <c r="C710" s="25" t="s">
        <v>39</v>
      </c>
      <c r="D710" s="114">
        <v>0</v>
      </c>
      <c r="E710" s="205"/>
      <c r="F710" s="205"/>
      <c r="G710" s="455"/>
    </row>
    <row r="711" spans="1:7" hidden="1" x14ac:dyDescent="0.35">
      <c r="A711" s="364" t="s">
        <v>4817</v>
      </c>
      <c r="B711" s="370" t="s">
        <v>243</v>
      </c>
      <c r="C711" s="25" t="s">
        <v>39</v>
      </c>
      <c r="D711" s="114">
        <v>0</v>
      </c>
      <c r="E711" s="205"/>
      <c r="F711" s="205"/>
      <c r="G711" s="455"/>
    </row>
    <row r="712" spans="1:7" hidden="1" x14ac:dyDescent="0.35">
      <c r="A712" s="364" t="s">
        <v>4818</v>
      </c>
      <c r="B712" s="370" t="s">
        <v>3372</v>
      </c>
      <c r="C712" s="25" t="s">
        <v>39</v>
      </c>
      <c r="D712" s="114">
        <v>0</v>
      </c>
      <c r="E712" s="205"/>
      <c r="F712" s="205"/>
      <c r="G712" s="455"/>
    </row>
    <row r="713" spans="1:7" hidden="1" x14ac:dyDescent="0.35">
      <c r="A713" s="364" t="s">
        <v>4819</v>
      </c>
      <c r="B713" s="370" t="s">
        <v>3810</v>
      </c>
      <c r="C713" s="25" t="s">
        <v>39</v>
      </c>
      <c r="D713" s="114">
        <v>0</v>
      </c>
      <c r="E713" s="205"/>
      <c r="F713" s="205"/>
      <c r="G713" s="455"/>
    </row>
    <row r="714" spans="1:7" hidden="1" x14ac:dyDescent="0.35">
      <c r="A714" s="364" t="s">
        <v>4820</v>
      </c>
      <c r="B714" s="370" t="s">
        <v>3811</v>
      </c>
      <c r="C714" s="25" t="s">
        <v>39</v>
      </c>
      <c r="D714" s="114">
        <v>0</v>
      </c>
      <c r="E714" s="205"/>
      <c r="F714" s="205"/>
      <c r="G714" s="455"/>
    </row>
    <row r="715" spans="1:7" hidden="1" x14ac:dyDescent="0.35">
      <c r="A715" s="364" t="s">
        <v>4821</v>
      </c>
      <c r="B715" s="370" t="s">
        <v>3397</v>
      </c>
      <c r="C715" s="25" t="s">
        <v>39</v>
      </c>
      <c r="D715" s="114">
        <v>0</v>
      </c>
      <c r="E715" s="205"/>
      <c r="F715" s="205"/>
      <c r="G715" s="455"/>
    </row>
    <row r="716" spans="1:7" hidden="1" x14ac:dyDescent="0.35">
      <c r="A716" s="364" t="s">
        <v>4822</v>
      </c>
      <c r="B716" s="370" t="s">
        <v>452</v>
      </c>
      <c r="C716" s="25" t="s">
        <v>39</v>
      </c>
      <c r="D716" s="114">
        <v>0</v>
      </c>
      <c r="E716" s="205"/>
      <c r="F716" s="205"/>
      <c r="G716" s="455"/>
    </row>
    <row r="717" spans="1:7" hidden="1" x14ac:dyDescent="0.35">
      <c r="A717" s="364" t="s">
        <v>4823</v>
      </c>
      <c r="B717" s="370" t="s">
        <v>3812</v>
      </c>
      <c r="C717" s="25" t="s">
        <v>39</v>
      </c>
      <c r="D717" s="114">
        <v>0</v>
      </c>
      <c r="E717" s="205"/>
      <c r="F717" s="205"/>
      <c r="G717" s="455"/>
    </row>
    <row r="718" spans="1:7" hidden="1" x14ac:dyDescent="0.35">
      <c r="A718" s="364" t="s">
        <v>4824</v>
      </c>
      <c r="B718" s="370" t="s">
        <v>3424</v>
      </c>
      <c r="C718" s="25" t="s">
        <v>39</v>
      </c>
      <c r="D718" s="114">
        <v>0</v>
      </c>
      <c r="E718" s="205"/>
      <c r="F718" s="205"/>
      <c r="G718" s="455"/>
    </row>
    <row r="719" spans="1:7" hidden="1" x14ac:dyDescent="0.35">
      <c r="A719" s="364" t="s">
        <v>4825</v>
      </c>
      <c r="B719" s="370" t="s">
        <v>246</v>
      </c>
      <c r="C719" s="25" t="s">
        <v>39</v>
      </c>
      <c r="D719" s="114">
        <v>0</v>
      </c>
      <c r="E719" s="205"/>
      <c r="F719" s="205"/>
      <c r="G719" s="455"/>
    </row>
    <row r="720" spans="1:7" hidden="1" x14ac:dyDescent="0.35">
      <c r="A720" s="364" t="s">
        <v>4826</v>
      </c>
      <c r="B720" s="370" t="s">
        <v>476</v>
      </c>
      <c r="C720" s="25" t="s">
        <v>39</v>
      </c>
      <c r="D720" s="114">
        <v>0</v>
      </c>
      <c r="E720" s="205"/>
      <c r="F720" s="205"/>
      <c r="G720" s="455"/>
    </row>
    <row r="721" spans="1:7" hidden="1" x14ac:dyDescent="0.35">
      <c r="A721" s="364" t="s">
        <v>4827</v>
      </c>
      <c r="B721" s="370" t="s">
        <v>3452</v>
      </c>
      <c r="C721" s="25" t="s">
        <v>39</v>
      </c>
      <c r="D721" s="114">
        <v>0</v>
      </c>
      <c r="E721" s="205"/>
      <c r="F721" s="205"/>
      <c r="G721" s="455"/>
    </row>
    <row r="722" spans="1:7" hidden="1" x14ac:dyDescent="0.35">
      <c r="A722" s="364" t="s">
        <v>4828</v>
      </c>
      <c r="B722" s="370" t="s">
        <v>3813</v>
      </c>
      <c r="C722" s="25" t="s">
        <v>39</v>
      </c>
      <c r="D722" s="114">
        <v>0</v>
      </c>
      <c r="E722" s="205"/>
      <c r="F722" s="205"/>
      <c r="G722" s="455"/>
    </row>
    <row r="723" spans="1:7" hidden="1" x14ac:dyDescent="0.35">
      <c r="A723" s="364" t="s">
        <v>4829</v>
      </c>
      <c r="B723" s="370" t="s">
        <v>247</v>
      </c>
      <c r="C723" s="25" t="s">
        <v>39</v>
      </c>
      <c r="D723" s="114">
        <v>0</v>
      </c>
      <c r="E723" s="205"/>
      <c r="F723" s="205"/>
      <c r="G723" s="455"/>
    </row>
    <row r="724" spans="1:7" hidden="1" x14ac:dyDescent="0.35">
      <c r="A724" s="364" t="s">
        <v>4830</v>
      </c>
      <c r="B724" s="370" t="s">
        <v>3621</v>
      </c>
      <c r="C724" s="25" t="s">
        <v>39</v>
      </c>
      <c r="D724" s="114">
        <v>0</v>
      </c>
      <c r="E724" s="205"/>
      <c r="F724" s="205"/>
      <c r="G724" s="455"/>
    </row>
    <row r="725" spans="1:7" hidden="1" x14ac:dyDescent="0.35">
      <c r="A725" s="364" t="s">
        <v>4831</v>
      </c>
      <c r="B725" s="370" t="s">
        <v>3814</v>
      </c>
      <c r="C725" s="25" t="s">
        <v>39</v>
      </c>
      <c r="D725" s="114">
        <v>0</v>
      </c>
      <c r="E725" s="205"/>
      <c r="F725" s="205"/>
      <c r="G725" s="455"/>
    </row>
    <row r="726" spans="1:7" hidden="1" x14ac:dyDescent="0.35">
      <c r="A726" s="364" t="s">
        <v>4832</v>
      </c>
      <c r="B726" s="370" t="s">
        <v>1257</v>
      </c>
      <c r="C726" s="25" t="s">
        <v>39</v>
      </c>
      <c r="D726" s="114">
        <v>0</v>
      </c>
      <c r="E726" s="205"/>
      <c r="F726" s="205"/>
      <c r="G726" s="455"/>
    </row>
    <row r="727" spans="1:7" hidden="1" x14ac:dyDescent="0.35">
      <c r="A727" s="364" t="s">
        <v>4833</v>
      </c>
      <c r="B727" s="370" t="s">
        <v>249</v>
      </c>
      <c r="C727" s="25" t="s">
        <v>39</v>
      </c>
      <c r="D727" s="114">
        <v>0</v>
      </c>
      <c r="E727" s="205"/>
      <c r="F727" s="205"/>
      <c r="G727" s="455"/>
    </row>
    <row r="728" spans="1:7" hidden="1" x14ac:dyDescent="0.35">
      <c r="A728" s="364" t="s">
        <v>4834</v>
      </c>
      <c r="B728" s="370" t="s">
        <v>1258</v>
      </c>
      <c r="C728" s="25" t="s">
        <v>39</v>
      </c>
      <c r="D728" s="114">
        <v>0</v>
      </c>
      <c r="E728" s="205"/>
      <c r="F728" s="205"/>
      <c r="G728" s="455"/>
    </row>
    <row r="729" spans="1:7" hidden="1" x14ac:dyDescent="0.35">
      <c r="A729" s="364" t="s">
        <v>4835</v>
      </c>
      <c r="B729" s="370" t="s">
        <v>1259</v>
      </c>
      <c r="C729" s="25" t="s">
        <v>39</v>
      </c>
      <c r="D729" s="114">
        <v>0</v>
      </c>
      <c r="E729" s="205"/>
      <c r="F729" s="205"/>
      <c r="G729" s="455"/>
    </row>
    <row r="730" spans="1:7" hidden="1" x14ac:dyDescent="0.35">
      <c r="A730" s="364" t="s">
        <v>4836</v>
      </c>
      <c r="B730" s="370" t="s">
        <v>250</v>
      </c>
      <c r="C730" s="25" t="s">
        <v>39</v>
      </c>
      <c r="D730" s="114">
        <v>0</v>
      </c>
      <c r="E730" s="205"/>
      <c r="F730" s="205"/>
      <c r="G730" s="455"/>
    </row>
    <row r="731" spans="1:7" hidden="1" x14ac:dyDescent="0.35">
      <c r="A731" s="364" t="s">
        <v>4837</v>
      </c>
      <c r="B731" s="370" t="s">
        <v>251</v>
      </c>
      <c r="C731" s="25" t="s">
        <v>39</v>
      </c>
      <c r="D731" s="114">
        <v>0</v>
      </c>
      <c r="E731" s="205"/>
      <c r="F731" s="205"/>
      <c r="G731" s="455"/>
    </row>
    <row r="732" spans="1:7" hidden="1" x14ac:dyDescent="0.35">
      <c r="A732" s="364" t="s">
        <v>4838</v>
      </c>
      <c r="B732" s="370" t="s">
        <v>1260</v>
      </c>
      <c r="C732" s="25" t="s">
        <v>39</v>
      </c>
      <c r="D732" s="114">
        <v>0</v>
      </c>
      <c r="E732" s="205"/>
      <c r="F732" s="205"/>
      <c r="G732" s="455"/>
    </row>
    <row r="733" spans="1:7" hidden="1" x14ac:dyDescent="0.35">
      <c r="A733" s="364" t="s">
        <v>4839</v>
      </c>
      <c r="B733" s="370" t="s">
        <v>4267</v>
      </c>
      <c r="C733" s="25" t="s">
        <v>39</v>
      </c>
      <c r="D733" s="114">
        <v>0</v>
      </c>
      <c r="E733" s="205"/>
      <c r="F733" s="205"/>
      <c r="G733" s="455"/>
    </row>
    <row r="734" spans="1:7" hidden="1" x14ac:dyDescent="0.35">
      <c r="A734" s="364" t="s">
        <v>4840</v>
      </c>
      <c r="B734" s="370" t="s">
        <v>3481</v>
      </c>
      <c r="C734" s="25" t="s">
        <v>39</v>
      </c>
      <c r="D734" s="114">
        <v>0</v>
      </c>
      <c r="E734" s="205"/>
      <c r="F734" s="205"/>
      <c r="G734" s="455"/>
    </row>
    <row r="735" spans="1:7" hidden="1" x14ac:dyDescent="0.35">
      <c r="A735" s="364" t="s">
        <v>4841</v>
      </c>
      <c r="B735" s="370" t="s">
        <v>253</v>
      </c>
      <c r="C735" s="25" t="s">
        <v>39</v>
      </c>
      <c r="D735" s="114">
        <v>0</v>
      </c>
      <c r="E735" s="205"/>
      <c r="F735" s="205"/>
      <c r="G735" s="455"/>
    </row>
    <row r="736" spans="1:7" hidden="1" x14ac:dyDescent="0.35">
      <c r="A736" s="364" t="s">
        <v>4842</v>
      </c>
      <c r="B736" s="370" t="s">
        <v>254</v>
      </c>
      <c r="C736" s="25" t="s">
        <v>39</v>
      </c>
      <c r="D736" s="114">
        <v>0</v>
      </c>
      <c r="E736" s="205"/>
      <c r="F736" s="205"/>
      <c r="G736" s="455"/>
    </row>
    <row r="737" spans="1:7" hidden="1" x14ac:dyDescent="0.35">
      <c r="A737" s="364" t="s">
        <v>4843</v>
      </c>
      <c r="B737" s="370" t="s">
        <v>761</v>
      </c>
      <c r="C737" s="25" t="s">
        <v>39</v>
      </c>
      <c r="D737" s="114">
        <v>0</v>
      </c>
      <c r="E737" s="205"/>
      <c r="F737" s="205"/>
      <c r="G737" s="455"/>
    </row>
    <row r="738" spans="1:7" hidden="1" x14ac:dyDescent="0.35">
      <c r="A738" s="364" t="s">
        <v>4844</v>
      </c>
      <c r="B738" s="370" t="s">
        <v>3504</v>
      </c>
      <c r="C738" s="25" t="s">
        <v>39</v>
      </c>
      <c r="D738" s="114">
        <v>0</v>
      </c>
      <c r="E738" s="205"/>
      <c r="F738" s="205"/>
      <c r="G738" s="455"/>
    </row>
    <row r="739" spans="1:7" hidden="1" x14ac:dyDescent="0.35">
      <c r="A739" s="364" t="s">
        <v>4845</v>
      </c>
      <c r="B739" s="370" t="s">
        <v>3815</v>
      </c>
      <c r="C739" s="25" t="s">
        <v>39</v>
      </c>
      <c r="D739" s="114">
        <v>0</v>
      </c>
      <c r="E739" s="205"/>
      <c r="F739" s="205"/>
      <c r="G739" s="455"/>
    </row>
    <row r="740" spans="1:7" hidden="1" x14ac:dyDescent="0.35">
      <c r="A740" s="364" t="s">
        <v>4846</v>
      </c>
      <c r="B740" s="370" t="s">
        <v>2647</v>
      </c>
      <c r="C740" s="25" t="s">
        <v>39</v>
      </c>
      <c r="D740" s="114">
        <v>0</v>
      </c>
      <c r="E740" s="205"/>
      <c r="F740" s="205"/>
      <c r="G740" s="455"/>
    </row>
    <row r="741" spans="1:7" hidden="1" x14ac:dyDescent="0.35">
      <c r="A741" s="364" t="s">
        <v>4847</v>
      </c>
      <c r="B741" s="370" t="s">
        <v>3538</v>
      </c>
      <c r="C741" s="25" t="s">
        <v>39</v>
      </c>
      <c r="D741" s="114">
        <v>0</v>
      </c>
      <c r="E741" s="205"/>
      <c r="F741" s="205"/>
      <c r="G741" s="455"/>
    </row>
    <row r="742" spans="1:7" hidden="1" x14ac:dyDescent="0.35">
      <c r="A742" s="364" t="s">
        <v>4848</v>
      </c>
      <c r="B742" s="370" t="s">
        <v>3816</v>
      </c>
      <c r="C742" s="25" t="s">
        <v>39</v>
      </c>
      <c r="D742" s="114">
        <v>0</v>
      </c>
      <c r="E742" s="205"/>
      <c r="F742" s="205"/>
      <c r="G742" s="455"/>
    </row>
    <row r="743" spans="1:7" hidden="1" x14ac:dyDescent="0.35">
      <c r="A743" s="364" t="s">
        <v>4734</v>
      </c>
      <c r="B743" s="370" t="s">
        <v>1262</v>
      </c>
      <c r="C743" s="25" t="s">
        <v>39</v>
      </c>
      <c r="D743" s="114">
        <v>0</v>
      </c>
      <c r="E743" s="205"/>
      <c r="F743" s="205"/>
      <c r="G743" s="455">
        <v>400</v>
      </c>
    </row>
    <row r="744" spans="1:7" hidden="1" x14ac:dyDescent="0.35">
      <c r="A744" s="364" t="s">
        <v>4849</v>
      </c>
      <c r="B744" s="370" t="s">
        <v>3189</v>
      </c>
      <c r="C744" s="25" t="s">
        <v>39</v>
      </c>
      <c r="D744" s="114">
        <v>0</v>
      </c>
      <c r="E744" s="205"/>
      <c r="F744" s="205"/>
      <c r="G744" s="455">
        <v>400</v>
      </c>
    </row>
    <row r="745" spans="1:7" hidden="1" x14ac:dyDescent="0.35">
      <c r="A745" s="364" t="s">
        <v>4850</v>
      </c>
      <c r="B745" s="370" t="s">
        <v>3817</v>
      </c>
      <c r="C745" s="25" t="s">
        <v>39</v>
      </c>
      <c r="D745" s="114">
        <v>0</v>
      </c>
      <c r="E745" s="205"/>
      <c r="F745" s="205"/>
      <c r="G745" s="455">
        <v>400</v>
      </c>
    </row>
    <row r="746" spans="1:7" hidden="1" x14ac:dyDescent="0.35">
      <c r="A746" s="364" t="s">
        <v>4851</v>
      </c>
      <c r="B746" s="370" t="s">
        <v>1264</v>
      </c>
      <c r="C746" s="25" t="s">
        <v>39</v>
      </c>
      <c r="D746" s="114">
        <v>0</v>
      </c>
      <c r="E746" s="205"/>
      <c r="F746" s="205"/>
      <c r="G746" s="455">
        <v>400</v>
      </c>
    </row>
    <row r="747" spans="1:7" hidden="1" x14ac:dyDescent="0.35">
      <c r="A747" s="364" t="s">
        <v>4852</v>
      </c>
      <c r="B747" s="370" t="s">
        <v>3131</v>
      </c>
      <c r="C747" s="25" t="s">
        <v>39</v>
      </c>
      <c r="D747" s="114">
        <v>0</v>
      </c>
      <c r="E747" s="205"/>
      <c r="F747" s="205"/>
      <c r="G747" s="455">
        <v>400</v>
      </c>
    </row>
    <row r="748" spans="1:7" hidden="1" x14ac:dyDescent="0.35">
      <c r="A748" s="364" t="s">
        <v>4853</v>
      </c>
      <c r="B748" s="370" t="s">
        <v>3818</v>
      </c>
      <c r="C748" s="25" t="s">
        <v>39</v>
      </c>
      <c r="D748" s="114">
        <v>0</v>
      </c>
      <c r="E748" s="205"/>
      <c r="F748" s="205"/>
      <c r="G748" s="455">
        <v>400</v>
      </c>
    </row>
    <row r="749" spans="1:7" hidden="1" x14ac:dyDescent="0.35">
      <c r="A749" s="364" t="s">
        <v>4854</v>
      </c>
      <c r="B749" s="370" t="s">
        <v>1266</v>
      </c>
      <c r="C749" s="25" t="s">
        <v>39</v>
      </c>
      <c r="D749" s="114">
        <v>0</v>
      </c>
      <c r="E749" s="205"/>
      <c r="F749" s="205"/>
      <c r="G749" s="455">
        <v>400</v>
      </c>
    </row>
    <row r="750" spans="1:7" hidden="1" x14ac:dyDescent="0.35">
      <c r="A750" s="364" t="s">
        <v>4855</v>
      </c>
      <c r="B750" s="370" t="s">
        <v>3160</v>
      </c>
      <c r="C750" s="25" t="s">
        <v>39</v>
      </c>
      <c r="D750" s="114">
        <v>0</v>
      </c>
      <c r="E750" s="205"/>
      <c r="F750" s="205"/>
      <c r="G750" s="455">
        <v>400</v>
      </c>
    </row>
    <row r="751" spans="1:7" hidden="1" x14ac:dyDescent="0.35">
      <c r="A751" s="364" t="s">
        <v>4856</v>
      </c>
      <c r="B751" s="370" t="s">
        <v>3819</v>
      </c>
      <c r="C751" s="25" t="s">
        <v>39</v>
      </c>
      <c r="D751" s="114">
        <v>0</v>
      </c>
      <c r="E751" s="205"/>
      <c r="F751" s="205"/>
      <c r="G751" s="455">
        <v>400</v>
      </c>
    </row>
    <row r="752" spans="1:7" hidden="1" x14ac:dyDescent="0.35">
      <c r="A752" s="364" t="s">
        <v>4857</v>
      </c>
      <c r="B752" s="370" t="s">
        <v>1268</v>
      </c>
      <c r="C752" s="25" t="s">
        <v>39</v>
      </c>
      <c r="D752" s="114">
        <v>0</v>
      </c>
      <c r="E752" s="205"/>
      <c r="F752" s="205"/>
      <c r="G752" s="455">
        <v>400</v>
      </c>
    </row>
    <row r="753" spans="1:7" hidden="1" x14ac:dyDescent="0.35">
      <c r="A753" s="364" t="s">
        <v>4858</v>
      </c>
      <c r="B753" s="370" t="s">
        <v>3228</v>
      </c>
      <c r="C753" s="25" t="s">
        <v>39</v>
      </c>
      <c r="D753" s="114">
        <v>0</v>
      </c>
      <c r="E753" s="205"/>
      <c r="F753" s="205"/>
      <c r="G753" s="455">
        <v>400</v>
      </c>
    </row>
    <row r="754" spans="1:7" hidden="1" x14ac:dyDescent="0.35">
      <c r="A754" s="364" t="s">
        <v>4859</v>
      </c>
      <c r="B754" s="370" t="s">
        <v>3820</v>
      </c>
      <c r="C754" s="25" t="s">
        <v>39</v>
      </c>
      <c r="D754" s="114">
        <v>0</v>
      </c>
      <c r="E754" s="205"/>
      <c r="F754" s="205"/>
      <c r="G754" s="455">
        <v>400</v>
      </c>
    </row>
    <row r="755" spans="1:7" hidden="1" x14ac:dyDescent="0.35">
      <c r="A755" s="364" t="s">
        <v>4860</v>
      </c>
      <c r="B755" s="370" t="s">
        <v>1270</v>
      </c>
      <c r="C755" s="25" t="s">
        <v>39</v>
      </c>
      <c r="D755" s="114">
        <v>0</v>
      </c>
      <c r="E755" s="205"/>
      <c r="F755" s="205"/>
      <c r="G755" s="455">
        <v>400</v>
      </c>
    </row>
    <row r="756" spans="1:7" hidden="1" x14ac:dyDescent="0.35">
      <c r="A756" s="364" t="s">
        <v>4861</v>
      </c>
      <c r="B756" s="370" t="s">
        <v>1271</v>
      </c>
      <c r="C756" s="25" t="s">
        <v>39</v>
      </c>
      <c r="D756" s="114">
        <v>0</v>
      </c>
      <c r="E756" s="205"/>
      <c r="F756" s="205"/>
      <c r="G756" s="455">
        <v>400</v>
      </c>
    </row>
    <row r="757" spans="1:7" hidden="1" x14ac:dyDescent="0.35">
      <c r="A757" s="364" t="s">
        <v>4862</v>
      </c>
      <c r="B757" s="370" t="s">
        <v>3257</v>
      </c>
      <c r="C757" s="25" t="s">
        <v>39</v>
      </c>
      <c r="D757" s="114">
        <v>0</v>
      </c>
      <c r="E757" s="205"/>
      <c r="F757" s="205"/>
      <c r="G757" s="455">
        <v>400</v>
      </c>
    </row>
    <row r="758" spans="1:7" hidden="1" x14ac:dyDescent="0.35">
      <c r="A758" s="364" t="s">
        <v>4863</v>
      </c>
      <c r="B758" s="370" t="s">
        <v>3821</v>
      </c>
      <c r="C758" s="25" t="s">
        <v>39</v>
      </c>
      <c r="D758" s="114">
        <v>0</v>
      </c>
      <c r="E758" s="205"/>
      <c r="F758" s="205"/>
      <c r="G758" s="455">
        <v>400</v>
      </c>
    </row>
    <row r="759" spans="1:7" hidden="1" x14ac:dyDescent="0.35">
      <c r="A759" s="364" t="s">
        <v>4864</v>
      </c>
      <c r="B759" s="370" t="s">
        <v>1273</v>
      </c>
      <c r="C759" s="25" t="s">
        <v>39</v>
      </c>
      <c r="D759" s="114">
        <v>0</v>
      </c>
      <c r="E759" s="205"/>
      <c r="F759" s="205"/>
      <c r="G759" s="455">
        <v>400</v>
      </c>
    </row>
    <row r="760" spans="1:7" hidden="1" x14ac:dyDescent="0.35">
      <c r="A760" s="364" t="s">
        <v>4865</v>
      </c>
      <c r="B760" s="370" t="s">
        <v>3286</v>
      </c>
      <c r="C760" s="25" t="s">
        <v>39</v>
      </c>
      <c r="D760" s="114">
        <v>0</v>
      </c>
      <c r="E760" s="205"/>
      <c r="F760" s="205"/>
      <c r="G760" s="455">
        <v>400</v>
      </c>
    </row>
    <row r="761" spans="1:7" hidden="1" x14ac:dyDescent="0.35">
      <c r="A761" s="364" t="s">
        <v>4866</v>
      </c>
      <c r="B761" s="370" t="s">
        <v>3822</v>
      </c>
      <c r="C761" s="25" t="s">
        <v>39</v>
      </c>
      <c r="D761" s="114">
        <v>0</v>
      </c>
      <c r="E761" s="205"/>
      <c r="F761" s="205"/>
      <c r="G761" s="455">
        <v>400</v>
      </c>
    </row>
    <row r="762" spans="1:7" hidden="1" x14ac:dyDescent="0.35">
      <c r="A762" s="364" t="s">
        <v>4867</v>
      </c>
      <c r="B762" s="370" t="s">
        <v>1275</v>
      </c>
      <c r="C762" s="25" t="s">
        <v>39</v>
      </c>
      <c r="D762" s="114">
        <v>0</v>
      </c>
      <c r="E762" s="205"/>
      <c r="F762" s="205"/>
      <c r="G762" s="455">
        <v>400</v>
      </c>
    </row>
    <row r="763" spans="1:7" hidden="1" x14ac:dyDescent="0.35">
      <c r="A763" s="364" t="s">
        <v>4868</v>
      </c>
      <c r="B763" s="370" t="s">
        <v>3315</v>
      </c>
      <c r="C763" s="25" t="s">
        <v>39</v>
      </c>
      <c r="D763" s="114">
        <v>0</v>
      </c>
      <c r="E763" s="205"/>
      <c r="F763" s="205"/>
      <c r="G763" s="455">
        <v>400</v>
      </c>
    </row>
    <row r="764" spans="1:7" hidden="1" x14ac:dyDescent="0.35">
      <c r="A764" s="364" t="s">
        <v>4869</v>
      </c>
      <c r="B764" s="370" t="s">
        <v>3823</v>
      </c>
      <c r="C764" s="25" t="s">
        <v>39</v>
      </c>
      <c r="D764" s="114">
        <v>0</v>
      </c>
      <c r="E764" s="205"/>
      <c r="F764" s="205"/>
      <c r="G764" s="455">
        <v>400</v>
      </c>
    </row>
    <row r="765" spans="1:7" hidden="1" x14ac:dyDescent="0.35">
      <c r="A765" s="364" t="s">
        <v>4870</v>
      </c>
      <c r="B765" s="370" t="s">
        <v>1277</v>
      </c>
      <c r="C765" s="25" t="s">
        <v>39</v>
      </c>
      <c r="D765" s="114">
        <v>0</v>
      </c>
      <c r="E765" s="205"/>
      <c r="F765" s="205"/>
      <c r="G765" s="455">
        <v>400</v>
      </c>
    </row>
    <row r="766" spans="1:7" hidden="1" x14ac:dyDescent="0.35">
      <c r="A766" s="364" t="s">
        <v>4871</v>
      </c>
      <c r="B766" s="370" t="s">
        <v>3344</v>
      </c>
      <c r="C766" s="25" t="s">
        <v>39</v>
      </c>
      <c r="D766" s="114">
        <v>0</v>
      </c>
      <c r="E766" s="205"/>
      <c r="F766" s="205"/>
      <c r="G766" s="455">
        <v>400</v>
      </c>
    </row>
    <row r="767" spans="1:7" hidden="1" x14ac:dyDescent="0.35">
      <c r="A767" s="364" t="s">
        <v>4872</v>
      </c>
      <c r="B767" s="370" t="s">
        <v>3824</v>
      </c>
      <c r="C767" s="25" t="s">
        <v>39</v>
      </c>
      <c r="D767" s="114">
        <v>0</v>
      </c>
      <c r="E767" s="205"/>
      <c r="F767" s="205"/>
      <c r="G767" s="455">
        <v>400</v>
      </c>
    </row>
    <row r="768" spans="1:7" hidden="1" x14ac:dyDescent="0.35">
      <c r="A768" s="364" t="s">
        <v>4873</v>
      </c>
      <c r="B768" s="370" t="s">
        <v>1279</v>
      </c>
      <c r="C768" s="25" t="s">
        <v>39</v>
      </c>
      <c r="D768" s="114">
        <v>0</v>
      </c>
      <c r="E768" s="205"/>
      <c r="F768" s="205"/>
      <c r="G768" s="455">
        <v>400</v>
      </c>
    </row>
    <row r="769" spans="1:7" hidden="1" x14ac:dyDescent="0.35">
      <c r="A769" s="364" t="s">
        <v>4874</v>
      </c>
      <c r="B769" s="370" t="s">
        <v>3373</v>
      </c>
      <c r="C769" s="25" t="s">
        <v>39</v>
      </c>
      <c r="D769" s="114">
        <v>0</v>
      </c>
      <c r="E769" s="205"/>
      <c r="F769" s="205"/>
      <c r="G769" s="455">
        <v>400</v>
      </c>
    </row>
    <row r="770" spans="1:7" hidden="1" x14ac:dyDescent="0.35">
      <c r="A770" s="364" t="s">
        <v>4875</v>
      </c>
      <c r="B770" s="370" t="s">
        <v>3825</v>
      </c>
      <c r="C770" s="25" t="s">
        <v>39</v>
      </c>
      <c r="D770" s="114">
        <v>0</v>
      </c>
      <c r="E770" s="205"/>
      <c r="F770" s="205"/>
      <c r="G770" s="455">
        <v>400</v>
      </c>
    </row>
    <row r="771" spans="1:7" hidden="1" x14ac:dyDescent="0.35">
      <c r="A771" s="364" t="s">
        <v>4876</v>
      </c>
      <c r="B771" s="370" t="s">
        <v>3826</v>
      </c>
      <c r="C771" s="25" t="s">
        <v>39</v>
      </c>
      <c r="D771" s="114">
        <v>0</v>
      </c>
      <c r="E771" s="205"/>
      <c r="F771" s="205"/>
      <c r="G771" s="455">
        <v>400</v>
      </c>
    </row>
    <row r="772" spans="1:7" hidden="1" x14ac:dyDescent="0.35">
      <c r="A772" s="364" t="s">
        <v>4877</v>
      </c>
      <c r="B772" s="370" t="s">
        <v>3398</v>
      </c>
      <c r="C772" s="25" t="s">
        <v>39</v>
      </c>
      <c r="D772" s="114">
        <v>0</v>
      </c>
      <c r="E772" s="205"/>
      <c r="F772" s="205"/>
      <c r="G772" s="455">
        <v>400</v>
      </c>
    </row>
    <row r="773" spans="1:7" hidden="1" x14ac:dyDescent="0.35">
      <c r="A773" s="364" t="s">
        <v>4878</v>
      </c>
      <c r="B773" s="370" t="s">
        <v>1282</v>
      </c>
      <c r="C773" s="25" t="s">
        <v>39</v>
      </c>
      <c r="D773" s="114">
        <v>0</v>
      </c>
      <c r="E773" s="205"/>
      <c r="F773" s="205"/>
      <c r="G773" s="455">
        <v>400</v>
      </c>
    </row>
    <row r="774" spans="1:7" hidden="1" x14ac:dyDescent="0.35">
      <c r="A774" s="364" t="s">
        <v>4879</v>
      </c>
      <c r="B774" s="370" t="s">
        <v>3827</v>
      </c>
      <c r="C774" s="25" t="s">
        <v>39</v>
      </c>
      <c r="D774" s="114">
        <v>0</v>
      </c>
      <c r="E774" s="205"/>
      <c r="F774" s="205"/>
      <c r="G774" s="455">
        <v>400</v>
      </c>
    </row>
    <row r="775" spans="1:7" hidden="1" x14ac:dyDescent="0.35">
      <c r="A775" s="364" t="s">
        <v>4880</v>
      </c>
      <c r="B775" s="370" t="s">
        <v>3425</v>
      </c>
      <c r="C775" s="25" t="s">
        <v>39</v>
      </c>
      <c r="D775" s="114">
        <v>0</v>
      </c>
      <c r="E775" s="205"/>
      <c r="F775" s="205"/>
      <c r="G775" s="455">
        <v>400</v>
      </c>
    </row>
    <row r="776" spans="1:7" hidden="1" x14ac:dyDescent="0.35">
      <c r="A776" s="364" t="s">
        <v>4881</v>
      </c>
      <c r="B776" s="370" t="s">
        <v>1284</v>
      </c>
      <c r="C776" s="25" t="s">
        <v>39</v>
      </c>
      <c r="D776" s="114">
        <v>0</v>
      </c>
      <c r="E776" s="205"/>
      <c r="F776" s="205"/>
      <c r="G776" s="455">
        <v>400</v>
      </c>
    </row>
    <row r="777" spans="1:7" hidden="1" x14ac:dyDescent="0.35">
      <c r="A777" s="364" t="s">
        <v>4882</v>
      </c>
      <c r="B777" s="370" t="s">
        <v>1285</v>
      </c>
      <c r="C777" s="25" t="s">
        <v>39</v>
      </c>
      <c r="D777" s="114">
        <v>0</v>
      </c>
      <c r="E777" s="205"/>
      <c r="F777" s="205"/>
      <c r="G777" s="455">
        <v>400</v>
      </c>
    </row>
    <row r="778" spans="1:7" hidden="1" x14ac:dyDescent="0.35">
      <c r="A778" s="364" t="s">
        <v>4883</v>
      </c>
      <c r="B778" s="370" t="s">
        <v>3453</v>
      </c>
      <c r="C778" s="25" t="s">
        <v>39</v>
      </c>
      <c r="D778" s="114">
        <v>0</v>
      </c>
      <c r="E778" s="205"/>
      <c r="F778" s="205"/>
      <c r="G778" s="455">
        <v>400</v>
      </c>
    </row>
    <row r="779" spans="1:7" hidden="1" x14ac:dyDescent="0.35">
      <c r="A779" s="364" t="s">
        <v>4884</v>
      </c>
      <c r="B779" s="370" t="s">
        <v>3828</v>
      </c>
      <c r="C779" s="25" t="s">
        <v>39</v>
      </c>
      <c r="D779" s="114">
        <v>0</v>
      </c>
      <c r="E779" s="205"/>
      <c r="F779" s="205"/>
      <c r="G779" s="455">
        <v>400</v>
      </c>
    </row>
    <row r="780" spans="1:7" hidden="1" x14ac:dyDescent="0.35">
      <c r="A780" s="364" t="s">
        <v>4885</v>
      </c>
      <c r="B780" s="370" t="s">
        <v>1286</v>
      </c>
      <c r="C780" s="25" t="s">
        <v>39</v>
      </c>
      <c r="D780" s="114">
        <v>0</v>
      </c>
      <c r="E780" s="205"/>
      <c r="F780" s="205"/>
      <c r="G780" s="455">
        <v>400</v>
      </c>
    </row>
    <row r="781" spans="1:7" hidden="1" x14ac:dyDescent="0.35">
      <c r="A781" s="364" t="s">
        <v>4886</v>
      </c>
      <c r="B781" s="370" t="s">
        <v>3622</v>
      </c>
      <c r="C781" s="25" t="s">
        <v>39</v>
      </c>
      <c r="D781" s="114">
        <v>0</v>
      </c>
      <c r="E781" s="205"/>
      <c r="F781" s="205"/>
      <c r="G781" s="455">
        <v>400</v>
      </c>
    </row>
    <row r="782" spans="1:7" hidden="1" x14ac:dyDescent="0.35">
      <c r="A782" s="364" t="s">
        <v>4887</v>
      </c>
      <c r="B782" s="370" t="s">
        <v>3829</v>
      </c>
      <c r="C782" s="25" t="s">
        <v>39</v>
      </c>
      <c r="D782" s="114">
        <v>0</v>
      </c>
      <c r="E782" s="205"/>
      <c r="F782" s="205"/>
      <c r="G782" s="455">
        <v>400</v>
      </c>
    </row>
    <row r="783" spans="1:7" hidden="1" x14ac:dyDescent="0.35">
      <c r="A783" s="364" t="s">
        <v>4888</v>
      </c>
      <c r="B783" s="370" t="s">
        <v>1288</v>
      </c>
      <c r="C783" s="25" t="s">
        <v>39</v>
      </c>
      <c r="D783" s="114">
        <v>0</v>
      </c>
      <c r="E783" s="205"/>
      <c r="F783" s="205"/>
      <c r="G783" s="455">
        <v>400</v>
      </c>
    </row>
    <row r="784" spans="1:7" hidden="1" x14ac:dyDescent="0.35">
      <c r="A784" s="364" t="s">
        <v>4889</v>
      </c>
      <c r="B784" s="370" t="s">
        <v>1289</v>
      </c>
      <c r="C784" s="25" t="s">
        <v>39</v>
      </c>
      <c r="D784" s="114">
        <v>0</v>
      </c>
      <c r="E784" s="205"/>
      <c r="F784" s="205"/>
      <c r="G784" s="455">
        <v>400</v>
      </c>
    </row>
    <row r="785" spans="1:7" hidden="1" x14ac:dyDescent="0.35">
      <c r="A785" s="364" t="s">
        <v>4890</v>
      </c>
      <c r="B785" s="370" t="s">
        <v>1290</v>
      </c>
      <c r="C785" s="25" t="s">
        <v>39</v>
      </c>
      <c r="D785" s="114">
        <v>0</v>
      </c>
      <c r="E785" s="205"/>
      <c r="F785" s="205"/>
      <c r="G785" s="455">
        <v>400</v>
      </c>
    </row>
    <row r="786" spans="1:7" hidden="1" x14ac:dyDescent="0.35">
      <c r="A786" s="364" t="s">
        <v>4891</v>
      </c>
      <c r="B786" s="370" t="s">
        <v>1291</v>
      </c>
      <c r="C786" s="25" t="s">
        <v>39</v>
      </c>
      <c r="D786" s="114">
        <v>0</v>
      </c>
      <c r="E786" s="205"/>
      <c r="F786" s="205"/>
      <c r="G786" s="455">
        <v>400</v>
      </c>
    </row>
    <row r="787" spans="1:7" hidden="1" x14ac:dyDescent="0.35">
      <c r="A787" s="364" t="s">
        <v>4892</v>
      </c>
      <c r="B787" s="370" t="s">
        <v>1292</v>
      </c>
      <c r="C787" s="25" t="s">
        <v>39</v>
      </c>
      <c r="D787" s="114">
        <v>0</v>
      </c>
      <c r="E787" s="205"/>
      <c r="F787" s="205"/>
      <c r="G787" s="455">
        <v>400</v>
      </c>
    </row>
    <row r="788" spans="1:7" hidden="1" x14ac:dyDescent="0.35">
      <c r="A788" s="364" t="s">
        <v>4893</v>
      </c>
      <c r="B788" s="370" t="s">
        <v>1293</v>
      </c>
      <c r="C788" s="25" t="s">
        <v>39</v>
      </c>
      <c r="D788" s="114">
        <v>0</v>
      </c>
      <c r="E788" s="205"/>
      <c r="F788" s="205"/>
      <c r="G788" s="455">
        <v>400</v>
      </c>
    </row>
    <row r="789" spans="1:7" hidden="1" x14ac:dyDescent="0.35">
      <c r="A789" s="364" t="s">
        <v>4894</v>
      </c>
      <c r="B789" s="370" t="s">
        <v>1294</v>
      </c>
      <c r="C789" s="25" t="s">
        <v>39</v>
      </c>
      <c r="D789" s="114">
        <v>0</v>
      </c>
      <c r="E789" s="205"/>
      <c r="F789" s="205"/>
      <c r="G789" s="455">
        <v>400</v>
      </c>
    </row>
    <row r="790" spans="1:7" hidden="1" x14ac:dyDescent="0.35">
      <c r="A790" s="364" t="s">
        <v>4895</v>
      </c>
      <c r="B790" s="370" t="s">
        <v>3830</v>
      </c>
      <c r="C790" s="25" t="s">
        <v>39</v>
      </c>
      <c r="D790" s="114">
        <v>0</v>
      </c>
      <c r="E790" s="205"/>
      <c r="F790" s="205"/>
      <c r="G790" s="455">
        <v>400</v>
      </c>
    </row>
    <row r="791" spans="1:7" hidden="1" x14ac:dyDescent="0.35">
      <c r="A791" s="364" t="s">
        <v>4896</v>
      </c>
      <c r="B791" s="370" t="s">
        <v>3482</v>
      </c>
      <c r="C791" s="25" t="s">
        <v>39</v>
      </c>
      <c r="D791" s="114">
        <v>0</v>
      </c>
      <c r="E791" s="205"/>
      <c r="F791" s="205"/>
      <c r="G791" s="455">
        <v>400</v>
      </c>
    </row>
    <row r="792" spans="1:7" hidden="1" x14ac:dyDescent="0.35">
      <c r="A792" s="364" t="s">
        <v>4897</v>
      </c>
      <c r="B792" s="370" t="s">
        <v>1296</v>
      </c>
      <c r="C792" s="25" t="s">
        <v>39</v>
      </c>
      <c r="D792" s="114">
        <v>0</v>
      </c>
      <c r="E792" s="205"/>
      <c r="F792" s="205"/>
      <c r="G792" s="455">
        <v>400</v>
      </c>
    </row>
    <row r="793" spans="1:7" hidden="1" x14ac:dyDescent="0.35">
      <c r="A793" s="364" t="s">
        <v>4898</v>
      </c>
      <c r="B793" s="370" t="s">
        <v>1297</v>
      </c>
      <c r="C793" s="25" t="s">
        <v>39</v>
      </c>
      <c r="D793" s="114">
        <v>0</v>
      </c>
      <c r="E793" s="205"/>
      <c r="F793" s="205"/>
      <c r="G793" s="455">
        <v>400</v>
      </c>
    </row>
    <row r="794" spans="1:7" hidden="1" x14ac:dyDescent="0.35">
      <c r="A794" s="364" t="s">
        <v>4899</v>
      </c>
      <c r="B794" s="370" t="s">
        <v>3561</v>
      </c>
      <c r="C794" s="25" t="s">
        <v>39</v>
      </c>
      <c r="D794" s="114">
        <v>0</v>
      </c>
      <c r="E794" s="205"/>
      <c r="F794" s="205"/>
      <c r="G794" s="455">
        <v>400</v>
      </c>
    </row>
    <row r="795" spans="1:7" hidden="1" x14ac:dyDescent="0.35">
      <c r="A795" s="364" t="s">
        <v>4900</v>
      </c>
      <c r="B795" s="370" t="s">
        <v>3505</v>
      </c>
      <c r="C795" s="25" t="s">
        <v>39</v>
      </c>
      <c r="D795" s="114">
        <v>0</v>
      </c>
      <c r="E795" s="205"/>
      <c r="F795" s="205"/>
      <c r="G795" s="455">
        <v>400</v>
      </c>
    </row>
    <row r="796" spans="1:7" hidden="1" x14ac:dyDescent="0.35">
      <c r="A796" s="364" t="s">
        <v>4901</v>
      </c>
      <c r="B796" s="370" t="s">
        <v>3831</v>
      </c>
      <c r="C796" s="25" t="s">
        <v>39</v>
      </c>
      <c r="D796" s="114">
        <v>0</v>
      </c>
      <c r="E796" s="205"/>
      <c r="F796" s="205"/>
      <c r="G796" s="455">
        <v>400</v>
      </c>
    </row>
    <row r="797" spans="1:7" hidden="1" x14ac:dyDescent="0.35">
      <c r="A797" s="364" t="s">
        <v>4902</v>
      </c>
      <c r="B797" s="370" t="s">
        <v>2648</v>
      </c>
      <c r="C797" s="25" t="s">
        <v>39</v>
      </c>
      <c r="D797" s="114">
        <v>0</v>
      </c>
      <c r="E797" s="205"/>
      <c r="F797" s="205"/>
      <c r="G797" s="455">
        <v>400</v>
      </c>
    </row>
    <row r="798" spans="1:7" hidden="1" x14ac:dyDescent="0.35">
      <c r="A798" s="364" t="s">
        <v>4903</v>
      </c>
      <c r="B798" s="370" t="s">
        <v>3539</v>
      </c>
      <c r="C798" s="25" t="s">
        <v>39</v>
      </c>
      <c r="D798" s="114">
        <v>0</v>
      </c>
      <c r="E798" s="205"/>
      <c r="F798" s="205"/>
      <c r="G798" s="455">
        <v>400</v>
      </c>
    </row>
    <row r="799" spans="1:7" hidden="1" x14ac:dyDescent="0.35">
      <c r="A799" s="364" t="s">
        <v>4904</v>
      </c>
      <c r="B799" s="370" t="s">
        <v>3832</v>
      </c>
      <c r="C799" s="25" t="s">
        <v>39</v>
      </c>
      <c r="D799" s="114">
        <v>0</v>
      </c>
      <c r="E799" s="205"/>
      <c r="F799" s="205"/>
      <c r="G799" s="455">
        <v>400</v>
      </c>
    </row>
    <row r="800" spans="1:7" hidden="1" x14ac:dyDescent="0.35">
      <c r="A800" s="364" t="s">
        <v>4905</v>
      </c>
      <c r="B800" s="370" t="s">
        <v>255</v>
      </c>
      <c r="C800" s="25" t="s">
        <v>39</v>
      </c>
      <c r="D800" s="114">
        <v>0</v>
      </c>
      <c r="E800" s="205"/>
      <c r="F800" s="205"/>
      <c r="G800" s="455">
        <v>450</v>
      </c>
    </row>
    <row r="801" spans="1:7" hidden="1" x14ac:dyDescent="0.35">
      <c r="A801" s="364" t="s">
        <v>4906</v>
      </c>
      <c r="B801" s="370" t="s">
        <v>3190</v>
      </c>
      <c r="C801" s="25" t="s">
        <v>39</v>
      </c>
      <c r="D801" s="114">
        <v>0</v>
      </c>
      <c r="E801" s="205"/>
      <c r="F801" s="205"/>
      <c r="G801" s="455">
        <v>450</v>
      </c>
    </row>
    <row r="802" spans="1:7" hidden="1" x14ac:dyDescent="0.35">
      <c r="A802" s="364" t="s">
        <v>4907</v>
      </c>
      <c r="B802" s="370" t="s">
        <v>3833</v>
      </c>
      <c r="C802" s="25" t="s">
        <v>39</v>
      </c>
      <c r="D802" s="114">
        <v>0</v>
      </c>
      <c r="E802" s="205"/>
      <c r="F802" s="205"/>
      <c r="G802" s="455">
        <v>450</v>
      </c>
    </row>
    <row r="803" spans="1:7" hidden="1" x14ac:dyDescent="0.35">
      <c r="A803" s="364" t="s">
        <v>4908</v>
      </c>
      <c r="B803" s="370" t="s">
        <v>257</v>
      </c>
      <c r="C803" s="25" t="s">
        <v>39</v>
      </c>
      <c r="D803" s="114">
        <v>0</v>
      </c>
      <c r="E803" s="205"/>
      <c r="F803" s="205"/>
      <c r="G803" s="455">
        <v>450</v>
      </c>
    </row>
    <row r="804" spans="1:7" hidden="1" x14ac:dyDescent="0.35">
      <c r="A804" s="364" t="s">
        <v>4909</v>
      </c>
      <c r="B804" s="370" t="s">
        <v>3132</v>
      </c>
      <c r="C804" s="25" t="s">
        <v>39</v>
      </c>
      <c r="D804" s="114">
        <v>0</v>
      </c>
      <c r="E804" s="205"/>
      <c r="F804" s="205"/>
      <c r="G804" s="455">
        <v>450</v>
      </c>
    </row>
    <row r="805" spans="1:7" hidden="1" x14ac:dyDescent="0.35">
      <c r="A805" s="364" t="s">
        <v>4910</v>
      </c>
      <c r="B805" s="370" t="s">
        <v>3834</v>
      </c>
      <c r="C805" s="25" t="s">
        <v>39</v>
      </c>
      <c r="D805" s="114">
        <v>0</v>
      </c>
      <c r="E805" s="205"/>
      <c r="F805" s="205"/>
      <c r="G805" s="455">
        <v>450</v>
      </c>
    </row>
    <row r="806" spans="1:7" hidden="1" x14ac:dyDescent="0.35">
      <c r="A806" s="364" t="s">
        <v>4911</v>
      </c>
      <c r="B806" s="370" t="s">
        <v>259</v>
      </c>
      <c r="C806" s="25" t="s">
        <v>39</v>
      </c>
      <c r="D806" s="114">
        <v>0</v>
      </c>
      <c r="E806" s="205"/>
      <c r="F806" s="205"/>
      <c r="G806" s="455">
        <v>450</v>
      </c>
    </row>
    <row r="807" spans="1:7" hidden="1" x14ac:dyDescent="0.35">
      <c r="A807" s="364" t="s">
        <v>4912</v>
      </c>
      <c r="B807" s="370" t="s">
        <v>3161</v>
      </c>
      <c r="C807" s="25" t="s">
        <v>39</v>
      </c>
      <c r="D807" s="114">
        <v>0</v>
      </c>
      <c r="E807" s="205"/>
      <c r="F807" s="205"/>
      <c r="G807" s="455">
        <v>450</v>
      </c>
    </row>
    <row r="808" spans="1:7" hidden="1" x14ac:dyDescent="0.35">
      <c r="A808" s="364" t="s">
        <v>4913</v>
      </c>
      <c r="B808" s="370" t="s">
        <v>3835</v>
      </c>
      <c r="C808" s="25" t="s">
        <v>39</v>
      </c>
      <c r="D808" s="114">
        <v>0</v>
      </c>
      <c r="E808" s="205"/>
      <c r="F808" s="205"/>
      <c r="G808" s="455">
        <v>450</v>
      </c>
    </row>
    <row r="809" spans="1:7" hidden="1" x14ac:dyDescent="0.35">
      <c r="A809" s="364" t="s">
        <v>4914</v>
      </c>
      <c r="B809" s="370" t="s">
        <v>501</v>
      </c>
      <c r="C809" s="25" t="s">
        <v>39</v>
      </c>
      <c r="D809" s="114">
        <v>0</v>
      </c>
      <c r="F809" s="205"/>
      <c r="G809" s="455">
        <v>450</v>
      </c>
    </row>
    <row r="810" spans="1:7" hidden="1" x14ac:dyDescent="0.35">
      <c r="A810" s="364" t="s">
        <v>4915</v>
      </c>
      <c r="B810" s="370" t="s">
        <v>3229</v>
      </c>
      <c r="C810" s="25" t="s">
        <v>39</v>
      </c>
      <c r="D810" s="114">
        <v>0</v>
      </c>
      <c r="E810" s="205"/>
      <c r="F810" s="205"/>
      <c r="G810" s="455">
        <v>450</v>
      </c>
    </row>
    <row r="811" spans="1:7" hidden="1" x14ac:dyDescent="0.35">
      <c r="A811" s="364" t="s">
        <v>4916</v>
      </c>
      <c r="B811" s="370" t="s">
        <v>3836</v>
      </c>
      <c r="C811" s="25" t="s">
        <v>39</v>
      </c>
      <c r="D811" s="114">
        <v>0</v>
      </c>
      <c r="E811" s="205"/>
      <c r="F811" s="205"/>
      <c r="G811" s="455">
        <v>450</v>
      </c>
    </row>
    <row r="812" spans="1:7" hidden="1" x14ac:dyDescent="0.35">
      <c r="A812" s="364" t="s">
        <v>4917</v>
      </c>
      <c r="B812" s="370" t="s">
        <v>1302</v>
      </c>
      <c r="C812" s="25" t="s">
        <v>39</v>
      </c>
      <c r="D812" s="114">
        <v>0</v>
      </c>
      <c r="E812" s="205"/>
      <c r="F812" s="205"/>
      <c r="G812" s="455">
        <v>450</v>
      </c>
    </row>
    <row r="813" spans="1:7" hidden="1" x14ac:dyDescent="0.35">
      <c r="A813" s="364" t="s">
        <v>4918</v>
      </c>
      <c r="B813" s="370" t="s">
        <v>261</v>
      </c>
      <c r="C813" s="25" t="s">
        <v>39</v>
      </c>
      <c r="D813" s="114">
        <v>0</v>
      </c>
      <c r="E813" s="205"/>
      <c r="F813" s="205"/>
      <c r="G813" s="455">
        <v>450</v>
      </c>
    </row>
    <row r="814" spans="1:7" hidden="1" x14ac:dyDescent="0.35">
      <c r="A814" s="364" t="s">
        <v>4919</v>
      </c>
      <c r="B814" s="370" t="s">
        <v>3258</v>
      </c>
      <c r="C814" s="25" t="s">
        <v>39</v>
      </c>
      <c r="D814" s="114">
        <v>0</v>
      </c>
      <c r="E814" s="205"/>
      <c r="F814" s="205"/>
      <c r="G814" s="455">
        <v>450</v>
      </c>
    </row>
    <row r="815" spans="1:7" hidden="1" x14ac:dyDescent="0.35">
      <c r="A815" s="364" t="s">
        <v>4920</v>
      </c>
      <c r="B815" s="370" t="s">
        <v>3837</v>
      </c>
      <c r="C815" s="25" t="s">
        <v>39</v>
      </c>
      <c r="D815" s="114">
        <v>0</v>
      </c>
      <c r="E815" s="205"/>
      <c r="F815" s="205"/>
      <c r="G815" s="455">
        <v>450</v>
      </c>
    </row>
    <row r="816" spans="1:7" hidden="1" x14ac:dyDescent="0.35">
      <c r="A816" s="364" t="s">
        <v>4921</v>
      </c>
      <c r="B816" s="370" t="s">
        <v>263</v>
      </c>
      <c r="C816" s="25" t="s">
        <v>39</v>
      </c>
      <c r="D816" s="114">
        <v>0</v>
      </c>
      <c r="E816" s="205"/>
      <c r="F816" s="205"/>
      <c r="G816" s="455">
        <v>450</v>
      </c>
    </row>
    <row r="817" spans="1:7" hidden="1" x14ac:dyDescent="0.35">
      <c r="A817" s="364" t="s">
        <v>4922</v>
      </c>
      <c r="B817" s="370" t="s">
        <v>3287</v>
      </c>
      <c r="C817" s="25" t="s">
        <v>39</v>
      </c>
      <c r="D817" s="114">
        <v>0</v>
      </c>
      <c r="E817" s="205"/>
      <c r="F817" s="205"/>
      <c r="G817" s="455">
        <v>450</v>
      </c>
    </row>
    <row r="818" spans="1:7" hidden="1" x14ac:dyDescent="0.35">
      <c r="A818" s="364" t="s">
        <v>4923</v>
      </c>
      <c r="B818" s="370" t="s">
        <v>3838</v>
      </c>
      <c r="C818" s="25" t="s">
        <v>39</v>
      </c>
      <c r="D818" s="114">
        <v>0</v>
      </c>
      <c r="E818" s="205"/>
      <c r="F818" s="205"/>
      <c r="G818" s="455">
        <v>450</v>
      </c>
    </row>
    <row r="819" spans="1:7" hidden="1" x14ac:dyDescent="0.35">
      <c r="A819" s="364" t="s">
        <v>4924</v>
      </c>
      <c r="B819" s="370" t="s">
        <v>265</v>
      </c>
      <c r="C819" s="25" t="s">
        <v>39</v>
      </c>
      <c r="D819" s="114">
        <v>0</v>
      </c>
      <c r="E819" s="205"/>
      <c r="F819" s="205"/>
      <c r="G819" s="455">
        <v>450</v>
      </c>
    </row>
    <row r="820" spans="1:7" hidden="1" x14ac:dyDescent="0.35">
      <c r="A820" s="364" t="s">
        <v>4925</v>
      </c>
      <c r="B820" s="370" t="s">
        <v>3316</v>
      </c>
      <c r="C820" s="25" t="s">
        <v>39</v>
      </c>
      <c r="D820" s="114">
        <v>0</v>
      </c>
      <c r="E820" s="205"/>
      <c r="F820" s="205"/>
      <c r="G820" s="455">
        <v>450</v>
      </c>
    </row>
    <row r="821" spans="1:7" hidden="1" x14ac:dyDescent="0.35">
      <c r="A821" s="364" t="s">
        <v>4926</v>
      </c>
      <c r="B821" s="370" t="s">
        <v>3839</v>
      </c>
      <c r="C821" s="25" t="s">
        <v>39</v>
      </c>
      <c r="D821" s="114">
        <v>0</v>
      </c>
      <c r="E821" s="205"/>
      <c r="F821" s="205"/>
      <c r="G821" s="455">
        <v>450</v>
      </c>
    </row>
    <row r="822" spans="1:7" hidden="1" x14ac:dyDescent="0.35">
      <c r="A822" s="364" t="s">
        <v>4927</v>
      </c>
      <c r="B822" s="370" t="s">
        <v>267</v>
      </c>
      <c r="C822" s="25" t="s">
        <v>39</v>
      </c>
      <c r="D822" s="114">
        <v>0</v>
      </c>
      <c r="E822" s="205"/>
      <c r="F822" s="205"/>
      <c r="G822" s="455">
        <v>450</v>
      </c>
    </row>
    <row r="823" spans="1:7" hidden="1" x14ac:dyDescent="0.35">
      <c r="A823" s="364" t="s">
        <v>4928</v>
      </c>
      <c r="B823" s="370" t="s">
        <v>3345</v>
      </c>
      <c r="C823" s="25" t="s">
        <v>39</v>
      </c>
      <c r="D823" s="114">
        <v>0</v>
      </c>
      <c r="E823" s="205"/>
      <c r="F823" s="205"/>
      <c r="G823" s="455">
        <v>450</v>
      </c>
    </row>
    <row r="824" spans="1:7" hidden="1" x14ac:dyDescent="0.35">
      <c r="A824" s="364" t="s">
        <v>4929</v>
      </c>
      <c r="B824" s="370" t="s">
        <v>3840</v>
      </c>
      <c r="C824" s="25" t="s">
        <v>39</v>
      </c>
      <c r="D824" s="114">
        <v>0</v>
      </c>
      <c r="E824" s="205"/>
      <c r="F824" s="205"/>
      <c r="G824" s="455">
        <v>450</v>
      </c>
    </row>
    <row r="825" spans="1:7" hidden="1" x14ac:dyDescent="0.35">
      <c r="A825" s="364" t="s">
        <v>4930</v>
      </c>
      <c r="B825" s="370" t="s">
        <v>269</v>
      </c>
      <c r="C825" s="25" t="s">
        <v>39</v>
      </c>
      <c r="D825" s="114">
        <v>0</v>
      </c>
      <c r="E825" s="205"/>
      <c r="F825" s="205"/>
      <c r="G825" s="455">
        <v>450</v>
      </c>
    </row>
    <row r="826" spans="1:7" hidden="1" x14ac:dyDescent="0.35">
      <c r="A826" s="364" t="s">
        <v>4931</v>
      </c>
      <c r="B826" s="370" t="s">
        <v>3374</v>
      </c>
      <c r="C826" s="25" t="s">
        <v>39</v>
      </c>
      <c r="D826" s="114">
        <v>0</v>
      </c>
      <c r="E826" s="205"/>
      <c r="F826" s="205"/>
      <c r="G826" s="455">
        <v>450</v>
      </c>
    </row>
    <row r="827" spans="1:7" hidden="1" x14ac:dyDescent="0.35">
      <c r="A827" s="364" t="s">
        <v>4932</v>
      </c>
      <c r="B827" s="370" t="s">
        <v>3841</v>
      </c>
      <c r="C827" s="25" t="s">
        <v>39</v>
      </c>
      <c r="D827" s="114">
        <v>0</v>
      </c>
      <c r="E827" s="205"/>
      <c r="F827" s="205"/>
      <c r="G827" s="455">
        <v>450</v>
      </c>
    </row>
    <row r="828" spans="1:7" hidden="1" x14ac:dyDescent="0.35">
      <c r="A828" s="364" t="s">
        <v>4933</v>
      </c>
      <c r="B828" s="370" t="s">
        <v>3842</v>
      </c>
      <c r="C828" s="25" t="s">
        <v>39</v>
      </c>
      <c r="D828" s="114">
        <v>0</v>
      </c>
      <c r="E828" s="205"/>
      <c r="F828" s="205"/>
      <c r="G828" s="455">
        <v>450</v>
      </c>
    </row>
    <row r="829" spans="1:7" hidden="1" x14ac:dyDescent="0.35">
      <c r="A829" s="364" t="s">
        <v>4934</v>
      </c>
      <c r="B829" s="370" t="s">
        <v>3399</v>
      </c>
      <c r="C829" s="25" t="s">
        <v>39</v>
      </c>
      <c r="D829" s="114">
        <v>0</v>
      </c>
      <c r="E829" s="205"/>
      <c r="F829" s="205"/>
      <c r="G829" s="455">
        <v>450</v>
      </c>
    </row>
    <row r="830" spans="1:7" hidden="1" x14ac:dyDescent="0.35">
      <c r="A830" s="364" t="s">
        <v>4935</v>
      </c>
      <c r="B830" s="370" t="s">
        <v>454</v>
      </c>
      <c r="C830" s="25" t="s">
        <v>39</v>
      </c>
      <c r="D830" s="114">
        <v>0</v>
      </c>
      <c r="E830" s="205"/>
      <c r="F830" s="205"/>
      <c r="G830" s="455">
        <v>450</v>
      </c>
    </row>
    <row r="831" spans="1:7" hidden="1" x14ac:dyDescent="0.35">
      <c r="A831" s="364" t="s">
        <v>4936</v>
      </c>
      <c r="B831" s="370" t="s">
        <v>3843</v>
      </c>
      <c r="C831" s="25" t="s">
        <v>39</v>
      </c>
      <c r="D831" s="114">
        <v>0</v>
      </c>
      <c r="E831" s="205"/>
      <c r="F831" s="205"/>
      <c r="G831" s="455">
        <v>450</v>
      </c>
    </row>
    <row r="832" spans="1:7" hidden="1" x14ac:dyDescent="0.35">
      <c r="A832" s="364" t="s">
        <v>4937</v>
      </c>
      <c r="B832" s="370" t="s">
        <v>3426</v>
      </c>
      <c r="C832" s="25" t="s">
        <v>39</v>
      </c>
      <c r="D832" s="114">
        <v>0</v>
      </c>
      <c r="E832" s="205"/>
      <c r="F832" s="205"/>
      <c r="G832" s="455">
        <v>450</v>
      </c>
    </row>
    <row r="833" spans="1:7" hidden="1" x14ac:dyDescent="0.35">
      <c r="A833" s="364" t="s">
        <v>4938</v>
      </c>
      <c r="B833" s="370" t="s">
        <v>272</v>
      </c>
      <c r="C833" s="25" t="s">
        <v>39</v>
      </c>
      <c r="D833" s="114">
        <v>0</v>
      </c>
      <c r="E833" s="205"/>
      <c r="F833" s="205"/>
      <c r="G833" s="455">
        <v>450</v>
      </c>
    </row>
    <row r="834" spans="1:7" hidden="1" x14ac:dyDescent="0.35">
      <c r="A834" s="364" t="s">
        <v>4939</v>
      </c>
      <c r="B834" s="370" t="s">
        <v>474</v>
      </c>
      <c r="C834" s="25" t="s">
        <v>39</v>
      </c>
      <c r="D834" s="114">
        <v>0</v>
      </c>
      <c r="E834" s="205"/>
      <c r="F834" s="205"/>
      <c r="G834" s="455">
        <v>450</v>
      </c>
    </row>
    <row r="835" spans="1:7" hidden="1" x14ac:dyDescent="0.35">
      <c r="A835" s="364" t="s">
        <v>4940</v>
      </c>
      <c r="B835" s="370" t="s">
        <v>3454</v>
      </c>
      <c r="C835" s="25" t="s">
        <v>39</v>
      </c>
      <c r="D835" s="114">
        <v>0</v>
      </c>
      <c r="E835" s="205"/>
      <c r="F835" s="205"/>
      <c r="G835" s="455">
        <v>450</v>
      </c>
    </row>
    <row r="836" spans="1:7" hidden="1" x14ac:dyDescent="0.35">
      <c r="A836" s="364" t="s">
        <v>4941</v>
      </c>
      <c r="B836" s="370" t="s">
        <v>3844</v>
      </c>
      <c r="C836" s="25" t="s">
        <v>39</v>
      </c>
      <c r="D836" s="114">
        <v>0</v>
      </c>
      <c r="E836" s="205"/>
      <c r="F836" s="205"/>
      <c r="G836" s="455">
        <v>450</v>
      </c>
    </row>
    <row r="837" spans="1:7" hidden="1" x14ac:dyDescent="0.35">
      <c r="A837" s="364" t="s">
        <v>4942</v>
      </c>
      <c r="B837" s="370" t="s">
        <v>273</v>
      </c>
      <c r="C837" s="25" t="s">
        <v>39</v>
      </c>
      <c r="D837" s="114">
        <v>0</v>
      </c>
      <c r="E837" s="205"/>
      <c r="F837" s="205"/>
      <c r="G837" s="455">
        <v>450</v>
      </c>
    </row>
    <row r="838" spans="1:7" hidden="1" x14ac:dyDescent="0.35">
      <c r="A838" s="364" t="s">
        <v>4943</v>
      </c>
      <c r="B838" s="370" t="s">
        <v>3623</v>
      </c>
      <c r="C838" s="25" t="s">
        <v>39</v>
      </c>
      <c r="D838" s="114">
        <v>0</v>
      </c>
      <c r="E838" s="205"/>
      <c r="F838" s="205"/>
      <c r="G838" s="455">
        <v>450</v>
      </c>
    </row>
    <row r="839" spans="1:7" hidden="1" x14ac:dyDescent="0.35">
      <c r="A839" s="364" t="s">
        <v>4944</v>
      </c>
      <c r="B839" s="370" t="s">
        <v>3845</v>
      </c>
      <c r="C839" s="25" t="s">
        <v>39</v>
      </c>
      <c r="D839" s="114">
        <v>0</v>
      </c>
      <c r="E839" s="205"/>
      <c r="F839" s="205"/>
      <c r="G839" s="455">
        <v>450</v>
      </c>
    </row>
    <row r="840" spans="1:7" hidden="1" x14ac:dyDescent="0.35">
      <c r="A840" s="364" t="s">
        <v>4945</v>
      </c>
      <c r="B840" s="370" t="s">
        <v>1303</v>
      </c>
      <c r="C840" s="25" t="s">
        <v>39</v>
      </c>
      <c r="D840" s="114">
        <v>0</v>
      </c>
      <c r="E840" s="205"/>
      <c r="F840" s="205"/>
      <c r="G840" s="455">
        <v>450</v>
      </c>
    </row>
    <row r="841" spans="1:7" hidden="1" x14ac:dyDescent="0.35">
      <c r="A841" s="364" t="s">
        <v>4946</v>
      </c>
      <c r="B841" s="370" t="s">
        <v>275</v>
      </c>
      <c r="C841" s="25" t="s">
        <v>39</v>
      </c>
      <c r="D841" s="114">
        <v>0</v>
      </c>
      <c r="E841" s="205"/>
      <c r="F841" s="205"/>
      <c r="G841" s="455">
        <v>450</v>
      </c>
    </row>
    <row r="842" spans="1:7" hidden="1" x14ac:dyDescent="0.35">
      <c r="A842" s="364" t="s">
        <v>4947</v>
      </c>
      <c r="B842" s="370" t="s">
        <v>1304</v>
      </c>
      <c r="C842" s="25" t="s">
        <v>39</v>
      </c>
      <c r="D842" s="114">
        <v>0</v>
      </c>
      <c r="E842" s="205"/>
      <c r="F842" s="205"/>
      <c r="G842" s="455">
        <v>450</v>
      </c>
    </row>
    <row r="843" spans="1:7" hidden="1" x14ac:dyDescent="0.35">
      <c r="A843" s="364" t="s">
        <v>4948</v>
      </c>
      <c r="B843" s="370" t="s">
        <v>1305</v>
      </c>
      <c r="C843" s="25" t="s">
        <v>39</v>
      </c>
      <c r="D843" s="114">
        <v>0</v>
      </c>
      <c r="E843" s="205"/>
      <c r="F843" s="205"/>
      <c r="G843" s="455">
        <v>450</v>
      </c>
    </row>
    <row r="844" spans="1:7" hidden="1" x14ac:dyDescent="0.35">
      <c r="A844" s="364" t="s">
        <v>4949</v>
      </c>
      <c r="B844" s="370" t="s">
        <v>429</v>
      </c>
      <c r="C844" s="25" t="s">
        <v>39</v>
      </c>
      <c r="D844" s="114">
        <v>0</v>
      </c>
      <c r="E844" s="205"/>
      <c r="F844" s="205"/>
      <c r="G844" s="455">
        <v>450</v>
      </c>
    </row>
    <row r="845" spans="1:7" hidden="1" x14ac:dyDescent="0.35">
      <c r="A845" s="364" t="s">
        <v>4950</v>
      </c>
      <c r="B845" s="370" t="s">
        <v>276</v>
      </c>
      <c r="C845" s="25" t="s">
        <v>39</v>
      </c>
      <c r="D845" s="114">
        <v>0</v>
      </c>
      <c r="E845" s="205"/>
      <c r="F845" s="205"/>
      <c r="G845" s="455">
        <v>450</v>
      </c>
    </row>
    <row r="846" spans="1:7" hidden="1" x14ac:dyDescent="0.35">
      <c r="A846" s="364" t="s">
        <v>4951</v>
      </c>
      <c r="B846" s="370" t="s">
        <v>1306</v>
      </c>
      <c r="C846" s="25" t="s">
        <v>39</v>
      </c>
      <c r="D846" s="114">
        <v>0</v>
      </c>
      <c r="E846" s="205"/>
      <c r="F846" s="205"/>
      <c r="G846" s="455">
        <v>450</v>
      </c>
    </row>
    <row r="847" spans="1:7" hidden="1" x14ac:dyDescent="0.35">
      <c r="A847" s="364" t="s">
        <v>4952</v>
      </c>
      <c r="B847" s="370" t="s">
        <v>3846</v>
      </c>
      <c r="C847" s="25" t="s">
        <v>39</v>
      </c>
      <c r="D847" s="114">
        <v>0</v>
      </c>
      <c r="E847" s="205"/>
      <c r="F847" s="205"/>
      <c r="G847" s="455">
        <v>450</v>
      </c>
    </row>
    <row r="848" spans="1:7" hidden="1" x14ac:dyDescent="0.35">
      <c r="A848" s="364" t="s">
        <v>4953</v>
      </c>
      <c r="B848" s="370" t="s">
        <v>3483</v>
      </c>
      <c r="C848" s="25" t="s">
        <v>39</v>
      </c>
      <c r="D848" s="114">
        <v>0</v>
      </c>
      <c r="E848" s="205"/>
      <c r="F848" s="205"/>
      <c r="G848" s="455">
        <v>450</v>
      </c>
    </row>
    <row r="849" spans="1:7" hidden="1" x14ac:dyDescent="0.35">
      <c r="A849" s="364" t="s">
        <v>4954</v>
      </c>
      <c r="B849" s="370" t="s">
        <v>278</v>
      </c>
      <c r="C849" s="25" t="s">
        <v>39</v>
      </c>
      <c r="D849" s="114">
        <v>0</v>
      </c>
      <c r="E849" s="205"/>
      <c r="F849" s="205"/>
      <c r="G849" s="455">
        <v>450</v>
      </c>
    </row>
    <row r="850" spans="1:7" hidden="1" x14ac:dyDescent="0.35">
      <c r="A850" s="364" t="s">
        <v>4955</v>
      </c>
      <c r="B850" s="370" t="s">
        <v>279</v>
      </c>
      <c r="C850" s="25" t="s">
        <v>39</v>
      </c>
      <c r="D850" s="114">
        <v>0</v>
      </c>
      <c r="E850" s="205"/>
      <c r="F850" s="205"/>
      <c r="G850" s="455">
        <v>450</v>
      </c>
    </row>
    <row r="851" spans="1:7" hidden="1" x14ac:dyDescent="0.35">
      <c r="A851" s="364" t="s">
        <v>4956</v>
      </c>
      <c r="B851" s="370" t="s">
        <v>3562</v>
      </c>
      <c r="C851" s="25" t="s">
        <v>39</v>
      </c>
      <c r="D851" s="114">
        <v>0</v>
      </c>
      <c r="E851" s="205"/>
      <c r="F851" s="205"/>
      <c r="G851" s="455">
        <v>450</v>
      </c>
    </row>
    <row r="852" spans="1:7" hidden="1" x14ac:dyDescent="0.35">
      <c r="A852" s="364" t="s">
        <v>4957</v>
      </c>
      <c r="B852" s="370" t="s">
        <v>3516</v>
      </c>
      <c r="C852" s="25" t="s">
        <v>39</v>
      </c>
      <c r="D852" s="114">
        <v>0</v>
      </c>
      <c r="E852" s="205"/>
      <c r="F852" s="205"/>
      <c r="G852" s="455">
        <v>450</v>
      </c>
    </row>
    <row r="853" spans="1:7" hidden="1" x14ac:dyDescent="0.35">
      <c r="A853" s="364" t="s">
        <v>4958</v>
      </c>
      <c r="B853" s="370" t="s">
        <v>3847</v>
      </c>
      <c r="C853" s="25" t="s">
        <v>39</v>
      </c>
      <c r="D853" s="114">
        <v>0</v>
      </c>
      <c r="E853" s="205"/>
      <c r="F853" s="205"/>
      <c r="G853" s="455">
        <v>450</v>
      </c>
    </row>
    <row r="854" spans="1:7" hidden="1" x14ac:dyDescent="0.35">
      <c r="A854" s="364" t="s">
        <v>4959</v>
      </c>
      <c r="B854" s="370" t="s">
        <v>2649</v>
      </c>
      <c r="C854" s="25" t="s">
        <v>39</v>
      </c>
      <c r="D854" s="114">
        <v>0</v>
      </c>
      <c r="E854" s="205"/>
      <c r="F854" s="205"/>
      <c r="G854" s="455">
        <v>450</v>
      </c>
    </row>
    <row r="855" spans="1:7" hidden="1" x14ac:dyDescent="0.35">
      <c r="A855" s="364" t="s">
        <v>4960</v>
      </c>
      <c r="B855" s="370" t="s">
        <v>3540</v>
      </c>
      <c r="C855" s="25" t="s">
        <v>39</v>
      </c>
      <c r="D855" s="114">
        <v>0</v>
      </c>
      <c r="E855" s="205"/>
      <c r="F855" s="205"/>
      <c r="G855" s="455">
        <v>450</v>
      </c>
    </row>
    <row r="856" spans="1:7" hidden="1" x14ac:dyDescent="0.35">
      <c r="A856" s="364" t="s">
        <v>4961</v>
      </c>
      <c r="B856" s="370" t="s">
        <v>3848</v>
      </c>
      <c r="C856" s="25" t="s">
        <v>39</v>
      </c>
      <c r="D856" s="114">
        <v>0</v>
      </c>
      <c r="E856" s="205"/>
      <c r="F856" s="205"/>
      <c r="G856" s="455">
        <v>450</v>
      </c>
    </row>
    <row r="857" spans="1:7" hidden="1" x14ac:dyDescent="0.35">
      <c r="A857" s="364" t="s">
        <v>4962</v>
      </c>
      <c r="B857" s="370" t="s">
        <v>280</v>
      </c>
      <c r="C857" s="25" t="s">
        <v>39</v>
      </c>
      <c r="D857" s="114">
        <v>0</v>
      </c>
      <c r="E857" s="205"/>
      <c r="F857" s="205"/>
      <c r="G857" s="455">
        <v>500</v>
      </c>
    </row>
    <row r="858" spans="1:7" hidden="1" x14ac:dyDescent="0.35">
      <c r="A858" s="364" t="s">
        <v>4963</v>
      </c>
      <c r="B858" s="370" t="s">
        <v>3191</v>
      </c>
      <c r="C858" s="25" t="s">
        <v>39</v>
      </c>
      <c r="D858" s="114">
        <v>0</v>
      </c>
      <c r="E858" s="205"/>
      <c r="F858" s="205"/>
      <c r="G858" s="455">
        <v>500</v>
      </c>
    </row>
    <row r="859" spans="1:7" hidden="1" x14ac:dyDescent="0.35">
      <c r="A859" s="364" t="s">
        <v>4964</v>
      </c>
      <c r="B859" s="370" t="s">
        <v>3849</v>
      </c>
      <c r="C859" s="25" t="s">
        <v>39</v>
      </c>
      <c r="D859" s="114">
        <v>0</v>
      </c>
      <c r="E859" s="205"/>
      <c r="F859" s="205"/>
      <c r="G859" s="455">
        <v>500</v>
      </c>
    </row>
    <row r="860" spans="1:7" hidden="1" x14ac:dyDescent="0.35">
      <c r="A860" s="364" t="s">
        <v>4965</v>
      </c>
      <c r="B860" s="370" t="s">
        <v>282</v>
      </c>
      <c r="C860" s="25" t="s">
        <v>39</v>
      </c>
      <c r="D860" s="114">
        <v>0</v>
      </c>
      <c r="E860" s="205"/>
      <c r="F860" s="205"/>
      <c r="G860" s="455">
        <v>500</v>
      </c>
    </row>
    <row r="861" spans="1:7" hidden="1" x14ac:dyDescent="0.35">
      <c r="A861" s="364" t="s">
        <v>4966</v>
      </c>
      <c r="B861" s="370" t="s">
        <v>3133</v>
      </c>
      <c r="C861" s="25" t="s">
        <v>39</v>
      </c>
      <c r="D861" s="114">
        <v>0</v>
      </c>
      <c r="E861" s="205"/>
      <c r="F861" s="205"/>
      <c r="G861" s="455">
        <v>500</v>
      </c>
    </row>
    <row r="862" spans="1:7" hidden="1" x14ac:dyDescent="0.35">
      <c r="A862" s="364" t="s">
        <v>4967</v>
      </c>
      <c r="B862" s="370" t="s">
        <v>3850</v>
      </c>
      <c r="C862" s="25" t="s">
        <v>39</v>
      </c>
      <c r="D862" s="114">
        <v>0</v>
      </c>
      <c r="E862" s="205"/>
      <c r="F862" s="205"/>
      <c r="G862" s="455">
        <v>500</v>
      </c>
    </row>
    <row r="863" spans="1:7" hidden="1" x14ac:dyDescent="0.35">
      <c r="A863" s="364" t="s">
        <v>4968</v>
      </c>
      <c r="B863" s="370" t="s">
        <v>284</v>
      </c>
      <c r="C863" s="25" t="s">
        <v>39</v>
      </c>
      <c r="D863" s="114">
        <v>0</v>
      </c>
      <c r="E863" s="205"/>
      <c r="F863" s="205"/>
      <c r="G863" s="455">
        <v>500</v>
      </c>
    </row>
    <row r="864" spans="1:7" hidden="1" x14ac:dyDescent="0.35">
      <c r="A864" s="364" t="s">
        <v>4969</v>
      </c>
      <c r="B864" s="370" t="s">
        <v>3162</v>
      </c>
      <c r="C864" s="25" t="s">
        <v>39</v>
      </c>
      <c r="D864" s="114">
        <v>0</v>
      </c>
      <c r="E864" s="205"/>
      <c r="F864" s="205"/>
      <c r="G864" s="455">
        <v>500</v>
      </c>
    </row>
    <row r="865" spans="1:7" hidden="1" x14ac:dyDescent="0.35">
      <c r="A865" s="364" t="s">
        <v>4970</v>
      </c>
      <c r="B865" s="370" t="s">
        <v>3851</v>
      </c>
      <c r="C865" s="25" t="s">
        <v>39</v>
      </c>
      <c r="D865" s="114">
        <v>0</v>
      </c>
      <c r="E865" s="205"/>
      <c r="F865" s="205"/>
      <c r="G865" s="455">
        <v>500</v>
      </c>
    </row>
    <row r="866" spans="1:7" hidden="1" x14ac:dyDescent="0.35">
      <c r="A866" s="364" t="s">
        <v>4971</v>
      </c>
      <c r="B866" s="370" t="s">
        <v>503</v>
      </c>
      <c r="C866" s="25" t="s">
        <v>39</v>
      </c>
      <c r="D866" s="114">
        <v>0</v>
      </c>
      <c r="E866" s="205"/>
      <c r="F866" s="205"/>
      <c r="G866" s="455">
        <v>500</v>
      </c>
    </row>
    <row r="867" spans="1:7" hidden="1" x14ac:dyDescent="0.35">
      <c r="A867" s="364" t="s">
        <v>4972</v>
      </c>
      <c r="B867" s="370" t="s">
        <v>3230</v>
      </c>
      <c r="C867" s="25" t="s">
        <v>39</v>
      </c>
      <c r="D867" s="114">
        <v>0</v>
      </c>
      <c r="E867" s="205"/>
      <c r="F867" s="205"/>
      <c r="G867" s="455">
        <v>500</v>
      </c>
    </row>
    <row r="868" spans="1:7" hidden="1" x14ac:dyDescent="0.35">
      <c r="A868" s="364" t="s">
        <v>4973</v>
      </c>
      <c r="B868" s="370" t="s">
        <v>3852</v>
      </c>
      <c r="C868" s="25" t="s">
        <v>39</v>
      </c>
      <c r="D868" s="114">
        <v>0</v>
      </c>
      <c r="E868" s="205"/>
      <c r="F868" s="205"/>
      <c r="G868" s="455">
        <v>500</v>
      </c>
    </row>
    <row r="869" spans="1:7" hidden="1" x14ac:dyDescent="0.35">
      <c r="A869" s="364" t="s">
        <v>4974</v>
      </c>
      <c r="B869" s="370" t="s">
        <v>1307</v>
      </c>
      <c r="C869" s="25" t="s">
        <v>39</v>
      </c>
      <c r="D869" s="114">
        <v>0</v>
      </c>
      <c r="E869" s="205"/>
      <c r="F869" s="205"/>
      <c r="G869" s="455">
        <v>500</v>
      </c>
    </row>
    <row r="870" spans="1:7" hidden="1" x14ac:dyDescent="0.35">
      <c r="A870" s="364" t="s">
        <v>4975</v>
      </c>
      <c r="B870" s="370" t="s">
        <v>286</v>
      </c>
      <c r="C870" s="25" t="s">
        <v>39</v>
      </c>
      <c r="D870" s="114">
        <v>0</v>
      </c>
      <c r="E870" s="205"/>
      <c r="F870" s="205"/>
      <c r="G870" s="455">
        <v>500</v>
      </c>
    </row>
    <row r="871" spans="1:7" hidden="1" x14ac:dyDescent="0.35">
      <c r="A871" s="364" t="s">
        <v>4976</v>
      </c>
      <c r="B871" s="370" t="s">
        <v>3259</v>
      </c>
      <c r="C871" s="25" t="s">
        <v>39</v>
      </c>
      <c r="D871" s="114">
        <v>0</v>
      </c>
      <c r="E871" s="205"/>
      <c r="F871" s="205"/>
      <c r="G871" s="455">
        <v>500</v>
      </c>
    </row>
    <row r="872" spans="1:7" hidden="1" x14ac:dyDescent="0.35">
      <c r="A872" s="364" t="s">
        <v>4977</v>
      </c>
      <c r="B872" s="370" t="s">
        <v>3853</v>
      </c>
      <c r="C872" s="25" t="s">
        <v>39</v>
      </c>
      <c r="D872" s="114">
        <v>0</v>
      </c>
      <c r="E872" s="205"/>
      <c r="F872" s="205"/>
      <c r="G872" s="455">
        <v>500</v>
      </c>
    </row>
    <row r="873" spans="1:7" hidden="1" x14ac:dyDescent="0.35">
      <c r="A873" s="364" t="s">
        <v>4978</v>
      </c>
      <c r="B873" s="370" t="s">
        <v>288</v>
      </c>
      <c r="C873" s="25" t="s">
        <v>39</v>
      </c>
      <c r="D873" s="114">
        <v>0</v>
      </c>
      <c r="E873" s="205"/>
      <c r="F873" s="205"/>
      <c r="G873" s="455">
        <v>500</v>
      </c>
    </row>
    <row r="874" spans="1:7" hidden="1" x14ac:dyDescent="0.35">
      <c r="A874" s="364" t="s">
        <v>4979</v>
      </c>
      <c r="B874" s="370" t="s">
        <v>3288</v>
      </c>
      <c r="C874" s="25" t="s">
        <v>39</v>
      </c>
      <c r="D874" s="114">
        <v>0</v>
      </c>
      <c r="E874" s="205"/>
      <c r="F874" s="205"/>
      <c r="G874" s="455">
        <v>500</v>
      </c>
    </row>
    <row r="875" spans="1:7" hidden="1" x14ac:dyDescent="0.35">
      <c r="A875" s="364" t="s">
        <v>4980</v>
      </c>
      <c r="B875" s="370" t="s">
        <v>3854</v>
      </c>
      <c r="C875" s="25" t="s">
        <v>39</v>
      </c>
      <c r="D875" s="114">
        <v>0</v>
      </c>
      <c r="E875" s="205"/>
      <c r="F875" s="205"/>
      <c r="G875" s="455">
        <v>500</v>
      </c>
    </row>
    <row r="876" spans="1:7" hidden="1" x14ac:dyDescent="0.35">
      <c r="A876" s="364" t="s">
        <v>4981</v>
      </c>
      <c r="B876" s="370" t="s">
        <v>290</v>
      </c>
      <c r="C876" s="25" t="s">
        <v>39</v>
      </c>
      <c r="D876" s="114">
        <v>0</v>
      </c>
      <c r="E876" s="205"/>
      <c r="F876" s="205"/>
      <c r="G876" s="455">
        <v>500</v>
      </c>
    </row>
    <row r="877" spans="1:7" hidden="1" x14ac:dyDescent="0.35">
      <c r="A877" s="364" t="s">
        <v>4982</v>
      </c>
      <c r="B877" s="370" t="s">
        <v>3317</v>
      </c>
      <c r="C877" s="25" t="s">
        <v>39</v>
      </c>
      <c r="D877" s="114">
        <v>0</v>
      </c>
      <c r="E877" s="205"/>
      <c r="F877" s="205"/>
      <c r="G877" s="455">
        <v>500</v>
      </c>
    </row>
    <row r="878" spans="1:7" hidden="1" x14ac:dyDescent="0.35">
      <c r="A878" s="364" t="s">
        <v>4983</v>
      </c>
      <c r="B878" s="370" t="s">
        <v>3855</v>
      </c>
      <c r="C878" s="25" t="s">
        <v>39</v>
      </c>
      <c r="D878" s="114">
        <v>0</v>
      </c>
      <c r="E878" s="205"/>
      <c r="F878" s="205"/>
      <c r="G878" s="455">
        <v>500</v>
      </c>
    </row>
    <row r="879" spans="1:7" hidden="1" x14ac:dyDescent="0.35">
      <c r="A879" s="364" t="s">
        <v>4984</v>
      </c>
      <c r="B879" s="370" t="s">
        <v>292</v>
      </c>
      <c r="C879" s="25" t="s">
        <v>39</v>
      </c>
      <c r="D879" s="114">
        <v>0</v>
      </c>
      <c r="E879" s="205"/>
      <c r="F879" s="205"/>
      <c r="G879" s="455">
        <v>500</v>
      </c>
    </row>
    <row r="880" spans="1:7" hidden="1" x14ac:dyDescent="0.35">
      <c r="A880" s="364" t="s">
        <v>4985</v>
      </c>
      <c r="B880" s="370" t="s">
        <v>3346</v>
      </c>
      <c r="C880" s="25" t="s">
        <v>39</v>
      </c>
      <c r="D880" s="114">
        <v>0</v>
      </c>
      <c r="E880" s="205"/>
      <c r="F880" s="205"/>
      <c r="G880" s="455">
        <v>500</v>
      </c>
    </row>
    <row r="881" spans="1:7" hidden="1" x14ac:dyDescent="0.35">
      <c r="A881" s="364" t="s">
        <v>4986</v>
      </c>
      <c r="B881" s="370" t="s">
        <v>3856</v>
      </c>
      <c r="C881" s="25" t="s">
        <v>39</v>
      </c>
      <c r="D881" s="114">
        <v>0</v>
      </c>
      <c r="E881" s="205"/>
      <c r="F881" s="205"/>
      <c r="G881" s="455">
        <v>500</v>
      </c>
    </row>
    <row r="882" spans="1:7" hidden="1" x14ac:dyDescent="0.35">
      <c r="A882" s="364" t="s">
        <v>4987</v>
      </c>
      <c r="B882" s="370" t="s">
        <v>294</v>
      </c>
      <c r="C882" s="25" t="s">
        <v>39</v>
      </c>
      <c r="D882" s="114">
        <v>0</v>
      </c>
      <c r="E882" s="205"/>
      <c r="F882" s="205"/>
      <c r="G882" s="455">
        <v>500</v>
      </c>
    </row>
    <row r="883" spans="1:7" hidden="1" x14ac:dyDescent="0.35">
      <c r="A883" s="364" t="s">
        <v>4988</v>
      </c>
      <c r="B883" s="370" t="s">
        <v>3375</v>
      </c>
      <c r="C883" s="25" t="s">
        <v>39</v>
      </c>
      <c r="D883" s="114">
        <v>0</v>
      </c>
      <c r="E883" s="205"/>
      <c r="F883" s="205"/>
      <c r="G883" s="455">
        <v>500</v>
      </c>
    </row>
    <row r="884" spans="1:7" hidden="1" x14ac:dyDescent="0.35">
      <c r="A884" s="364" t="s">
        <v>4989</v>
      </c>
      <c r="B884" s="370" t="s">
        <v>3857</v>
      </c>
      <c r="C884" s="25" t="s">
        <v>39</v>
      </c>
      <c r="D884" s="114">
        <v>0</v>
      </c>
      <c r="E884" s="205"/>
      <c r="F884" s="205"/>
      <c r="G884" s="455">
        <v>500</v>
      </c>
    </row>
    <row r="885" spans="1:7" hidden="1" x14ac:dyDescent="0.35">
      <c r="A885" s="364" t="s">
        <v>4990</v>
      </c>
      <c r="B885" s="370" t="s">
        <v>3858</v>
      </c>
      <c r="C885" s="25" t="s">
        <v>39</v>
      </c>
      <c r="D885" s="114">
        <v>0</v>
      </c>
      <c r="E885" s="205"/>
      <c r="F885" s="205"/>
      <c r="G885" s="455">
        <v>500</v>
      </c>
    </row>
    <row r="886" spans="1:7" hidden="1" x14ac:dyDescent="0.35">
      <c r="A886" s="364" t="s">
        <v>4991</v>
      </c>
      <c r="B886" s="370" t="s">
        <v>3638</v>
      </c>
      <c r="C886" s="25" t="s">
        <v>39</v>
      </c>
      <c r="D886" s="114">
        <v>0</v>
      </c>
      <c r="E886" s="205"/>
      <c r="F886" s="205"/>
      <c r="G886" s="455">
        <v>500</v>
      </c>
    </row>
    <row r="887" spans="1:7" hidden="1" x14ac:dyDescent="0.35">
      <c r="A887" s="364" t="s">
        <v>4992</v>
      </c>
      <c r="B887" s="370" t="s">
        <v>456</v>
      </c>
      <c r="C887" s="25" t="s">
        <v>39</v>
      </c>
      <c r="D887" s="114">
        <v>0</v>
      </c>
      <c r="E887" s="205"/>
      <c r="F887" s="205"/>
      <c r="G887" s="455">
        <v>500</v>
      </c>
    </row>
    <row r="888" spans="1:7" hidden="1" x14ac:dyDescent="0.35">
      <c r="A888" s="364" t="s">
        <v>4993</v>
      </c>
      <c r="B888" s="370" t="s">
        <v>3859</v>
      </c>
      <c r="C888" s="25" t="s">
        <v>39</v>
      </c>
      <c r="D888" s="114">
        <v>0</v>
      </c>
      <c r="E888" s="205"/>
      <c r="F888" s="205"/>
      <c r="G888" s="455">
        <v>500</v>
      </c>
    </row>
    <row r="889" spans="1:7" hidden="1" x14ac:dyDescent="0.35">
      <c r="A889" s="364" t="s">
        <v>4994</v>
      </c>
      <c r="B889" s="370" t="s">
        <v>3427</v>
      </c>
      <c r="C889" s="25" t="s">
        <v>39</v>
      </c>
      <c r="D889" s="114">
        <v>0</v>
      </c>
      <c r="E889" s="205"/>
      <c r="F889" s="205"/>
      <c r="G889" s="455">
        <v>500</v>
      </c>
    </row>
    <row r="890" spans="1:7" hidden="1" x14ac:dyDescent="0.35">
      <c r="A890" s="364" t="s">
        <v>4995</v>
      </c>
      <c r="B890" s="370" t="s">
        <v>297</v>
      </c>
      <c r="C890" s="25" t="s">
        <v>39</v>
      </c>
      <c r="D890" s="114">
        <v>0</v>
      </c>
      <c r="E890" s="205"/>
      <c r="F890" s="205"/>
      <c r="G890" s="455">
        <v>500</v>
      </c>
    </row>
    <row r="891" spans="1:7" hidden="1" x14ac:dyDescent="0.35">
      <c r="A891" s="364" t="s">
        <v>4996</v>
      </c>
      <c r="B891" s="370" t="s">
        <v>472</v>
      </c>
      <c r="C891" s="25" t="s">
        <v>39</v>
      </c>
      <c r="D891" s="114">
        <v>0</v>
      </c>
      <c r="E891" s="205"/>
      <c r="F891" s="205"/>
      <c r="G891" s="455">
        <v>500</v>
      </c>
    </row>
    <row r="892" spans="1:7" hidden="1" x14ac:dyDescent="0.35">
      <c r="A892" s="364" t="s">
        <v>4997</v>
      </c>
      <c r="B892" s="370" t="s">
        <v>3455</v>
      </c>
      <c r="C892" s="25" t="s">
        <v>39</v>
      </c>
      <c r="D892" s="114">
        <v>0</v>
      </c>
      <c r="E892" s="205"/>
      <c r="F892" s="205"/>
      <c r="G892" s="455">
        <v>500</v>
      </c>
    </row>
    <row r="893" spans="1:7" hidden="1" x14ac:dyDescent="0.35">
      <c r="A893" s="364" t="s">
        <v>4998</v>
      </c>
      <c r="B893" s="370" t="s">
        <v>3860</v>
      </c>
      <c r="C893" s="25" t="s">
        <v>39</v>
      </c>
      <c r="D893" s="114">
        <v>0</v>
      </c>
      <c r="E893" s="205"/>
      <c r="F893" s="205"/>
      <c r="G893" s="455">
        <v>500</v>
      </c>
    </row>
    <row r="894" spans="1:7" hidden="1" x14ac:dyDescent="0.35">
      <c r="A894" s="364" t="s">
        <v>4999</v>
      </c>
      <c r="B894" s="370" t="s">
        <v>298</v>
      </c>
      <c r="C894" s="25" t="s">
        <v>39</v>
      </c>
      <c r="D894" s="114">
        <v>0</v>
      </c>
      <c r="E894" s="205"/>
      <c r="F894" s="205"/>
      <c r="G894" s="455">
        <v>500</v>
      </c>
    </row>
    <row r="895" spans="1:7" hidden="1" x14ac:dyDescent="0.35">
      <c r="A895" s="364" t="s">
        <v>5000</v>
      </c>
      <c r="B895" s="370" t="s">
        <v>3624</v>
      </c>
      <c r="C895" s="25" t="s">
        <v>39</v>
      </c>
      <c r="D895" s="114">
        <v>0</v>
      </c>
      <c r="E895" s="205"/>
      <c r="F895" s="205"/>
      <c r="G895" s="455">
        <v>500</v>
      </c>
    </row>
    <row r="896" spans="1:7" hidden="1" x14ac:dyDescent="0.35">
      <c r="A896" s="364" t="s">
        <v>5001</v>
      </c>
      <c r="B896" s="370" t="s">
        <v>3861</v>
      </c>
      <c r="C896" s="25" t="s">
        <v>39</v>
      </c>
      <c r="D896" s="114">
        <v>0</v>
      </c>
      <c r="E896" s="205"/>
      <c r="F896" s="205"/>
      <c r="G896" s="455">
        <v>500</v>
      </c>
    </row>
    <row r="897" spans="1:7" hidden="1" x14ac:dyDescent="0.35">
      <c r="A897" s="364" t="s">
        <v>5002</v>
      </c>
      <c r="B897" s="370" t="s">
        <v>1308</v>
      </c>
      <c r="C897" s="25" t="s">
        <v>39</v>
      </c>
      <c r="D897" s="114">
        <v>0</v>
      </c>
      <c r="E897" s="205"/>
      <c r="F897" s="205"/>
      <c r="G897" s="455">
        <v>500</v>
      </c>
    </row>
    <row r="898" spans="1:7" hidden="1" x14ac:dyDescent="0.35">
      <c r="A898" s="364" t="s">
        <v>5003</v>
      </c>
      <c r="B898" s="370" t="s">
        <v>300</v>
      </c>
      <c r="C898" s="25" t="s">
        <v>39</v>
      </c>
      <c r="D898" s="114">
        <v>0</v>
      </c>
      <c r="E898" s="205"/>
      <c r="F898" s="205"/>
      <c r="G898" s="455">
        <v>500</v>
      </c>
    </row>
    <row r="899" spans="1:7" hidden="1" x14ac:dyDescent="0.35">
      <c r="A899" s="364" t="s">
        <v>5004</v>
      </c>
      <c r="B899" s="370" t="s">
        <v>1309</v>
      </c>
      <c r="C899" s="25" t="s">
        <v>39</v>
      </c>
      <c r="D899" s="114">
        <v>0</v>
      </c>
      <c r="E899" s="205"/>
      <c r="F899" s="205"/>
      <c r="G899" s="455">
        <v>500</v>
      </c>
    </row>
    <row r="900" spans="1:7" hidden="1" x14ac:dyDescent="0.35">
      <c r="A900" s="364" t="s">
        <v>5005</v>
      </c>
      <c r="B900" s="370" t="s">
        <v>1310</v>
      </c>
      <c r="C900" s="25" t="s">
        <v>39</v>
      </c>
      <c r="D900" s="114">
        <v>0</v>
      </c>
      <c r="E900" s="205"/>
      <c r="F900" s="205"/>
      <c r="G900" s="455">
        <v>500</v>
      </c>
    </row>
    <row r="901" spans="1:7" hidden="1" x14ac:dyDescent="0.35">
      <c r="A901" s="364" t="s">
        <v>5006</v>
      </c>
      <c r="B901" s="370" t="s">
        <v>301</v>
      </c>
      <c r="C901" s="25" t="s">
        <v>39</v>
      </c>
      <c r="D901" s="114">
        <v>0</v>
      </c>
      <c r="E901" s="205"/>
      <c r="F901" s="205"/>
      <c r="G901" s="455">
        <v>500</v>
      </c>
    </row>
    <row r="902" spans="1:7" hidden="1" x14ac:dyDescent="0.35">
      <c r="A902" s="364" t="s">
        <v>5007</v>
      </c>
      <c r="B902" s="370" t="s">
        <v>302</v>
      </c>
      <c r="C902" s="25" t="s">
        <v>39</v>
      </c>
      <c r="D902" s="114">
        <v>0</v>
      </c>
      <c r="E902" s="205"/>
      <c r="F902" s="205"/>
      <c r="G902" s="455">
        <v>500</v>
      </c>
    </row>
    <row r="903" spans="1:7" hidden="1" x14ac:dyDescent="0.35">
      <c r="A903" s="364" t="s">
        <v>5008</v>
      </c>
      <c r="B903" s="370" t="s">
        <v>1311</v>
      </c>
      <c r="C903" s="25" t="s">
        <v>39</v>
      </c>
      <c r="D903" s="114">
        <v>0</v>
      </c>
      <c r="E903" s="205"/>
      <c r="F903" s="205"/>
      <c r="G903" s="455">
        <v>500</v>
      </c>
    </row>
    <row r="904" spans="1:7" hidden="1" x14ac:dyDescent="0.35">
      <c r="A904" s="364" t="s">
        <v>5009</v>
      </c>
      <c r="B904" s="370" t="s">
        <v>3862</v>
      </c>
      <c r="C904" s="25" t="s">
        <v>39</v>
      </c>
      <c r="D904" s="114">
        <v>0</v>
      </c>
      <c r="E904" s="205"/>
      <c r="F904" s="205"/>
      <c r="G904" s="455">
        <v>500</v>
      </c>
    </row>
    <row r="905" spans="1:7" hidden="1" x14ac:dyDescent="0.35">
      <c r="A905" s="364" t="s">
        <v>5010</v>
      </c>
      <c r="B905" s="370" t="s">
        <v>3484</v>
      </c>
      <c r="C905" s="25" t="s">
        <v>39</v>
      </c>
      <c r="D905" s="114">
        <v>0</v>
      </c>
      <c r="E905" s="205"/>
      <c r="F905" s="205"/>
      <c r="G905" s="455">
        <v>500</v>
      </c>
    </row>
    <row r="906" spans="1:7" hidden="1" x14ac:dyDescent="0.35">
      <c r="A906" s="364" t="s">
        <v>5011</v>
      </c>
      <c r="B906" s="370" t="s">
        <v>304</v>
      </c>
      <c r="C906" s="25" t="s">
        <v>39</v>
      </c>
      <c r="D906" s="114">
        <v>0</v>
      </c>
      <c r="E906" s="205"/>
      <c r="F906" s="205"/>
      <c r="G906" s="455">
        <v>500</v>
      </c>
    </row>
    <row r="907" spans="1:7" hidden="1" x14ac:dyDescent="0.35">
      <c r="A907" s="364" t="s">
        <v>5012</v>
      </c>
      <c r="B907" s="370" t="s">
        <v>305</v>
      </c>
      <c r="C907" s="25" t="s">
        <v>39</v>
      </c>
      <c r="D907" s="114">
        <v>0</v>
      </c>
      <c r="E907" s="205"/>
      <c r="F907" s="205"/>
      <c r="G907" s="455">
        <v>500</v>
      </c>
    </row>
    <row r="908" spans="1:7" hidden="1" x14ac:dyDescent="0.35">
      <c r="A908" s="364" t="s">
        <v>5013</v>
      </c>
      <c r="B908" s="370" t="s">
        <v>3563</v>
      </c>
      <c r="C908" s="25" t="s">
        <v>39</v>
      </c>
      <c r="D908" s="114">
        <v>0</v>
      </c>
      <c r="E908" s="205"/>
      <c r="F908" s="205"/>
      <c r="G908" s="455">
        <v>500</v>
      </c>
    </row>
    <row r="909" spans="1:7" hidden="1" x14ac:dyDescent="0.35">
      <c r="A909" s="364" t="s">
        <v>5014</v>
      </c>
      <c r="B909" s="370" t="s">
        <v>3506</v>
      </c>
      <c r="C909" s="25" t="s">
        <v>39</v>
      </c>
      <c r="D909" s="114">
        <v>0</v>
      </c>
      <c r="E909" s="205"/>
      <c r="F909" s="205"/>
      <c r="G909" s="455">
        <v>500</v>
      </c>
    </row>
    <row r="910" spans="1:7" hidden="1" x14ac:dyDescent="0.35">
      <c r="A910" s="364" t="s">
        <v>5015</v>
      </c>
      <c r="B910" s="370" t="s">
        <v>3863</v>
      </c>
      <c r="C910" s="25" t="s">
        <v>39</v>
      </c>
      <c r="D910" s="114">
        <v>0</v>
      </c>
      <c r="E910" s="205"/>
      <c r="F910" s="205"/>
      <c r="G910" s="455">
        <v>500</v>
      </c>
    </row>
    <row r="911" spans="1:7" hidden="1" x14ac:dyDescent="0.35">
      <c r="A911" s="364" t="s">
        <v>5016</v>
      </c>
      <c r="B911" s="370" t="s">
        <v>2650</v>
      </c>
      <c r="C911" s="25" t="s">
        <v>39</v>
      </c>
      <c r="D911" s="114">
        <v>0</v>
      </c>
      <c r="E911" s="205"/>
      <c r="F911" s="205"/>
      <c r="G911" s="455">
        <v>500</v>
      </c>
    </row>
    <row r="912" spans="1:7" hidden="1" x14ac:dyDescent="0.35">
      <c r="A912" s="364" t="s">
        <v>5017</v>
      </c>
      <c r="B912" s="370" t="s">
        <v>3541</v>
      </c>
      <c r="C912" s="25" t="s">
        <v>39</v>
      </c>
      <c r="D912" s="114">
        <v>0</v>
      </c>
      <c r="E912" s="205"/>
      <c r="F912" s="205"/>
      <c r="G912" s="455">
        <v>500</v>
      </c>
    </row>
    <row r="913" spans="1:7" hidden="1" x14ac:dyDescent="0.35">
      <c r="A913" s="364" t="s">
        <v>5018</v>
      </c>
      <c r="B913" s="370" t="s">
        <v>3864</v>
      </c>
      <c r="C913" s="25" t="s">
        <v>39</v>
      </c>
      <c r="D913" s="114">
        <v>0</v>
      </c>
      <c r="E913" s="205"/>
      <c r="F913" s="205"/>
      <c r="G913" s="455">
        <v>500</v>
      </c>
    </row>
    <row r="914" spans="1:7" hidden="1" x14ac:dyDescent="0.35">
      <c r="A914" s="364" t="s">
        <v>5019</v>
      </c>
      <c r="B914" s="370" t="s">
        <v>280</v>
      </c>
      <c r="C914" s="25" t="s">
        <v>39</v>
      </c>
      <c r="D914" s="114">
        <v>0</v>
      </c>
      <c r="E914" s="205"/>
      <c r="F914" s="205"/>
      <c r="G914" s="455"/>
    </row>
    <row r="915" spans="1:7" hidden="1" x14ac:dyDescent="0.35">
      <c r="A915" s="364" t="s">
        <v>5020</v>
      </c>
      <c r="B915" s="370" t="s">
        <v>3191</v>
      </c>
      <c r="C915" s="25" t="s">
        <v>39</v>
      </c>
      <c r="D915" s="114">
        <v>0</v>
      </c>
      <c r="E915" s="205"/>
      <c r="F915" s="205"/>
      <c r="G915" s="455"/>
    </row>
    <row r="916" spans="1:7" hidden="1" x14ac:dyDescent="0.35">
      <c r="A916" s="364" t="s">
        <v>5021</v>
      </c>
      <c r="B916" s="370" t="s">
        <v>3849</v>
      </c>
      <c r="C916" s="25" t="s">
        <v>39</v>
      </c>
      <c r="D916" s="114">
        <v>0</v>
      </c>
      <c r="E916" s="205"/>
      <c r="F916" s="205"/>
      <c r="G916" s="455"/>
    </row>
    <row r="917" spans="1:7" hidden="1" x14ac:dyDescent="0.35">
      <c r="A917" s="364" t="s">
        <v>5022</v>
      </c>
      <c r="B917" s="370" t="s">
        <v>282</v>
      </c>
      <c r="C917" s="25" t="s">
        <v>39</v>
      </c>
      <c r="D917" s="114">
        <v>0</v>
      </c>
      <c r="E917" s="205"/>
      <c r="F917" s="205"/>
      <c r="G917" s="455"/>
    </row>
    <row r="918" spans="1:7" hidden="1" x14ac:dyDescent="0.35">
      <c r="A918" s="364" t="s">
        <v>5023</v>
      </c>
      <c r="B918" s="370" t="s">
        <v>3133</v>
      </c>
      <c r="C918" s="25" t="s">
        <v>39</v>
      </c>
      <c r="D918" s="114">
        <v>0</v>
      </c>
      <c r="E918" s="205"/>
      <c r="F918" s="205"/>
      <c r="G918" s="455"/>
    </row>
    <row r="919" spans="1:7" hidden="1" x14ac:dyDescent="0.35">
      <c r="A919" s="364" t="s">
        <v>5024</v>
      </c>
      <c r="B919" s="370" t="s">
        <v>3850</v>
      </c>
      <c r="C919" s="25" t="s">
        <v>39</v>
      </c>
      <c r="D919" s="114">
        <v>0</v>
      </c>
      <c r="E919" s="205"/>
      <c r="F919" s="205"/>
      <c r="G919" s="455"/>
    </row>
    <row r="920" spans="1:7" hidden="1" x14ac:dyDescent="0.35">
      <c r="A920" s="364" t="s">
        <v>5025</v>
      </c>
      <c r="B920" s="370" t="s">
        <v>284</v>
      </c>
      <c r="C920" s="25" t="s">
        <v>39</v>
      </c>
      <c r="D920" s="114">
        <v>0</v>
      </c>
      <c r="E920" s="205"/>
      <c r="F920" s="205"/>
      <c r="G920" s="455"/>
    </row>
    <row r="921" spans="1:7" hidden="1" x14ac:dyDescent="0.35">
      <c r="A921" s="364" t="s">
        <v>5026</v>
      </c>
      <c r="B921" s="370" t="s">
        <v>3162</v>
      </c>
      <c r="C921" s="25" t="s">
        <v>39</v>
      </c>
      <c r="D921" s="114">
        <v>0</v>
      </c>
      <c r="E921" s="205"/>
      <c r="F921" s="205"/>
      <c r="G921" s="455"/>
    </row>
    <row r="922" spans="1:7" hidden="1" x14ac:dyDescent="0.35">
      <c r="A922" s="364" t="s">
        <v>5027</v>
      </c>
      <c r="B922" s="370" t="s">
        <v>3851</v>
      </c>
      <c r="C922" s="25" t="s">
        <v>39</v>
      </c>
      <c r="D922" s="114">
        <v>0</v>
      </c>
      <c r="E922" s="205"/>
      <c r="F922" s="205"/>
      <c r="G922" s="455"/>
    </row>
    <row r="923" spans="1:7" hidden="1" x14ac:dyDescent="0.35">
      <c r="A923" s="364" t="s">
        <v>5028</v>
      </c>
      <c r="B923" s="370" t="s">
        <v>503</v>
      </c>
      <c r="C923" s="25" t="s">
        <v>39</v>
      </c>
      <c r="D923" s="114">
        <v>0</v>
      </c>
      <c r="E923" s="205"/>
      <c r="F923" s="205"/>
      <c r="G923" s="455"/>
    </row>
    <row r="924" spans="1:7" hidden="1" x14ac:dyDescent="0.35">
      <c r="A924" s="364" t="s">
        <v>5029</v>
      </c>
      <c r="B924" s="370" t="s">
        <v>3230</v>
      </c>
      <c r="C924" s="25" t="s">
        <v>39</v>
      </c>
      <c r="D924" s="114">
        <v>0</v>
      </c>
      <c r="E924" s="205"/>
      <c r="F924" s="205"/>
      <c r="G924" s="455"/>
    </row>
    <row r="925" spans="1:7" hidden="1" x14ac:dyDescent="0.35">
      <c r="A925" s="364" t="s">
        <v>5030</v>
      </c>
      <c r="B925" s="370" t="s">
        <v>3852</v>
      </c>
      <c r="C925" s="25" t="s">
        <v>39</v>
      </c>
      <c r="D925" s="114">
        <v>0</v>
      </c>
      <c r="E925" s="205"/>
      <c r="F925" s="205"/>
      <c r="G925" s="455"/>
    </row>
    <row r="926" spans="1:7" hidden="1" x14ac:dyDescent="0.35">
      <c r="A926" s="364" t="s">
        <v>5031</v>
      </c>
      <c r="B926" s="370" t="s">
        <v>1307</v>
      </c>
      <c r="C926" s="25" t="s">
        <v>39</v>
      </c>
      <c r="D926" s="114">
        <v>0</v>
      </c>
      <c r="E926" s="205"/>
      <c r="F926" s="205"/>
      <c r="G926" s="455"/>
    </row>
    <row r="927" spans="1:7" hidden="1" x14ac:dyDescent="0.35">
      <c r="A927" s="364" t="s">
        <v>5032</v>
      </c>
      <c r="B927" s="370" t="s">
        <v>286</v>
      </c>
      <c r="C927" s="25" t="s">
        <v>39</v>
      </c>
      <c r="D927" s="114">
        <v>0</v>
      </c>
      <c r="E927" s="205"/>
      <c r="F927" s="205"/>
      <c r="G927" s="455"/>
    </row>
    <row r="928" spans="1:7" hidden="1" x14ac:dyDescent="0.35">
      <c r="A928" s="364" t="s">
        <v>5033</v>
      </c>
      <c r="B928" s="370" t="s">
        <v>3259</v>
      </c>
      <c r="C928" s="25" t="s">
        <v>39</v>
      </c>
      <c r="D928" s="114">
        <v>0</v>
      </c>
      <c r="E928" s="205"/>
      <c r="F928" s="205"/>
      <c r="G928" s="455"/>
    </row>
    <row r="929" spans="1:7" hidden="1" x14ac:dyDescent="0.35">
      <c r="A929" s="364" t="s">
        <v>5034</v>
      </c>
      <c r="B929" s="370" t="s">
        <v>3853</v>
      </c>
      <c r="C929" s="25" t="s">
        <v>39</v>
      </c>
      <c r="D929" s="114">
        <v>0</v>
      </c>
      <c r="E929" s="205"/>
      <c r="F929" s="205"/>
      <c r="G929" s="455"/>
    </row>
    <row r="930" spans="1:7" hidden="1" x14ac:dyDescent="0.35">
      <c r="A930" s="364" t="s">
        <v>5035</v>
      </c>
      <c r="B930" s="370" t="s">
        <v>288</v>
      </c>
      <c r="C930" s="25" t="s">
        <v>39</v>
      </c>
      <c r="D930" s="114">
        <v>0</v>
      </c>
      <c r="E930" s="205"/>
      <c r="F930" s="205"/>
      <c r="G930" s="455"/>
    </row>
    <row r="931" spans="1:7" hidden="1" x14ac:dyDescent="0.35">
      <c r="A931" s="364" t="s">
        <v>5036</v>
      </c>
      <c r="B931" s="370" t="s">
        <v>3288</v>
      </c>
      <c r="C931" s="25" t="s">
        <v>39</v>
      </c>
      <c r="D931" s="114">
        <v>0</v>
      </c>
      <c r="E931" s="205"/>
      <c r="F931" s="205"/>
      <c r="G931" s="455"/>
    </row>
    <row r="932" spans="1:7" hidden="1" x14ac:dyDescent="0.35">
      <c r="A932" s="364" t="s">
        <v>5037</v>
      </c>
      <c r="B932" s="370" t="s">
        <v>3854</v>
      </c>
      <c r="C932" s="25" t="s">
        <v>39</v>
      </c>
      <c r="D932" s="114">
        <v>0</v>
      </c>
      <c r="E932" s="205"/>
      <c r="F932" s="205"/>
      <c r="G932" s="455"/>
    </row>
    <row r="933" spans="1:7" hidden="1" x14ac:dyDescent="0.35">
      <c r="A933" s="364" t="s">
        <v>5038</v>
      </c>
      <c r="B933" s="370" t="s">
        <v>290</v>
      </c>
      <c r="C933" s="25" t="s">
        <v>39</v>
      </c>
      <c r="D933" s="114">
        <v>0</v>
      </c>
      <c r="E933" s="205"/>
      <c r="F933" s="205"/>
      <c r="G933" s="455"/>
    </row>
    <row r="934" spans="1:7" hidden="1" x14ac:dyDescent="0.35">
      <c r="A934" s="364" t="s">
        <v>5039</v>
      </c>
      <c r="B934" s="370" t="s">
        <v>3317</v>
      </c>
      <c r="C934" s="25" t="s">
        <v>39</v>
      </c>
      <c r="D934" s="114">
        <v>0</v>
      </c>
      <c r="E934" s="205"/>
      <c r="F934" s="205"/>
      <c r="G934" s="455"/>
    </row>
    <row r="935" spans="1:7" hidden="1" x14ac:dyDescent="0.35">
      <c r="A935" s="364" t="s">
        <v>5040</v>
      </c>
      <c r="B935" s="370" t="s">
        <v>3855</v>
      </c>
      <c r="C935" s="25" t="s">
        <v>39</v>
      </c>
      <c r="D935" s="114">
        <v>0</v>
      </c>
      <c r="E935" s="205"/>
      <c r="F935" s="205"/>
      <c r="G935" s="455"/>
    </row>
    <row r="936" spans="1:7" hidden="1" x14ac:dyDescent="0.35">
      <c r="A936" s="364" t="s">
        <v>5041</v>
      </c>
      <c r="B936" s="370" t="s">
        <v>292</v>
      </c>
      <c r="C936" s="25" t="s">
        <v>39</v>
      </c>
      <c r="D936" s="114">
        <v>0</v>
      </c>
      <c r="E936" s="205"/>
      <c r="F936" s="205"/>
      <c r="G936" s="455"/>
    </row>
    <row r="937" spans="1:7" hidden="1" x14ac:dyDescent="0.35">
      <c r="A937" s="364" t="s">
        <v>5042</v>
      </c>
      <c r="B937" s="370" t="s">
        <v>3346</v>
      </c>
      <c r="C937" s="25" t="s">
        <v>39</v>
      </c>
      <c r="D937" s="114">
        <v>0</v>
      </c>
      <c r="E937" s="205"/>
      <c r="F937" s="205"/>
      <c r="G937" s="455"/>
    </row>
    <row r="938" spans="1:7" hidden="1" x14ac:dyDescent="0.35">
      <c r="A938" s="364" t="s">
        <v>5043</v>
      </c>
      <c r="B938" s="370" t="s">
        <v>3856</v>
      </c>
      <c r="C938" s="25" t="s">
        <v>39</v>
      </c>
      <c r="D938" s="114">
        <v>0</v>
      </c>
      <c r="E938" s="205"/>
      <c r="F938" s="205"/>
      <c r="G938" s="455"/>
    </row>
    <row r="939" spans="1:7" hidden="1" x14ac:dyDescent="0.35">
      <c r="A939" s="364" t="s">
        <v>5044</v>
      </c>
      <c r="B939" s="370" t="s">
        <v>294</v>
      </c>
      <c r="C939" s="25" t="s">
        <v>39</v>
      </c>
      <c r="D939" s="114">
        <v>0</v>
      </c>
      <c r="E939" s="205"/>
      <c r="F939" s="205"/>
      <c r="G939" s="455"/>
    </row>
    <row r="940" spans="1:7" hidden="1" x14ac:dyDescent="0.35">
      <c r="A940" s="364" t="s">
        <v>5045</v>
      </c>
      <c r="B940" s="370" t="s">
        <v>3375</v>
      </c>
      <c r="C940" s="25" t="s">
        <v>39</v>
      </c>
      <c r="D940" s="114">
        <v>0</v>
      </c>
      <c r="E940" s="205"/>
      <c r="F940" s="205"/>
      <c r="G940" s="455"/>
    </row>
    <row r="941" spans="1:7" hidden="1" x14ac:dyDescent="0.35">
      <c r="A941" s="364" t="s">
        <v>5046</v>
      </c>
      <c r="B941" s="370" t="s">
        <v>3857</v>
      </c>
      <c r="C941" s="25" t="s">
        <v>39</v>
      </c>
      <c r="D941" s="114">
        <v>0</v>
      </c>
      <c r="E941" s="205"/>
      <c r="F941" s="205"/>
      <c r="G941" s="455"/>
    </row>
    <row r="942" spans="1:7" hidden="1" x14ac:dyDescent="0.35">
      <c r="A942" s="364" t="s">
        <v>5047</v>
      </c>
      <c r="B942" s="370" t="s">
        <v>3858</v>
      </c>
      <c r="C942" s="25" t="s">
        <v>39</v>
      </c>
      <c r="D942" s="114">
        <v>0</v>
      </c>
      <c r="E942" s="205"/>
      <c r="F942" s="205"/>
      <c r="G942" s="455"/>
    </row>
    <row r="943" spans="1:7" hidden="1" x14ac:dyDescent="0.35">
      <c r="A943" s="364" t="s">
        <v>5048</v>
      </c>
      <c r="B943" s="370" t="s">
        <v>3638</v>
      </c>
      <c r="C943" s="25" t="s">
        <v>39</v>
      </c>
      <c r="D943" s="114">
        <v>0</v>
      </c>
      <c r="E943" s="205"/>
      <c r="F943" s="205"/>
      <c r="G943" s="455"/>
    </row>
    <row r="944" spans="1:7" hidden="1" x14ac:dyDescent="0.35">
      <c r="A944" s="364" t="s">
        <v>5049</v>
      </c>
      <c r="B944" s="370" t="s">
        <v>456</v>
      </c>
      <c r="C944" s="25" t="s">
        <v>39</v>
      </c>
      <c r="D944" s="114">
        <v>0</v>
      </c>
      <c r="E944" s="205"/>
      <c r="F944" s="205"/>
      <c r="G944" s="455"/>
    </row>
    <row r="945" spans="1:7" hidden="1" x14ac:dyDescent="0.35">
      <c r="A945" s="364" t="s">
        <v>5050</v>
      </c>
      <c r="B945" s="370" t="s">
        <v>3859</v>
      </c>
      <c r="C945" s="25" t="s">
        <v>39</v>
      </c>
      <c r="D945" s="114">
        <v>0</v>
      </c>
      <c r="E945" s="205"/>
      <c r="F945" s="205"/>
      <c r="G945" s="455"/>
    </row>
    <row r="946" spans="1:7" hidden="1" x14ac:dyDescent="0.35">
      <c r="A946" s="364" t="s">
        <v>5051</v>
      </c>
      <c r="B946" s="370" t="s">
        <v>3427</v>
      </c>
      <c r="C946" s="25" t="s">
        <v>39</v>
      </c>
      <c r="D946" s="114">
        <v>0</v>
      </c>
      <c r="E946" s="205"/>
      <c r="F946" s="205"/>
      <c r="G946" s="455"/>
    </row>
    <row r="947" spans="1:7" hidden="1" x14ac:dyDescent="0.35">
      <c r="A947" s="364" t="s">
        <v>5052</v>
      </c>
      <c r="B947" s="370" t="s">
        <v>297</v>
      </c>
      <c r="C947" s="25" t="s">
        <v>39</v>
      </c>
      <c r="D947" s="114">
        <v>0</v>
      </c>
      <c r="E947" s="205"/>
      <c r="F947" s="205"/>
      <c r="G947" s="455"/>
    </row>
    <row r="948" spans="1:7" hidden="1" x14ac:dyDescent="0.35">
      <c r="A948" s="364" t="s">
        <v>5053</v>
      </c>
      <c r="B948" s="370" t="s">
        <v>472</v>
      </c>
      <c r="C948" s="25" t="s">
        <v>39</v>
      </c>
      <c r="D948" s="114">
        <v>0</v>
      </c>
      <c r="E948" s="205"/>
      <c r="F948" s="205"/>
      <c r="G948" s="455"/>
    </row>
    <row r="949" spans="1:7" hidden="1" x14ac:dyDescent="0.35">
      <c r="A949" s="364" t="s">
        <v>5054</v>
      </c>
      <c r="B949" s="370" t="s">
        <v>3455</v>
      </c>
      <c r="C949" s="25" t="s">
        <v>39</v>
      </c>
      <c r="D949" s="114">
        <v>0</v>
      </c>
      <c r="E949" s="205"/>
      <c r="F949" s="205"/>
      <c r="G949" s="455"/>
    </row>
    <row r="950" spans="1:7" hidden="1" x14ac:dyDescent="0.35">
      <c r="A950" s="364" t="s">
        <v>5055</v>
      </c>
      <c r="B950" s="370" t="s">
        <v>3860</v>
      </c>
      <c r="C950" s="25" t="s">
        <v>39</v>
      </c>
      <c r="D950" s="114">
        <v>0</v>
      </c>
      <c r="E950" s="205"/>
      <c r="F950" s="205"/>
      <c r="G950" s="455"/>
    </row>
    <row r="951" spans="1:7" hidden="1" x14ac:dyDescent="0.35">
      <c r="A951" s="364" t="s">
        <v>5056</v>
      </c>
      <c r="B951" s="370" t="s">
        <v>298</v>
      </c>
      <c r="C951" s="25" t="s">
        <v>39</v>
      </c>
      <c r="D951" s="114">
        <v>0</v>
      </c>
      <c r="E951" s="205"/>
      <c r="F951" s="205"/>
      <c r="G951" s="455"/>
    </row>
    <row r="952" spans="1:7" hidden="1" x14ac:dyDescent="0.35">
      <c r="A952" s="364" t="s">
        <v>5057</v>
      </c>
      <c r="B952" s="370" t="s">
        <v>3624</v>
      </c>
      <c r="C952" s="25" t="s">
        <v>39</v>
      </c>
      <c r="D952" s="114">
        <v>0</v>
      </c>
      <c r="E952" s="205"/>
      <c r="F952" s="205"/>
      <c r="G952" s="455"/>
    </row>
    <row r="953" spans="1:7" hidden="1" x14ac:dyDescent="0.35">
      <c r="A953" s="364" t="s">
        <v>5058</v>
      </c>
      <c r="B953" s="370" t="s">
        <v>3861</v>
      </c>
      <c r="C953" s="25" t="s">
        <v>39</v>
      </c>
      <c r="D953" s="114">
        <v>0</v>
      </c>
      <c r="E953" s="205"/>
      <c r="F953" s="205"/>
      <c r="G953" s="455"/>
    </row>
    <row r="954" spans="1:7" hidden="1" x14ac:dyDescent="0.35">
      <c r="A954" s="364" t="s">
        <v>5059</v>
      </c>
      <c r="B954" s="370" t="s">
        <v>1308</v>
      </c>
      <c r="C954" s="25" t="s">
        <v>39</v>
      </c>
      <c r="D954" s="114">
        <v>0</v>
      </c>
      <c r="E954" s="205"/>
      <c r="F954" s="205"/>
      <c r="G954" s="455"/>
    </row>
    <row r="955" spans="1:7" hidden="1" x14ac:dyDescent="0.35">
      <c r="A955" s="364" t="s">
        <v>5060</v>
      </c>
      <c r="B955" s="370" t="s">
        <v>300</v>
      </c>
      <c r="C955" s="25" t="s">
        <v>39</v>
      </c>
      <c r="D955" s="114">
        <v>0</v>
      </c>
      <c r="E955" s="205"/>
      <c r="F955" s="205"/>
      <c r="G955" s="455"/>
    </row>
    <row r="956" spans="1:7" hidden="1" x14ac:dyDescent="0.35">
      <c r="A956" s="364" t="s">
        <v>5061</v>
      </c>
      <c r="B956" s="370" t="s">
        <v>1309</v>
      </c>
      <c r="C956" s="25" t="s">
        <v>39</v>
      </c>
      <c r="D956" s="114">
        <v>0</v>
      </c>
      <c r="E956" s="205"/>
      <c r="F956" s="205"/>
      <c r="G956" s="455"/>
    </row>
    <row r="957" spans="1:7" hidden="1" x14ac:dyDescent="0.35">
      <c r="A957" s="364" t="s">
        <v>5062</v>
      </c>
      <c r="B957" s="370" t="s">
        <v>1310</v>
      </c>
      <c r="C957" s="25" t="s">
        <v>39</v>
      </c>
      <c r="D957" s="114">
        <v>0</v>
      </c>
      <c r="E957" s="205"/>
      <c r="F957" s="205"/>
      <c r="G957" s="455"/>
    </row>
    <row r="958" spans="1:7" hidden="1" x14ac:dyDescent="0.35">
      <c r="A958" s="364" t="s">
        <v>5063</v>
      </c>
      <c r="B958" s="370" t="s">
        <v>301</v>
      </c>
      <c r="C958" s="25" t="s">
        <v>39</v>
      </c>
      <c r="D958" s="114">
        <v>0</v>
      </c>
      <c r="E958" s="205"/>
      <c r="F958" s="205"/>
      <c r="G958" s="455"/>
    </row>
    <row r="959" spans="1:7" hidden="1" x14ac:dyDescent="0.35">
      <c r="A959" s="364" t="s">
        <v>5064</v>
      </c>
      <c r="B959" s="370" t="s">
        <v>302</v>
      </c>
      <c r="C959" s="25" t="s">
        <v>39</v>
      </c>
      <c r="D959" s="114">
        <v>0</v>
      </c>
      <c r="E959" s="205"/>
      <c r="F959" s="205"/>
      <c r="G959" s="455"/>
    </row>
    <row r="960" spans="1:7" hidden="1" x14ac:dyDescent="0.35">
      <c r="A960" s="364" t="s">
        <v>5065</v>
      </c>
      <c r="B960" s="370" t="s">
        <v>1311</v>
      </c>
      <c r="C960" s="25" t="s">
        <v>39</v>
      </c>
      <c r="D960" s="114">
        <v>0</v>
      </c>
      <c r="E960" s="205"/>
      <c r="F960" s="205"/>
      <c r="G960" s="455"/>
    </row>
    <row r="961" spans="1:7" hidden="1" x14ac:dyDescent="0.35">
      <c r="A961" s="364" t="s">
        <v>5066</v>
      </c>
      <c r="B961" s="370" t="s">
        <v>3862</v>
      </c>
      <c r="C961" s="25" t="s">
        <v>39</v>
      </c>
      <c r="D961" s="114">
        <v>0</v>
      </c>
      <c r="E961" s="205"/>
      <c r="F961" s="205"/>
      <c r="G961" s="455"/>
    </row>
    <row r="962" spans="1:7" hidden="1" x14ac:dyDescent="0.35">
      <c r="A962" s="364" t="s">
        <v>5067</v>
      </c>
      <c r="B962" s="370" t="s">
        <v>3484</v>
      </c>
      <c r="C962" s="25" t="s">
        <v>39</v>
      </c>
      <c r="D962" s="114">
        <v>0</v>
      </c>
      <c r="E962" s="205"/>
      <c r="F962" s="205"/>
      <c r="G962" s="455"/>
    </row>
    <row r="963" spans="1:7" hidden="1" x14ac:dyDescent="0.35">
      <c r="A963" s="364" t="s">
        <v>5068</v>
      </c>
      <c r="B963" s="370" t="s">
        <v>304</v>
      </c>
      <c r="C963" s="25" t="s">
        <v>39</v>
      </c>
      <c r="D963" s="114">
        <v>0</v>
      </c>
      <c r="E963" s="205"/>
      <c r="F963" s="205"/>
      <c r="G963" s="455"/>
    </row>
    <row r="964" spans="1:7" hidden="1" x14ac:dyDescent="0.35">
      <c r="A964" s="364" t="s">
        <v>5069</v>
      </c>
      <c r="B964" s="370" t="s">
        <v>305</v>
      </c>
      <c r="C964" s="25" t="s">
        <v>39</v>
      </c>
      <c r="D964" s="114">
        <v>0</v>
      </c>
      <c r="E964" s="205"/>
      <c r="F964" s="205"/>
      <c r="G964" s="455"/>
    </row>
    <row r="965" spans="1:7" hidden="1" x14ac:dyDescent="0.35">
      <c r="A965" s="364" t="s">
        <v>5070</v>
      </c>
      <c r="B965" s="370" t="s">
        <v>3563</v>
      </c>
      <c r="C965" s="25" t="s">
        <v>39</v>
      </c>
      <c r="D965" s="114">
        <v>0</v>
      </c>
      <c r="E965" s="205"/>
      <c r="F965" s="205"/>
      <c r="G965" s="455"/>
    </row>
    <row r="966" spans="1:7" hidden="1" x14ac:dyDescent="0.35">
      <c r="A966" s="364" t="s">
        <v>5071</v>
      </c>
      <c r="B966" s="370" t="s">
        <v>3506</v>
      </c>
      <c r="C966" s="25" t="s">
        <v>39</v>
      </c>
      <c r="D966" s="114">
        <v>0</v>
      </c>
      <c r="E966" s="205"/>
      <c r="F966" s="205"/>
      <c r="G966" s="455"/>
    </row>
    <row r="967" spans="1:7" hidden="1" x14ac:dyDescent="0.35">
      <c r="A967" s="364" t="s">
        <v>5072</v>
      </c>
      <c r="B967" s="370" t="s">
        <v>3863</v>
      </c>
      <c r="C967" s="25" t="s">
        <v>39</v>
      </c>
      <c r="D967" s="114">
        <v>0</v>
      </c>
      <c r="E967" s="205"/>
      <c r="F967" s="205"/>
      <c r="G967" s="455"/>
    </row>
    <row r="968" spans="1:7" hidden="1" x14ac:dyDescent="0.35">
      <c r="A968" s="364" t="s">
        <v>5073</v>
      </c>
      <c r="B968" s="370" t="s">
        <v>2650</v>
      </c>
      <c r="C968" s="25" t="s">
        <v>39</v>
      </c>
      <c r="D968" s="114">
        <v>0</v>
      </c>
      <c r="E968" s="205"/>
      <c r="F968" s="205"/>
      <c r="G968" s="455"/>
    </row>
    <row r="969" spans="1:7" hidden="1" x14ac:dyDescent="0.35">
      <c r="A969" s="364" t="s">
        <v>5074</v>
      </c>
      <c r="B969" s="370" t="s">
        <v>3541</v>
      </c>
      <c r="C969" s="25" t="s">
        <v>39</v>
      </c>
      <c r="D969" s="114">
        <v>0</v>
      </c>
      <c r="E969" s="205"/>
      <c r="F969" s="205"/>
      <c r="G969" s="455"/>
    </row>
    <row r="970" spans="1:7" hidden="1" x14ac:dyDescent="0.35">
      <c r="A970" s="364" t="s">
        <v>5075</v>
      </c>
      <c r="B970" s="370" t="s">
        <v>3864</v>
      </c>
      <c r="C970" s="25" t="s">
        <v>39</v>
      </c>
      <c r="D970" s="114">
        <v>0</v>
      </c>
      <c r="E970" s="205"/>
      <c r="F970" s="205"/>
      <c r="G970" s="455"/>
    </row>
    <row r="971" spans="1:7" hidden="1" x14ac:dyDescent="0.35">
      <c r="A971" s="364" t="s">
        <v>5076</v>
      </c>
      <c r="B971" s="370" t="s">
        <v>306</v>
      </c>
      <c r="C971" s="25" t="s">
        <v>39</v>
      </c>
      <c r="D971" s="114">
        <v>0</v>
      </c>
      <c r="E971" s="205"/>
      <c r="F971" s="205"/>
      <c r="G971" s="455">
        <v>550</v>
      </c>
    </row>
    <row r="972" spans="1:7" hidden="1" x14ac:dyDescent="0.35">
      <c r="A972" s="364" t="s">
        <v>5077</v>
      </c>
      <c r="B972" s="370" t="s">
        <v>3192</v>
      </c>
      <c r="C972" s="25" t="s">
        <v>39</v>
      </c>
      <c r="D972" s="114">
        <v>0</v>
      </c>
      <c r="E972" s="205"/>
      <c r="F972" s="205"/>
      <c r="G972" s="455">
        <v>550</v>
      </c>
    </row>
    <row r="973" spans="1:7" hidden="1" x14ac:dyDescent="0.35">
      <c r="A973" s="364" t="s">
        <v>5078</v>
      </c>
      <c r="B973" s="370" t="s">
        <v>3865</v>
      </c>
      <c r="C973" s="25" t="s">
        <v>39</v>
      </c>
      <c r="D973" s="114">
        <v>0</v>
      </c>
      <c r="E973" s="205"/>
      <c r="F973" s="205"/>
      <c r="G973" s="455">
        <v>550</v>
      </c>
    </row>
    <row r="974" spans="1:7" hidden="1" x14ac:dyDescent="0.35">
      <c r="A974" s="364" t="s">
        <v>5079</v>
      </c>
      <c r="B974" s="370" t="s">
        <v>308</v>
      </c>
      <c r="C974" s="25" t="s">
        <v>39</v>
      </c>
      <c r="D974" s="114">
        <v>0</v>
      </c>
      <c r="E974" s="205"/>
      <c r="F974" s="205"/>
      <c r="G974" s="455">
        <v>550</v>
      </c>
    </row>
    <row r="975" spans="1:7" hidden="1" x14ac:dyDescent="0.35">
      <c r="A975" s="364" t="s">
        <v>5080</v>
      </c>
      <c r="B975" s="370" t="s">
        <v>3134</v>
      </c>
      <c r="C975" s="25" t="s">
        <v>39</v>
      </c>
      <c r="D975" s="114">
        <v>0</v>
      </c>
      <c r="E975" s="205"/>
      <c r="F975" s="205"/>
      <c r="G975" s="455">
        <v>550</v>
      </c>
    </row>
    <row r="976" spans="1:7" hidden="1" x14ac:dyDescent="0.35">
      <c r="A976" s="364" t="s">
        <v>5081</v>
      </c>
      <c r="B976" s="370" t="s">
        <v>3866</v>
      </c>
      <c r="C976" s="25" t="s">
        <v>39</v>
      </c>
      <c r="D976" s="114">
        <v>0</v>
      </c>
      <c r="E976" s="205"/>
      <c r="F976" s="205"/>
      <c r="G976" s="455">
        <v>550</v>
      </c>
    </row>
    <row r="977" spans="1:7" hidden="1" x14ac:dyDescent="0.35">
      <c r="A977" s="364" t="s">
        <v>5082</v>
      </c>
      <c r="B977" s="370" t="s">
        <v>310</v>
      </c>
      <c r="C977" s="25" t="s">
        <v>39</v>
      </c>
      <c r="D977" s="114">
        <v>0</v>
      </c>
      <c r="E977" s="205"/>
      <c r="F977" s="205"/>
      <c r="G977" s="455">
        <v>550</v>
      </c>
    </row>
    <row r="978" spans="1:7" hidden="1" x14ac:dyDescent="0.35">
      <c r="A978" s="364" t="s">
        <v>5083</v>
      </c>
      <c r="B978" s="370" t="s">
        <v>3163</v>
      </c>
      <c r="C978" s="25" t="s">
        <v>39</v>
      </c>
      <c r="D978" s="114">
        <v>0</v>
      </c>
      <c r="E978" s="205"/>
      <c r="F978" s="205"/>
      <c r="G978" s="455">
        <v>550</v>
      </c>
    </row>
    <row r="979" spans="1:7" hidden="1" x14ac:dyDescent="0.35">
      <c r="A979" s="364" t="s">
        <v>5084</v>
      </c>
      <c r="B979" s="370" t="s">
        <v>3867</v>
      </c>
      <c r="C979" s="25" t="s">
        <v>39</v>
      </c>
      <c r="D979" s="114">
        <v>0</v>
      </c>
      <c r="E979" s="205"/>
      <c r="F979" s="205"/>
      <c r="G979" s="455">
        <v>550</v>
      </c>
    </row>
    <row r="980" spans="1:7" hidden="1" x14ac:dyDescent="0.35">
      <c r="A980" s="364" t="s">
        <v>5085</v>
      </c>
      <c r="B980" s="370" t="s">
        <v>505</v>
      </c>
      <c r="C980" s="25" t="s">
        <v>39</v>
      </c>
      <c r="D980" s="114">
        <v>0</v>
      </c>
      <c r="E980" s="205"/>
      <c r="F980" s="205"/>
      <c r="G980" s="455">
        <v>550</v>
      </c>
    </row>
    <row r="981" spans="1:7" hidden="1" x14ac:dyDescent="0.35">
      <c r="A981" s="364" t="s">
        <v>5086</v>
      </c>
      <c r="B981" s="370" t="s">
        <v>3231</v>
      </c>
      <c r="C981" s="25" t="s">
        <v>39</v>
      </c>
      <c r="D981" s="114">
        <v>0</v>
      </c>
      <c r="E981" s="205"/>
      <c r="F981" s="205"/>
      <c r="G981" s="455">
        <v>550</v>
      </c>
    </row>
    <row r="982" spans="1:7" hidden="1" x14ac:dyDescent="0.35">
      <c r="A982" s="364" t="s">
        <v>5087</v>
      </c>
      <c r="B982" s="370" t="s">
        <v>3868</v>
      </c>
      <c r="C982" s="25" t="s">
        <v>39</v>
      </c>
      <c r="D982" s="114">
        <v>0</v>
      </c>
      <c r="E982" s="205"/>
      <c r="F982" s="205"/>
      <c r="G982" s="455">
        <v>550</v>
      </c>
    </row>
    <row r="983" spans="1:7" hidden="1" x14ac:dyDescent="0.35">
      <c r="A983" s="364" t="s">
        <v>5088</v>
      </c>
      <c r="B983" s="370" t="s">
        <v>1312</v>
      </c>
      <c r="C983" s="25" t="s">
        <v>39</v>
      </c>
      <c r="D983" s="114">
        <v>0</v>
      </c>
      <c r="E983" s="205"/>
      <c r="F983" s="205"/>
      <c r="G983" s="455">
        <v>550</v>
      </c>
    </row>
    <row r="984" spans="1:7" hidden="1" x14ac:dyDescent="0.35">
      <c r="A984" s="364" t="s">
        <v>5089</v>
      </c>
      <c r="B984" s="370" t="s">
        <v>312</v>
      </c>
      <c r="C984" s="25" t="s">
        <v>39</v>
      </c>
      <c r="D984" s="114">
        <v>0</v>
      </c>
      <c r="E984" s="205"/>
      <c r="F984" s="205"/>
      <c r="G984" s="455">
        <v>550</v>
      </c>
    </row>
    <row r="985" spans="1:7" hidden="1" x14ac:dyDescent="0.35">
      <c r="A985" s="364" t="s">
        <v>5090</v>
      </c>
      <c r="B985" s="370" t="s">
        <v>3260</v>
      </c>
      <c r="C985" s="25" t="s">
        <v>39</v>
      </c>
      <c r="D985" s="114">
        <v>0</v>
      </c>
      <c r="E985" s="205"/>
      <c r="F985" s="205"/>
      <c r="G985" s="455">
        <v>550</v>
      </c>
    </row>
    <row r="986" spans="1:7" hidden="1" x14ac:dyDescent="0.35">
      <c r="A986" s="364" t="s">
        <v>5091</v>
      </c>
      <c r="B986" s="370" t="s">
        <v>3869</v>
      </c>
      <c r="C986" s="25" t="s">
        <v>39</v>
      </c>
      <c r="D986" s="114">
        <v>0</v>
      </c>
      <c r="E986" s="205"/>
      <c r="F986" s="205"/>
      <c r="G986" s="455">
        <v>550</v>
      </c>
    </row>
    <row r="987" spans="1:7" hidden="1" x14ac:dyDescent="0.35">
      <c r="A987" s="364" t="s">
        <v>5092</v>
      </c>
      <c r="B987" s="370" t="s">
        <v>314</v>
      </c>
      <c r="C987" s="25" t="s">
        <v>39</v>
      </c>
      <c r="D987" s="114">
        <v>0</v>
      </c>
      <c r="E987" s="205"/>
      <c r="F987" s="205"/>
      <c r="G987" s="455">
        <v>550</v>
      </c>
    </row>
    <row r="988" spans="1:7" hidden="1" x14ac:dyDescent="0.35">
      <c r="A988" s="364" t="s">
        <v>5093</v>
      </c>
      <c r="B988" s="370" t="s">
        <v>3289</v>
      </c>
      <c r="C988" s="25" t="s">
        <v>39</v>
      </c>
      <c r="D988" s="114">
        <v>0</v>
      </c>
      <c r="E988" s="205"/>
      <c r="F988" s="205"/>
      <c r="G988" s="455">
        <v>550</v>
      </c>
    </row>
    <row r="989" spans="1:7" hidden="1" x14ac:dyDescent="0.35">
      <c r="A989" s="364" t="s">
        <v>5094</v>
      </c>
      <c r="B989" s="370" t="s">
        <v>3870</v>
      </c>
      <c r="C989" s="25" t="s">
        <v>39</v>
      </c>
      <c r="D989" s="114">
        <v>0</v>
      </c>
      <c r="E989" s="205"/>
      <c r="F989" s="205"/>
      <c r="G989" s="455">
        <v>550</v>
      </c>
    </row>
    <row r="990" spans="1:7" hidden="1" x14ac:dyDescent="0.35">
      <c r="A990" s="364" t="s">
        <v>5095</v>
      </c>
      <c r="B990" s="370" t="s">
        <v>316</v>
      </c>
      <c r="C990" s="25" t="s">
        <v>39</v>
      </c>
      <c r="D990" s="114">
        <v>0</v>
      </c>
      <c r="E990" s="205"/>
      <c r="F990" s="205"/>
      <c r="G990" s="455">
        <v>550</v>
      </c>
    </row>
    <row r="991" spans="1:7" hidden="1" x14ac:dyDescent="0.35">
      <c r="A991" s="364" t="s">
        <v>5096</v>
      </c>
      <c r="B991" s="370" t="s">
        <v>3318</v>
      </c>
      <c r="C991" s="25" t="s">
        <v>39</v>
      </c>
      <c r="D991" s="114">
        <v>0</v>
      </c>
      <c r="E991" s="205"/>
      <c r="F991" s="205"/>
      <c r="G991" s="455">
        <v>550</v>
      </c>
    </row>
    <row r="992" spans="1:7" hidden="1" x14ac:dyDescent="0.35">
      <c r="A992" s="364" t="s">
        <v>5097</v>
      </c>
      <c r="B992" s="370" t="s">
        <v>3871</v>
      </c>
      <c r="C992" s="25" t="s">
        <v>39</v>
      </c>
      <c r="D992" s="114">
        <v>0</v>
      </c>
      <c r="E992" s="205"/>
      <c r="F992" s="205"/>
      <c r="G992" s="455">
        <v>550</v>
      </c>
    </row>
    <row r="993" spans="1:7" hidden="1" x14ac:dyDescent="0.35">
      <c r="A993" s="364" t="s">
        <v>5098</v>
      </c>
      <c r="B993" s="370" t="s">
        <v>318</v>
      </c>
      <c r="C993" s="25" t="s">
        <v>39</v>
      </c>
      <c r="D993" s="114">
        <v>0</v>
      </c>
      <c r="E993" s="205"/>
      <c r="F993" s="205"/>
      <c r="G993" s="455">
        <v>550</v>
      </c>
    </row>
    <row r="994" spans="1:7" hidden="1" x14ac:dyDescent="0.35">
      <c r="A994" s="364" t="s">
        <v>5099</v>
      </c>
      <c r="B994" s="370" t="s">
        <v>3347</v>
      </c>
      <c r="C994" s="25" t="s">
        <v>39</v>
      </c>
      <c r="D994" s="114">
        <v>0</v>
      </c>
      <c r="E994" s="205"/>
      <c r="F994" s="205"/>
      <c r="G994" s="455">
        <v>550</v>
      </c>
    </row>
    <row r="995" spans="1:7" hidden="1" x14ac:dyDescent="0.35">
      <c r="A995" s="364" t="s">
        <v>5100</v>
      </c>
      <c r="B995" s="370" t="s">
        <v>3872</v>
      </c>
      <c r="C995" s="25" t="s">
        <v>39</v>
      </c>
      <c r="D995" s="114">
        <v>0</v>
      </c>
      <c r="E995" s="205"/>
      <c r="F995" s="205"/>
      <c r="G995" s="455">
        <v>550</v>
      </c>
    </row>
    <row r="996" spans="1:7" hidden="1" x14ac:dyDescent="0.35">
      <c r="A996" s="364" t="s">
        <v>5101</v>
      </c>
      <c r="B996" s="370" t="s">
        <v>320</v>
      </c>
      <c r="C996" s="25" t="s">
        <v>39</v>
      </c>
      <c r="D996" s="114">
        <v>0</v>
      </c>
      <c r="E996" s="205"/>
      <c r="F996" s="205"/>
      <c r="G996" s="455">
        <v>550</v>
      </c>
    </row>
    <row r="997" spans="1:7" hidden="1" x14ac:dyDescent="0.35">
      <c r="A997" s="364" t="s">
        <v>5102</v>
      </c>
      <c r="B997" s="370" t="s">
        <v>3376</v>
      </c>
      <c r="C997" s="25" t="s">
        <v>39</v>
      </c>
      <c r="D997" s="114">
        <v>0</v>
      </c>
      <c r="E997" s="205"/>
      <c r="F997" s="205"/>
      <c r="G997" s="455">
        <v>550</v>
      </c>
    </row>
    <row r="998" spans="1:7" hidden="1" x14ac:dyDescent="0.35">
      <c r="A998" s="364" t="s">
        <v>5103</v>
      </c>
      <c r="B998" s="370" t="s">
        <v>3873</v>
      </c>
      <c r="C998" s="25" t="s">
        <v>39</v>
      </c>
      <c r="D998" s="114">
        <v>0</v>
      </c>
      <c r="E998" s="205"/>
      <c r="F998" s="205"/>
      <c r="G998" s="455">
        <v>550</v>
      </c>
    </row>
    <row r="999" spans="1:7" hidden="1" x14ac:dyDescent="0.35">
      <c r="A999" s="364" t="s">
        <v>5104</v>
      </c>
      <c r="B999" s="370" t="s">
        <v>3874</v>
      </c>
      <c r="C999" s="25" t="s">
        <v>39</v>
      </c>
      <c r="D999" s="114">
        <v>0</v>
      </c>
      <c r="E999" s="205"/>
      <c r="F999" s="205"/>
      <c r="G999" s="455">
        <v>550</v>
      </c>
    </row>
    <row r="1000" spans="1:7" hidden="1" x14ac:dyDescent="0.35">
      <c r="A1000" s="364" t="s">
        <v>5105</v>
      </c>
      <c r="B1000" s="370" t="s">
        <v>3400</v>
      </c>
      <c r="C1000" s="25" t="s">
        <v>39</v>
      </c>
      <c r="D1000" s="114">
        <v>0</v>
      </c>
      <c r="E1000" s="205"/>
      <c r="F1000" s="205"/>
      <c r="G1000" s="455">
        <v>550</v>
      </c>
    </row>
    <row r="1001" spans="1:7" hidden="1" x14ac:dyDescent="0.35">
      <c r="A1001" s="364" t="s">
        <v>5106</v>
      </c>
      <c r="B1001" s="370" t="s">
        <v>458</v>
      </c>
      <c r="C1001" s="25" t="s">
        <v>39</v>
      </c>
      <c r="D1001" s="114">
        <v>0</v>
      </c>
      <c r="E1001" s="205"/>
      <c r="F1001" s="205"/>
      <c r="G1001" s="455">
        <v>550</v>
      </c>
    </row>
    <row r="1002" spans="1:7" hidden="1" x14ac:dyDescent="0.35">
      <c r="A1002" s="364" t="s">
        <v>5107</v>
      </c>
      <c r="B1002" s="370" t="s">
        <v>3875</v>
      </c>
      <c r="C1002" s="25" t="s">
        <v>39</v>
      </c>
      <c r="D1002" s="114">
        <v>0</v>
      </c>
      <c r="E1002" s="205"/>
      <c r="F1002" s="205"/>
      <c r="G1002" s="455">
        <v>550</v>
      </c>
    </row>
    <row r="1003" spans="1:7" hidden="1" x14ac:dyDescent="0.35">
      <c r="A1003" s="364" t="s">
        <v>5108</v>
      </c>
      <c r="B1003" s="370" t="s">
        <v>3428</v>
      </c>
      <c r="C1003" s="25" t="s">
        <v>39</v>
      </c>
      <c r="D1003" s="114">
        <v>0</v>
      </c>
      <c r="E1003" s="205"/>
      <c r="F1003" s="205"/>
      <c r="G1003" s="455">
        <v>550</v>
      </c>
    </row>
    <row r="1004" spans="1:7" hidden="1" x14ac:dyDescent="0.35">
      <c r="A1004" s="364" t="s">
        <v>5109</v>
      </c>
      <c r="B1004" s="370" t="s">
        <v>323</v>
      </c>
      <c r="C1004" s="25" t="s">
        <v>39</v>
      </c>
      <c r="D1004" s="114">
        <v>0</v>
      </c>
      <c r="E1004" s="205"/>
      <c r="F1004" s="205"/>
      <c r="G1004" s="455">
        <v>550</v>
      </c>
    </row>
    <row r="1005" spans="1:7" hidden="1" x14ac:dyDescent="0.35">
      <c r="A1005" s="364" t="s">
        <v>5110</v>
      </c>
      <c r="B1005" s="370" t="s">
        <v>470</v>
      </c>
      <c r="C1005" s="25" t="s">
        <v>39</v>
      </c>
      <c r="D1005" s="114">
        <v>0</v>
      </c>
      <c r="E1005" s="205"/>
      <c r="F1005" s="205"/>
      <c r="G1005" s="455">
        <v>550</v>
      </c>
    </row>
    <row r="1006" spans="1:7" hidden="1" x14ac:dyDescent="0.35">
      <c r="A1006" s="364" t="s">
        <v>5111</v>
      </c>
      <c r="B1006" s="370" t="s">
        <v>3456</v>
      </c>
      <c r="C1006" s="25" t="s">
        <v>39</v>
      </c>
      <c r="D1006" s="114">
        <v>0</v>
      </c>
      <c r="E1006" s="205"/>
      <c r="F1006" s="205"/>
      <c r="G1006" s="455">
        <v>550</v>
      </c>
    </row>
    <row r="1007" spans="1:7" hidden="1" x14ac:dyDescent="0.35">
      <c r="A1007" s="364" t="s">
        <v>5112</v>
      </c>
      <c r="B1007" s="370" t="s">
        <v>3876</v>
      </c>
      <c r="C1007" s="25" t="s">
        <v>39</v>
      </c>
      <c r="D1007" s="114">
        <v>0</v>
      </c>
      <c r="E1007" s="205"/>
      <c r="F1007" s="205"/>
      <c r="G1007" s="455">
        <v>550</v>
      </c>
    </row>
    <row r="1008" spans="1:7" hidden="1" x14ac:dyDescent="0.35">
      <c r="A1008" s="364" t="s">
        <v>5113</v>
      </c>
      <c r="B1008" s="370" t="s">
        <v>324</v>
      </c>
      <c r="C1008" s="25" t="s">
        <v>39</v>
      </c>
      <c r="D1008" s="114">
        <v>0</v>
      </c>
      <c r="E1008" s="205"/>
      <c r="F1008" s="205"/>
      <c r="G1008" s="455">
        <v>550</v>
      </c>
    </row>
    <row r="1009" spans="1:7" hidden="1" x14ac:dyDescent="0.35">
      <c r="A1009" s="364" t="s">
        <v>5114</v>
      </c>
      <c r="B1009" s="370" t="s">
        <v>3609</v>
      </c>
      <c r="C1009" s="25" t="s">
        <v>39</v>
      </c>
      <c r="D1009" s="114">
        <v>0</v>
      </c>
      <c r="E1009" s="205"/>
      <c r="F1009" s="205"/>
      <c r="G1009" s="455">
        <v>550</v>
      </c>
    </row>
    <row r="1010" spans="1:7" hidden="1" x14ac:dyDescent="0.35">
      <c r="A1010" s="364" t="s">
        <v>5115</v>
      </c>
      <c r="B1010" s="370" t="s">
        <v>3877</v>
      </c>
      <c r="C1010" s="25" t="s">
        <v>39</v>
      </c>
      <c r="D1010" s="114">
        <v>0</v>
      </c>
      <c r="E1010" s="205"/>
      <c r="F1010" s="205"/>
      <c r="G1010" s="455">
        <v>550</v>
      </c>
    </row>
    <row r="1011" spans="1:7" hidden="1" x14ac:dyDescent="0.35">
      <c r="A1011" s="364" t="s">
        <v>5116</v>
      </c>
      <c r="B1011" s="370" t="s">
        <v>1313</v>
      </c>
      <c r="C1011" s="25" t="s">
        <v>39</v>
      </c>
      <c r="D1011" s="114">
        <v>0</v>
      </c>
      <c r="E1011" s="205"/>
      <c r="F1011" s="205"/>
      <c r="G1011" s="455">
        <v>550</v>
      </c>
    </row>
    <row r="1012" spans="1:7" hidden="1" x14ac:dyDescent="0.35">
      <c r="A1012" s="364" t="s">
        <v>5117</v>
      </c>
      <c r="B1012" s="370" t="s">
        <v>326</v>
      </c>
      <c r="C1012" s="25" t="s">
        <v>39</v>
      </c>
      <c r="D1012" s="114">
        <v>0</v>
      </c>
      <c r="E1012" s="205"/>
      <c r="F1012" s="205"/>
      <c r="G1012" s="455">
        <v>550</v>
      </c>
    </row>
    <row r="1013" spans="1:7" hidden="1" x14ac:dyDescent="0.35">
      <c r="A1013" s="364" t="s">
        <v>5118</v>
      </c>
      <c r="B1013" s="370" t="s">
        <v>1314</v>
      </c>
      <c r="C1013" s="25" t="s">
        <v>39</v>
      </c>
      <c r="D1013" s="114">
        <v>0</v>
      </c>
      <c r="E1013" s="205"/>
      <c r="F1013" s="205"/>
      <c r="G1013" s="455">
        <v>550</v>
      </c>
    </row>
    <row r="1014" spans="1:7" hidden="1" x14ac:dyDescent="0.35">
      <c r="A1014" s="364" t="s">
        <v>5119</v>
      </c>
      <c r="B1014" s="370" t="s">
        <v>1315</v>
      </c>
      <c r="C1014" s="25" t="s">
        <v>39</v>
      </c>
      <c r="D1014" s="114">
        <v>0</v>
      </c>
      <c r="E1014" s="205"/>
      <c r="F1014" s="205"/>
      <c r="G1014" s="455">
        <v>550</v>
      </c>
    </row>
    <row r="1015" spans="1:7" hidden="1" x14ac:dyDescent="0.35">
      <c r="A1015" s="364" t="s">
        <v>5120</v>
      </c>
      <c r="B1015" s="370" t="s">
        <v>327</v>
      </c>
      <c r="C1015" s="25" t="s">
        <v>39</v>
      </c>
      <c r="D1015" s="114">
        <v>0</v>
      </c>
      <c r="E1015" s="205"/>
      <c r="F1015" s="205"/>
      <c r="G1015" s="455">
        <v>550</v>
      </c>
    </row>
    <row r="1016" spans="1:7" hidden="1" x14ac:dyDescent="0.35">
      <c r="A1016" s="364" t="s">
        <v>5121</v>
      </c>
      <c r="B1016" s="370" t="s">
        <v>328</v>
      </c>
      <c r="C1016" s="25" t="s">
        <v>39</v>
      </c>
      <c r="D1016" s="114">
        <v>0</v>
      </c>
      <c r="E1016" s="205"/>
      <c r="F1016" s="205"/>
      <c r="G1016" s="455">
        <v>550</v>
      </c>
    </row>
    <row r="1017" spans="1:7" hidden="1" x14ac:dyDescent="0.35">
      <c r="A1017" s="364" t="s">
        <v>5122</v>
      </c>
      <c r="B1017" s="370" t="s">
        <v>1316</v>
      </c>
      <c r="C1017" s="25" t="s">
        <v>39</v>
      </c>
      <c r="D1017" s="114">
        <v>0</v>
      </c>
      <c r="E1017" s="205"/>
      <c r="F1017" s="205"/>
      <c r="G1017" s="455">
        <v>550</v>
      </c>
    </row>
    <row r="1018" spans="1:7" hidden="1" x14ac:dyDescent="0.35">
      <c r="A1018" s="364" t="s">
        <v>5123</v>
      </c>
      <c r="B1018" s="370" t="s">
        <v>3878</v>
      </c>
      <c r="C1018" s="25" t="s">
        <v>39</v>
      </c>
      <c r="D1018" s="114">
        <v>0</v>
      </c>
      <c r="E1018" s="205"/>
      <c r="F1018" s="205"/>
      <c r="G1018" s="455">
        <v>550</v>
      </c>
    </row>
    <row r="1019" spans="1:7" hidden="1" x14ac:dyDescent="0.35">
      <c r="A1019" s="364" t="s">
        <v>5124</v>
      </c>
      <c r="B1019" s="370" t="s">
        <v>3485</v>
      </c>
      <c r="C1019" s="25" t="s">
        <v>39</v>
      </c>
      <c r="D1019" s="114">
        <v>0</v>
      </c>
      <c r="E1019" s="205"/>
      <c r="F1019" s="205"/>
      <c r="G1019" s="455">
        <v>550</v>
      </c>
    </row>
    <row r="1020" spans="1:7" hidden="1" x14ac:dyDescent="0.35">
      <c r="A1020" s="364" t="s">
        <v>5125</v>
      </c>
      <c r="B1020" s="370" t="s">
        <v>330</v>
      </c>
      <c r="C1020" s="25" t="s">
        <v>39</v>
      </c>
      <c r="D1020" s="114">
        <v>0</v>
      </c>
      <c r="E1020" s="205"/>
      <c r="F1020" s="205"/>
      <c r="G1020" s="455">
        <v>550</v>
      </c>
    </row>
    <row r="1021" spans="1:7" hidden="1" x14ac:dyDescent="0.35">
      <c r="A1021" s="364" t="s">
        <v>5126</v>
      </c>
      <c r="B1021" s="370" t="s">
        <v>331</v>
      </c>
      <c r="C1021" s="25" t="s">
        <v>39</v>
      </c>
      <c r="D1021" s="114">
        <v>0</v>
      </c>
      <c r="E1021" s="205"/>
      <c r="F1021" s="205"/>
      <c r="G1021" s="455">
        <v>550</v>
      </c>
    </row>
    <row r="1022" spans="1:7" hidden="1" x14ac:dyDescent="0.35">
      <c r="A1022" s="364" t="s">
        <v>5127</v>
      </c>
      <c r="B1022" s="370" t="s">
        <v>3564</v>
      </c>
      <c r="C1022" s="25" t="s">
        <v>39</v>
      </c>
      <c r="D1022" s="114">
        <v>0</v>
      </c>
      <c r="E1022" s="205"/>
      <c r="F1022" s="205"/>
      <c r="G1022" s="455">
        <v>550</v>
      </c>
    </row>
    <row r="1023" spans="1:7" hidden="1" x14ac:dyDescent="0.35">
      <c r="A1023" s="364" t="s">
        <v>5128</v>
      </c>
      <c r="B1023" s="370" t="s">
        <v>3517</v>
      </c>
      <c r="C1023" s="25" t="s">
        <v>39</v>
      </c>
      <c r="D1023" s="114">
        <v>0</v>
      </c>
      <c r="E1023" s="205"/>
      <c r="F1023" s="205"/>
      <c r="G1023" s="455">
        <v>550</v>
      </c>
    </row>
    <row r="1024" spans="1:7" hidden="1" x14ac:dyDescent="0.35">
      <c r="A1024" s="364" t="s">
        <v>5129</v>
      </c>
      <c r="B1024" s="370" t="s">
        <v>3879</v>
      </c>
      <c r="C1024" s="25" t="s">
        <v>39</v>
      </c>
      <c r="D1024" s="114">
        <v>0</v>
      </c>
      <c r="E1024" s="205"/>
      <c r="F1024" s="205"/>
      <c r="G1024" s="455">
        <v>550</v>
      </c>
    </row>
    <row r="1025" spans="1:7" hidden="1" x14ac:dyDescent="0.35">
      <c r="A1025" s="364" t="s">
        <v>5130</v>
      </c>
      <c r="B1025" s="370" t="s">
        <v>2651</v>
      </c>
      <c r="C1025" s="25" t="s">
        <v>39</v>
      </c>
      <c r="D1025" s="114">
        <v>0</v>
      </c>
      <c r="E1025" s="205"/>
      <c r="F1025" s="205"/>
      <c r="G1025" s="455">
        <v>550</v>
      </c>
    </row>
    <row r="1026" spans="1:7" hidden="1" x14ac:dyDescent="0.35">
      <c r="A1026" s="364" t="s">
        <v>5131</v>
      </c>
      <c r="B1026" s="370" t="s">
        <v>3542</v>
      </c>
      <c r="C1026" s="25" t="s">
        <v>39</v>
      </c>
      <c r="D1026" s="114">
        <v>0</v>
      </c>
      <c r="E1026" s="205"/>
      <c r="F1026" s="205"/>
      <c r="G1026" s="455">
        <v>550</v>
      </c>
    </row>
    <row r="1027" spans="1:7" hidden="1" x14ac:dyDescent="0.35">
      <c r="A1027" s="364" t="s">
        <v>5132</v>
      </c>
      <c r="B1027" s="370" t="s">
        <v>3880</v>
      </c>
      <c r="C1027" s="25" t="s">
        <v>39</v>
      </c>
      <c r="D1027" s="114">
        <v>0</v>
      </c>
      <c r="E1027" s="205"/>
      <c r="F1027" s="205"/>
      <c r="G1027" s="455">
        <v>550</v>
      </c>
    </row>
    <row r="1028" spans="1:7" hidden="1" x14ac:dyDescent="0.35">
      <c r="A1028" s="364" t="s">
        <v>5133</v>
      </c>
      <c r="B1028" s="370" t="s">
        <v>306</v>
      </c>
      <c r="C1028" s="25" t="s">
        <v>39</v>
      </c>
      <c r="D1028" s="114">
        <v>0</v>
      </c>
      <c r="E1028" s="205"/>
      <c r="F1028" s="205"/>
      <c r="G1028" s="455"/>
    </row>
    <row r="1029" spans="1:7" hidden="1" x14ac:dyDescent="0.35">
      <c r="A1029" s="364" t="s">
        <v>5134</v>
      </c>
      <c r="B1029" s="370" t="s">
        <v>3192</v>
      </c>
      <c r="C1029" s="25" t="s">
        <v>39</v>
      </c>
      <c r="D1029" s="114">
        <v>0</v>
      </c>
      <c r="E1029" s="205"/>
      <c r="F1029" s="205"/>
      <c r="G1029" s="455"/>
    </row>
    <row r="1030" spans="1:7" hidden="1" x14ac:dyDescent="0.35">
      <c r="A1030" s="364" t="s">
        <v>5135</v>
      </c>
      <c r="B1030" s="370" t="s">
        <v>3865</v>
      </c>
      <c r="C1030" s="25" t="s">
        <v>39</v>
      </c>
      <c r="D1030" s="114">
        <v>0</v>
      </c>
      <c r="E1030" s="205"/>
      <c r="F1030" s="205"/>
      <c r="G1030" s="455"/>
    </row>
    <row r="1031" spans="1:7" hidden="1" x14ac:dyDescent="0.35">
      <c r="A1031" s="364" t="s">
        <v>5136</v>
      </c>
      <c r="B1031" s="370" t="s">
        <v>308</v>
      </c>
      <c r="C1031" s="25" t="s">
        <v>39</v>
      </c>
      <c r="D1031" s="114">
        <v>0</v>
      </c>
      <c r="E1031" s="205"/>
      <c r="F1031" s="205"/>
      <c r="G1031" s="455"/>
    </row>
    <row r="1032" spans="1:7" hidden="1" x14ac:dyDescent="0.35">
      <c r="A1032" s="364" t="s">
        <v>5137</v>
      </c>
      <c r="B1032" s="370" t="s">
        <v>3134</v>
      </c>
      <c r="C1032" s="25" t="s">
        <v>39</v>
      </c>
      <c r="D1032" s="114">
        <v>0</v>
      </c>
      <c r="E1032" s="205"/>
      <c r="F1032" s="205"/>
      <c r="G1032" s="455"/>
    </row>
    <row r="1033" spans="1:7" hidden="1" x14ac:dyDescent="0.35">
      <c r="A1033" s="364" t="s">
        <v>5138</v>
      </c>
      <c r="B1033" s="370" t="s">
        <v>3866</v>
      </c>
      <c r="C1033" s="25" t="s">
        <v>39</v>
      </c>
      <c r="D1033" s="114">
        <v>0</v>
      </c>
      <c r="E1033" s="205"/>
      <c r="F1033" s="205"/>
      <c r="G1033" s="455"/>
    </row>
    <row r="1034" spans="1:7" hidden="1" x14ac:dyDescent="0.35">
      <c r="A1034" s="364" t="s">
        <v>5139</v>
      </c>
      <c r="B1034" s="370" t="s">
        <v>310</v>
      </c>
      <c r="C1034" s="25" t="s">
        <v>39</v>
      </c>
      <c r="D1034" s="114">
        <v>0</v>
      </c>
      <c r="E1034" s="205"/>
      <c r="F1034" s="205"/>
      <c r="G1034" s="455"/>
    </row>
    <row r="1035" spans="1:7" hidden="1" x14ac:dyDescent="0.35">
      <c r="A1035" s="364" t="s">
        <v>5140</v>
      </c>
      <c r="B1035" s="370" t="s">
        <v>3163</v>
      </c>
      <c r="C1035" s="25" t="s">
        <v>39</v>
      </c>
      <c r="D1035" s="114">
        <v>0</v>
      </c>
      <c r="E1035" s="205"/>
      <c r="F1035" s="205"/>
      <c r="G1035" s="455"/>
    </row>
    <row r="1036" spans="1:7" hidden="1" x14ac:dyDescent="0.35">
      <c r="A1036" s="364" t="s">
        <v>5141</v>
      </c>
      <c r="B1036" s="370" t="s">
        <v>3867</v>
      </c>
      <c r="C1036" s="25" t="s">
        <v>39</v>
      </c>
      <c r="D1036" s="114">
        <v>0</v>
      </c>
      <c r="E1036" s="205"/>
      <c r="F1036" s="205"/>
      <c r="G1036" s="455"/>
    </row>
    <row r="1037" spans="1:7" hidden="1" x14ac:dyDescent="0.35">
      <c r="A1037" s="364" t="s">
        <v>5142</v>
      </c>
      <c r="B1037" s="370" t="s">
        <v>505</v>
      </c>
      <c r="C1037" s="25" t="s">
        <v>39</v>
      </c>
      <c r="D1037" s="114">
        <v>0</v>
      </c>
      <c r="E1037" s="205"/>
      <c r="F1037" s="205"/>
      <c r="G1037" s="455"/>
    </row>
    <row r="1038" spans="1:7" hidden="1" x14ac:dyDescent="0.35">
      <c r="A1038" s="364" t="s">
        <v>5143</v>
      </c>
      <c r="B1038" s="370" t="s">
        <v>3231</v>
      </c>
      <c r="C1038" s="25" t="s">
        <v>39</v>
      </c>
      <c r="D1038" s="114">
        <v>0</v>
      </c>
      <c r="E1038" s="205"/>
      <c r="F1038" s="205"/>
      <c r="G1038" s="455"/>
    </row>
    <row r="1039" spans="1:7" hidden="1" x14ac:dyDescent="0.35">
      <c r="A1039" s="364" t="s">
        <v>5144</v>
      </c>
      <c r="B1039" s="370" t="s">
        <v>3868</v>
      </c>
      <c r="C1039" s="25" t="s">
        <v>39</v>
      </c>
      <c r="D1039" s="114">
        <v>0</v>
      </c>
      <c r="E1039" s="205"/>
      <c r="F1039" s="205"/>
      <c r="G1039" s="455"/>
    </row>
    <row r="1040" spans="1:7" hidden="1" x14ac:dyDescent="0.35">
      <c r="A1040" s="364" t="s">
        <v>5145</v>
      </c>
      <c r="B1040" s="370" t="s">
        <v>1312</v>
      </c>
      <c r="C1040" s="25" t="s">
        <v>39</v>
      </c>
      <c r="D1040" s="114">
        <v>0</v>
      </c>
      <c r="E1040" s="205"/>
      <c r="F1040" s="205"/>
      <c r="G1040" s="455"/>
    </row>
    <row r="1041" spans="1:7" hidden="1" x14ac:dyDescent="0.35">
      <c r="A1041" s="364" t="s">
        <v>5146</v>
      </c>
      <c r="B1041" s="370" t="s">
        <v>312</v>
      </c>
      <c r="C1041" s="25" t="s">
        <v>39</v>
      </c>
      <c r="D1041" s="114">
        <v>0</v>
      </c>
      <c r="E1041" s="205"/>
      <c r="F1041" s="205"/>
      <c r="G1041" s="455"/>
    </row>
    <row r="1042" spans="1:7" hidden="1" x14ac:dyDescent="0.35">
      <c r="A1042" s="364" t="s">
        <v>5147</v>
      </c>
      <c r="B1042" s="370" t="s">
        <v>3260</v>
      </c>
      <c r="C1042" s="25" t="s">
        <v>39</v>
      </c>
      <c r="D1042" s="114">
        <v>0</v>
      </c>
      <c r="E1042" s="205"/>
      <c r="F1042" s="205"/>
      <c r="G1042" s="455"/>
    </row>
    <row r="1043" spans="1:7" hidden="1" x14ac:dyDescent="0.35">
      <c r="A1043" s="364" t="s">
        <v>5148</v>
      </c>
      <c r="B1043" s="370" t="s">
        <v>3869</v>
      </c>
      <c r="C1043" s="25" t="s">
        <v>39</v>
      </c>
      <c r="D1043" s="114">
        <v>0</v>
      </c>
      <c r="E1043" s="205"/>
      <c r="F1043" s="205"/>
      <c r="G1043" s="455"/>
    </row>
    <row r="1044" spans="1:7" hidden="1" x14ac:dyDescent="0.35">
      <c r="A1044" s="364" t="s">
        <v>5149</v>
      </c>
      <c r="B1044" s="370" t="s">
        <v>314</v>
      </c>
      <c r="C1044" s="25" t="s">
        <v>39</v>
      </c>
      <c r="D1044" s="114">
        <v>0</v>
      </c>
      <c r="E1044" s="205"/>
      <c r="F1044" s="205"/>
      <c r="G1044" s="455"/>
    </row>
    <row r="1045" spans="1:7" hidden="1" x14ac:dyDescent="0.35">
      <c r="A1045" s="364" t="s">
        <v>5150</v>
      </c>
      <c r="B1045" s="370" t="s">
        <v>3289</v>
      </c>
      <c r="C1045" s="25" t="s">
        <v>39</v>
      </c>
      <c r="D1045" s="114">
        <v>0</v>
      </c>
      <c r="E1045" s="205"/>
      <c r="F1045" s="205"/>
      <c r="G1045" s="455"/>
    </row>
    <row r="1046" spans="1:7" hidden="1" x14ac:dyDescent="0.35">
      <c r="A1046" s="364" t="s">
        <v>5151</v>
      </c>
      <c r="B1046" s="370" t="s">
        <v>3870</v>
      </c>
      <c r="C1046" s="25" t="s">
        <v>39</v>
      </c>
      <c r="D1046" s="114">
        <v>0</v>
      </c>
      <c r="E1046" s="205"/>
      <c r="F1046" s="205"/>
      <c r="G1046" s="455"/>
    </row>
    <row r="1047" spans="1:7" hidden="1" x14ac:dyDescent="0.35">
      <c r="A1047" s="364" t="s">
        <v>5152</v>
      </c>
      <c r="B1047" s="370" t="s">
        <v>316</v>
      </c>
      <c r="C1047" s="25" t="s">
        <v>39</v>
      </c>
      <c r="D1047" s="114">
        <v>0</v>
      </c>
      <c r="E1047" s="205"/>
      <c r="F1047" s="205"/>
      <c r="G1047" s="455"/>
    </row>
    <row r="1048" spans="1:7" hidden="1" x14ac:dyDescent="0.35">
      <c r="A1048" s="364" t="s">
        <v>5153</v>
      </c>
      <c r="B1048" s="370" t="s">
        <v>3318</v>
      </c>
      <c r="C1048" s="25" t="s">
        <v>39</v>
      </c>
      <c r="D1048" s="114">
        <v>0</v>
      </c>
      <c r="E1048" s="205"/>
      <c r="F1048" s="205"/>
      <c r="G1048" s="455"/>
    </row>
    <row r="1049" spans="1:7" hidden="1" x14ac:dyDescent="0.35">
      <c r="A1049" s="364" t="s">
        <v>5154</v>
      </c>
      <c r="B1049" s="370" t="s">
        <v>3871</v>
      </c>
      <c r="C1049" s="25" t="s">
        <v>39</v>
      </c>
      <c r="D1049" s="114">
        <v>0</v>
      </c>
      <c r="E1049" s="205"/>
      <c r="F1049" s="205"/>
      <c r="G1049" s="455"/>
    </row>
    <row r="1050" spans="1:7" hidden="1" x14ac:dyDescent="0.35">
      <c r="A1050" s="364" t="s">
        <v>5155</v>
      </c>
      <c r="B1050" s="370" t="s">
        <v>318</v>
      </c>
      <c r="C1050" s="25" t="s">
        <v>39</v>
      </c>
      <c r="D1050" s="114">
        <v>0</v>
      </c>
      <c r="E1050" s="205"/>
      <c r="F1050" s="205"/>
      <c r="G1050" s="455"/>
    </row>
    <row r="1051" spans="1:7" hidden="1" x14ac:dyDescent="0.35">
      <c r="A1051" s="364" t="s">
        <v>5156</v>
      </c>
      <c r="B1051" s="370" t="s">
        <v>3347</v>
      </c>
      <c r="C1051" s="25" t="s">
        <v>39</v>
      </c>
      <c r="D1051" s="114">
        <v>0</v>
      </c>
      <c r="E1051" s="205"/>
      <c r="F1051" s="205"/>
      <c r="G1051" s="455"/>
    </row>
    <row r="1052" spans="1:7" hidden="1" x14ac:dyDescent="0.35">
      <c r="A1052" s="364" t="s">
        <v>5157</v>
      </c>
      <c r="B1052" s="370" t="s">
        <v>3872</v>
      </c>
      <c r="C1052" s="25" t="s">
        <v>39</v>
      </c>
      <c r="D1052" s="114">
        <v>0</v>
      </c>
      <c r="E1052" s="205"/>
      <c r="F1052" s="205"/>
      <c r="G1052" s="455"/>
    </row>
    <row r="1053" spans="1:7" hidden="1" x14ac:dyDescent="0.35">
      <c r="A1053" s="364" t="s">
        <v>5158</v>
      </c>
      <c r="B1053" s="370" t="s">
        <v>320</v>
      </c>
      <c r="C1053" s="25" t="s">
        <v>39</v>
      </c>
      <c r="D1053" s="114">
        <v>0</v>
      </c>
      <c r="E1053" s="205"/>
      <c r="F1053" s="205"/>
      <c r="G1053" s="455"/>
    </row>
    <row r="1054" spans="1:7" hidden="1" x14ac:dyDescent="0.35">
      <c r="A1054" s="364" t="s">
        <v>5159</v>
      </c>
      <c r="B1054" s="370" t="s">
        <v>3376</v>
      </c>
      <c r="C1054" s="25" t="s">
        <v>39</v>
      </c>
      <c r="D1054" s="114">
        <v>0</v>
      </c>
      <c r="E1054" s="205"/>
      <c r="F1054" s="205"/>
      <c r="G1054" s="455"/>
    </row>
    <row r="1055" spans="1:7" hidden="1" x14ac:dyDescent="0.35">
      <c r="A1055" s="364" t="s">
        <v>5160</v>
      </c>
      <c r="B1055" s="370" t="s">
        <v>3873</v>
      </c>
      <c r="C1055" s="25" t="s">
        <v>39</v>
      </c>
      <c r="D1055" s="114">
        <v>0</v>
      </c>
      <c r="E1055" s="205"/>
      <c r="F1055" s="205"/>
      <c r="G1055" s="455"/>
    </row>
    <row r="1056" spans="1:7" hidden="1" x14ac:dyDescent="0.35">
      <c r="A1056" s="364" t="s">
        <v>5161</v>
      </c>
      <c r="B1056" s="370" t="s">
        <v>3874</v>
      </c>
      <c r="C1056" s="25" t="s">
        <v>39</v>
      </c>
      <c r="D1056" s="114">
        <v>0</v>
      </c>
      <c r="E1056" s="205"/>
      <c r="F1056" s="205"/>
      <c r="G1056" s="455"/>
    </row>
    <row r="1057" spans="1:7" hidden="1" x14ac:dyDescent="0.35">
      <c r="A1057" s="364" t="s">
        <v>5162</v>
      </c>
      <c r="B1057" s="370" t="s">
        <v>3400</v>
      </c>
      <c r="C1057" s="25" t="s">
        <v>39</v>
      </c>
      <c r="D1057" s="114">
        <v>0</v>
      </c>
      <c r="E1057" s="205"/>
      <c r="F1057" s="205"/>
      <c r="G1057" s="455"/>
    </row>
    <row r="1058" spans="1:7" hidden="1" x14ac:dyDescent="0.35">
      <c r="A1058" s="364" t="s">
        <v>5163</v>
      </c>
      <c r="B1058" s="370" t="s">
        <v>458</v>
      </c>
      <c r="C1058" s="25" t="s">
        <v>39</v>
      </c>
      <c r="D1058" s="114">
        <v>0</v>
      </c>
      <c r="E1058" s="205"/>
      <c r="F1058" s="205"/>
      <c r="G1058" s="455"/>
    </row>
    <row r="1059" spans="1:7" hidden="1" x14ac:dyDescent="0.35">
      <c r="A1059" s="364" t="s">
        <v>5164</v>
      </c>
      <c r="B1059" s="370" t="s">
        <v>3875</v>
      </c>
      <c r="C1059" s="25" t="s">
        <v>39</v>
      </c>
      <c r="D1059" s="114">
        <v>0</v>
      </c>
      <c r="E1059" s="205"/>
      <c r="F1059" s="205"/>
      <c r="G1059" s="455"/>
    </row>
    <row r="1060" spans="1:7" hidden="1" x14ac:dyDescent="0.35">
      <c r="A1060" s="364" t="s">
        <v>5165</v>
      </c>
      <c r="B1060" s="370" t="s">
        <v>3428</v>
      </c>
      <c r="C1060" s="25" t="s">
        <v>39</v>
      </c>
      <c r="D1060" s="114">
        <v>0</v>
      </c>
      <c r="E1060" s="205"/>
      <c r="F1060" s="205"/>
      <c r="G1060" s="455"/>
    </row>
    <row r="1061" spans="1:7" hidden="1" x14ac:dyDescent="0.35">
      <c r="A1061" s="364" t="s">
        <v>5166</v>
      </c>
      <c r="B1061" s="370" t="s">
        <v>323</v>
      </c>
      <c r="C1061" s="25" t="s">
        <v>39</v>
      </c>
      <c r="D1061" s="114">
        <v>0</v>
      </c>
      <c r="E1061" s="205"/>
      <c r="F1061" s="205"/>
      <c r="G1061" s="455"/>
    </row>
    <row r="1062" spans="1:7" hidden="1" x14ac:dyDescent="0.35">
      <c r="A1062" s="364" t="s">
        <v>5167</v>
      </c>
      <c r="B1062" s="370" t="s">
        <v>470</v>
      </c>
      <c r="C1062" s="25" t="s">
        <v>39</v>
      </c>
      <c r="D1062" s="114">
        <v>0</v>
      </c>
      <c r="E1062" s="205"/>
      <c r="F1062" s="205"/>
      <c r="G1062" s="455"/>
    </row>
    <row r="1063" spans="1:7" hidden="1" x14ac:dyDescent="0.35">
      <c r="A1063" s="364" t="s">
        <v>5168</v>
      </c>
      <c r="B1063" s="370" t="s">
        <v>3456</v>
      </c>
      <c r="C1063" s="25" t="s">
        <v>39</v>
      </c>
      <c r="D1063" s="114">
        <v>0</v>
      </c>
      <c r="E1063" s="205"/>
      <c r="F1063" s="205"/>
      <c r="G1063" s="455"/>
    </row>
    <row r="1064" spans="1:7" hidden="1" x14ac:dyDescent="0.35">
      <c r="A1064" s="364" t="s">
        <v>5169</v>
      </c>
      <c r="B1064" s="370" t="s">
        <v>3876</v>
      </c>
      <c r="C1064" s="25" t="s">
        <v>39</v>
      </c>
      <c r="D1064" s="114">
        <v>0</v>
      </c>
      <c r="E1064" s="205"/>
      <c r="F1064" s="205"/>
      <c r="G1064" s="455"/>
    </row>
    <row r="1065" spans="1:7" hidden="1" x14ac:dyDescent="0.35">
      <c r="A1065" s="364" t="s">
        <v>5170</v>
      </c>
      <c r="B1065" s="370" t="s">
        <v>324</v>
      </c>
      <c r="C1065" s="25" t="s">
        <v>39</v>
      </c>
      <c r="D1065" s="114">
        <v>0</v>
      </c>
      <c r="E1065" s="205"/>
      <c r="F1065" s="205"/>
      <c r="G1065" s="455"/>
    </row>
    <row r="1066" spans="1:7" hidden="1" x14ac:dyDescent="0.35">
      <c r="A1066" s="364" t="s">
        <v>5171</v>
      </c>
      <c r="B1066" s="370" t="s">
        <v>3609</v>
      </c>
      <c r="C1066" s="25" t="s">
        <v>39</v>
      </c>
      <c r="D1066" s="114">
        <v>0</v>
      </c>
      <c r="E1066" s="205"/>
      <c r="F1066" s="205"/>
      <c r="G1066" s="455"/>
    </row>
    <row r="1067" spans="1:7" hidden="1" x14ac:dyDescent="0.35">
      <c r="A1067" s="364" t="s">
        <v>5172</v>
      </c>
      <c r="B1067" s="370" t="s">
        <v>3877</v>
      </c>
      <c r="C1067" s="25" t="s">
        <v>39</v>
      </c>
      <c r="D1067" s="114">
        <v>0</v>
      </c>
      <c r="E1067" s="205"/>
      <c r="F1067" s="205"/>
      <c r="G1067" s="455"/>
    </row>
    <row r="1068" spans="1:7" hidden="1" x14ac:dyDescent="0.35">
      <c r="A1068" s="364" t="s">
        <v>5173</v>
      </c>
      <c r="B1068" s="370" t="s">
        <v>1313</v>
      </c>
      <c r="C1068" s="25" t="s">
        <v>39</v>
      </c>
      <c r="D1068" s="114">
        <v>0</v>
      </c>
      <c r="E1068" s="205"/>
      <c r="F1068" s="205"/>
      <c r="G1068" s="455"/>
    </row>
    <row r="1069" spans="1:7" hidden="1" x14ac:dyDescent="0.35">
      <c r="A1069" s="364" t="s">
        <v>5174</v>
      </c>
      <c r="B1069" s="370" t="s">
        <v>326</v>
      </c>
      <c r="C1069" s="25" t="s">
        <v>39</v>
      </c>
      <c r="D1069" s="114">
        <v>0</v>
      </c>
      <c r="E1069" s="205"/>
      <c r="F1069" s="205"/>
      <c r="G1069" s="455"/>
    </row>
    <row r="1070" spans="1:7" hidden="1" x14ac:dyDescent="0.35">
      <c r="A1070" s="364" t="s">
        <v>5175</v>
      </c>
      <c r="B1070" s="370" t="s">
        <v>1314</v>
      </c>
      <c r="C1070" s="25" t="s">
        <v>39</v>
      </c>
      <c r="D1070" s="114">
        <v>0</v>
      </c>
      <c r="E1070" s="205"/>
      <c r="F1070" s="205"/>
      <c r="G1070" s="455"/>
    </row>
    <row r="1071" spans="1:7" hidden="1" x14ac:dyDescent="0.35">
      <c r="A1071" s="364" t="s">
        <v>5176</v>
      </c>
      <c r="B1071" s="370" t="s">
        <v>1315</v>
      </c>
      <c r="C1071" s="25" t="s">
        <v>39</v>
      </c>
      <c r="D1071" s="114">
        <v>0</v>
      </c>
      <c r="E1071" s="205"/>
      <c r="F1071" s="205"/>
      <c r="G1071" s="455"/>
    </row>
    <row r="1072" spans="1:7" hidden="1" x14ac:dyDescent="0.35">
      <c r="A1072" s="364" t="s">
        <v>5177</v>
      </c>
      <c r="B1072" s="370" t="s">
        <v>327</v>
      </c>
      <c r="C1072" s="25" t="s">
        <v>39</v>
      </c>
      <c r="D1072" s="114">
        <v>0</v>
      </c>
      <c r="E1072" s="205"/>
      <c r="F1072" s="205"/>
      <c r="G1072" s="455"/>
    </row>
    <row r="1073" spans="1:7" hidden="1" x14ac:dyDescent="0.35">
      <c r="A1073" s="364" t="s">
        <v>5178</v>
      </c>
      <c r="B1073" s="370" t="s">
        <v>328</v>
      </c>
      <c r="C1073" s="25" t="s">
        <v>39</v>
      </c>
      <c r="D1073" s="114">
        <v>0</v>
      </c>
      <c r="E1073" s="205"/>
      <c r="F1073" s="205"/>
      <c r="G1073" s="455"/>
    </row>
    <row r="1074" spans="1:7" hidden="1" x14ac:dyDescent="0.35">
      <c r="A1074" s="364" t="s">
        <v>5179</v>
      </c>
      <c r="B1074" s="370" t="s">
        <v>1316</v>
      </c>
      <c r="C1074" s="25" t="s">
        <v>39</v>
      </c>
      <c r="D1074" s="114">
        <v>0</v>
      </c>
      <c r="E1074" s="205"/>
      <c r="F1074" s="205"/>
      <c r="G1074" s="455"/>
    </row>
    <row r="1075" spans="1:7" hidden="1" x14ac:dyDescent="0.35">
      <c r="A1075" s="364" t="s">
        <v>5180</v>
      </c>
      <c r="B1075" s="370" t="s">
        <v>3878</v>
      </c>
      <c r="C1075" s="25" t="s">
        <v>39</v>
      </c>
      <c r="D1075" s="114">
        <v>0</v>
      </c>
      <c r="E1075" s="205"/>
      <c r="F1075" s="205"/>
      <c r="G1075" s="455"/>
    </row>
    <row r="1076" spans="1:7" hidden="1" x14ac:dyDescent="0.35">
      <c r="A1076" s="364" t="s">
        <v>5181</v>
      </c>
      <c r="B1076" s="370" t="s">
        <v>3485</v>
      </c>
      <c r="C1076" s="25" t="s">
        <v>39</v>
      </c>
      <c r="D1076" s="114">
        <v>0</v>
      </c>
      <c r="E1076" s="205"/>
      <c r="F1076" s="205"/>
      <c r="G1076" s="455"/>
    </row>
    <row r="1077" spans="1:7" hidden="1" x14ac:dyDescent="0.35">
      <c r="A1077" s="364" t="s">
        <v>5182</v>
      </c>
      <c r="B1077" s="370" t="s">
        <v>330</v>
      </c>
      <c r="C1077" s="25" t="s">
        <v>39</v>
      </c>
      <c r="D1077" s="114">
        <v>0</v>
      </c>
      <c r="E1077" s="205"/>
      <c r="F1077" s="205"/>
      <c r="G1077" s="455"/>
    </row>
    <row r="1078" spans="1:7" hidden="1" x14ac:dyDescent="0.35">
      <c r="A1078" s="364" t="s">
        <v>5183</v>
      </c>
      <c r="B1078" s="370" t="s">
        <v>331</v>
      </c>
      <c r="C1078" s="25" t="s">
        <v>39</v>
      </c>
      <c r="D1078" s="114">
        <v>0</v>
      </c>
      <c r="E1078" s="205"/>
      <c r="F1078" s="205"/>
      <c r="G1078" s="455"/>
    </row>
    <row r="1079" spans="1:7" hidden="1" x14ac:dyDescent="0.35">
      <c r="A1079" s="364" t="s">
        <v>5184</v>
      </c>
      <c r="B1079" s="370" t="s">
        <v>3564</v>
      </c>
      <c r="C1079" s="25" t="s">
        <v>39</v>
      </c>
      <c r="D1079" s="114">
        <v>0</v>
      </c>
      <c r="E1079" s="205"/>
      <c r="F1079" s="205"/>
      <c r="G1079" s="455"/>
    </row>
    <row r="1080" spans="1:7" hidden="1" x14ac:dyDescent="0.35">
      <c r="A1080" s="364" t="s">
        <v>5185</v>
      </c>
      <c r="B1080" s="370" t="s">
        <v>3517</v>
      </c>
      <c r="C1080" s="25" t="s">
        <v>39</v>
      </c>
      <c r="D1080" s="114">
        <v>0</v>
      </c>
      <c r="E1080" s="205"/>
      <c r="F1080" s="205"/>
      <c r="G1080" s="455"/>
    </row>
    <row r="1081" spans="1:7" hidden="1" x14ac:dyDescent="0.35">
      <c r="A1081" s="364" t="s">
        <v>5186</v>
      </c>
      <c r="B1081" s="370" t="s">
        <v>3879</v>
      </c>
      <c r="C1081" s="25" t="s">
        <v>39</v>
      </c>
      <c r="D1081" s="114">
        <v>0</v>
      </c>
      <c r="E1081" s="205"/>
      <c r="F1081" s="205"/>
      <c r="G1081" s="455"/>
    </row>
    <row r="1082" spans="1:7" hidden="1" x14ac:dyDescent="0.35">
      <c r="A1082" s="364" t="s">
        <v>5187</v>
      </c>
      <c r="B1082" s="370" t="s">
        <v>2651</v>
      </c>
      <c r="C1082" s="25" t="s">
        <v>39</v>
      </c>
      <c r="D1082" s="114">
        <v>0</v>
      </c>
      <c r="E1082" s="205"/>
      <c r="F1082" s="205"/>
      <c r="G1082" s="455"/>
    </row>
    <row r="1083" spans="1:7" hidden="1" x14ac:dyDescent="0.35">
      <c r="A1083" s="364" t="s">
        <v>5188</v>
      </c>
      <c r="B1083" s="370" t="s">
        <v>3542</v>
      </c>
      <c r="C1083" s="25" t="s">
        <v>39</v>
      </c>
      <c r="D1083" s="114">
        <v>0</v>
      </c>
      <c r="E1083" s="205"/>
      <c r="F1083" s="205"/>
      <c r="G1083" s="455"/>
    </row>
    <row r="1084" spans="1:7" hidden="1" x14ac:dyDescent="0.35">
      <c r="A1084" s="364" t="s">
        <v>5189</v>
      </c>
      <c r="B1084" s="370" t="s">
        <v>3880</v>
      </c>
      <c r="C1084" s="25" t="s">
        <v>39</v>
      </c>
      <c r="D1084" s="114">
        <v>0</v>
      </c>
      <c r="E1084" s="205"/>
      <c r="F1084" s="205"/>
      <c r="G1084" s="455"/>
    </row>
    <row r="1085" spans="1:7" hidden="1" x14ac:dyDescent="0.35">
      <c r="A1085" s="364" t="s">
        <v>5190</v>
      </c>
      <c r="B1085" s="370" t="s">
        <v>332</v>
      </c>
      <c r="C1085" s="25" t="s">
        <v>39</v>
      </c>
      <c r="D1085" s="114">
        <v>0</v>
      </c>
      <c r="E1085" s="205"/>
      <c r="F1085" s="205"/>
      <c r="G1085" s="455">
        <v>600</v>
      </c>
    </row>
    <row r="1086" spans="1:7" hidden="1" x14ac:dyDescent="0.35">
      <c r="A1086" s="364" t="s">
        <v>5191</v>
      </c>
      <c r="B1086" s="370" t="s">
        <v>3193</v>
      </c>
      <c r="C1086" s="25" t="s">
        <v>39</v>
      </c>
      <c r="D1086" s="114">
        <v>0</v>
      </c>
      <c r="E1086" s="205"/>
      <c r="F1086" s="205"/>
      <c r="G1086" s="455">
        <v>600</v>
      </c>
    </row>
    <row r="1087" spans="1:7" hidden="1" x14ac:dyDescent="0.35">
      <c r="A1087" s="364" t="s">
        <v>5192</v>
      </c>
      <c r="B1087" s="370" t="s">
        <v>3881</v>
      </c>
      <c r="C1087" s="25" t="s">
        <v>39</v>
      </c>
      <c r="D1087" s="114">
        <v>0</v>
      </c>
      <c r="E1087" s="205"/>
      <c r="F1087" s="205"/>
      <c r="G1087" s="455">
        <v>600</v>
      </c>
    </row>
    <row r="1088" spans="1:7" hidden="1" x14ac:dyDescent="0.35">
      <c r="A1088" s="364" t="s">
        <v>5193</v>
      </c>
      <c r="B1088" s="370" t="s">
        <v>334</v>
      </c>
      <c r="C1088" s="25" t="s">
        <v>39</v>
      </c>
      <c r="D1088" s="114">
        <v>0</v>
      </c>
      <c r="E1088" s="205"/>
      <c r="F1088" s="205"/>
      <c r="G1088" s="455">
        <v>600</v>
      </c>
    </row>
    <row r="1089" spans="1:7" hidden="1" x14ac:dyDescent="0.35">
      <c r="A1089" s="364" t="s">
        <v>5194</v>
      </c>
      <c r="B1089" s="370" t="s">
        <v>3135</v>
      </c>
      <c r="C1089" s="25" t="s">
        <v>39</v>
      </c>
      <c r="D1089" s="114">
        <v>0</v>
      </c>
      <c r="E1089" s="205"/>
      <c r="F1089" s="205"/>
      <c r="G1089" s="455">
        <v>600</v>
      </c>
    </row>
    <row r="1090" spans="1:7" hidden="1" x14ac:dyDescent="0.35">
      <c r="A1090" s="364" t="s">
        <v>5195</v>
      </c>
      <c r="B1090" s="370" t="s">
        <v>3882</v>
      </c>
      <c r="C1090" s="25" t="s">
        <v>39</v>
      </c>
      <c r="D1090" s="114">
        <v>0</v>
      </c>
      <c r="E1090" s="205"/>
      <c r="F1090" s="205"/>
      <c r="G1090" s="455">
        <v>600</v>
      </c>
    </row>
    <row r="1091" spans="1:7" hidden="1" x14ac:dyDescent="0.35">
      <c r="A1091" s="364" t="s">
        <v>5196</v>
      </c>
      <c r="B1091" s="370" t="s">
        <v>336</v>
      </c>
      <c r="C1091" s="25" t="s">
        <v>39</v>
      </c>
      <c r="D1091" s="114">
        <v>0</v>
      </c>
      <c r="E1091" s="205"/>
      <c r="F1091" s="205"/>
      <c r="G1091" s="455">
        <v>600</v>
      </c>
    </row>
    <row r="1092" spans="1:7" hidden="1" x14ac:dyDescent="0.35">
      <c r="A1092" s="364" t="s">
        <v>5197</v>
      </c>
      <c r="B1092" s="370" t="s">
        <v>3164</v>
      </c>
      <c r="C1092" s="25" t="s">
        <v>39</v>
      </c>
      <c r="D1092" s="114">
        <v>0</v>
      </c>
      <c r="E1092" s="205"/>
      <c r="F1092" s="205"/>
      <c r="G1092" s="455">
        <v>600</v>
      </c>
    </row>
    <row r="1093" spans="1:7" hidden="1" x14ac:dyDescent="0.35">
      <c r="A1093" s="364" t="s">
        <v>5198</v>
      </c>
      <c r="B1093" s="370" t="s">
        <v>3883</v>
      </c>
      <c r="C1093" s="25" t="s">
        <v>39</v>
      </c>
      <c r="D1093" s="114">
        <v>0</v>
      </c>
      <c r="E1093" s="205"/>
      <c r="F1093" s="205"/>
      <c r="G1093" s="455">
        <v>600</v>
      </c>
    </row>
    <row r="1094" spans="1:7" hidden="1" x14ac:dyDescent="0.35">
      <c r="A1094" s="364" t="s">
        <v>5199</v>
      </c>
      <c r="B1094" s="370" t="s">
        <v>507</v>
      </c>
      <c r="C1094" s="25" t="s">
        <v>39</v>
      </c>
      <c r="D1094" s="114">
        <v>0</v>
      </c>
      <c r="E1094" s="205"/>
      <c r="F1094" s="205"/>
      <c r="G1094" s="455">
        <v>600</v>
      </c>
    </row>
    <row r="1095" spans="1:7" hidden="1" x14ac:dyDescent="0.35">
      <c r="A1095" s="364" t="s">
        <v>5200</v>
      </c>
      <c r="B1095" s="370" t="s">
        <v>3232</v>
      </c>
      <c r="C1095" s="25" t="s">
        <v>39</v>
      </c>
      <c r="D1095" s="114">
        <v>0</v>
      </c>
      <c r="E1095" s="205"/>
      <c r="F1095" s="205"/>
      <c r="G1095" s="455">
        <v>600</v>
      </c>
    </row>
    <row r="1096" spans="1:7" hidden="1" x14ac:dyDescent="0.35">
      <c r="A1096" s="364" t="s">
        <v>5201</v>
      </c>
      <c r="B1096" s="370" t="s">
        <v>3884</v>
      </c>
      <c r="C1096" s="25" t="s">
        <v>39</v>
      </c>
      <c r="D1096" s="114">
        <v>0</v>
      </c>
      <c r="E1096" s="205"/>
      <c r="F1096" s="205"/>
      <c r="G1096" s="455">
        <v>600</v>
      </c>
    </row>
    <row r="1097" spans="1:7" hidden="1" x14ac:dyDescent="0.35">
      <c r="A1097" s="364" t="s">
        <v>5202</v>
      </c>
      <c r="B1097" s="370" t="s">
        <v>1317</v>
      </c>
      <c r="C1097" s="25" t="s">
        <v>39</v>
      </c>
      <c r="D1097" s="114">
        <v>0</v>
      </c>
      <c r="E1097" s="205"/>
      <c r="F1097" s="205"/>
      <c r="G1097" s="455">
        <v>600</v>
      </c>
    </row>
    <row r="1098" spans="1:7" hidden="1" x14ac:dyDescent="0.35">
      <c r="A1098" s="364" t="s">
        <v>5203</v>
      </c>
      <c r="B1098" s="370" t="s">
        <v>338</v>
      </c>
      <c r="C1098" s="25" t="s">
        <v>39</v>
      </c>
      <c r="D1098" s="114">
        <v>0</v>
      </c>
      <c r="E1098" s="205"/>
      <c r="F1098" s="205"/>
      <c r="G1098" s="455">
        <v>600</v>
      </c>
    </row>
    <row r="1099" spans="1:7" hidden="1" x14ac:dyDescent="0.35">
      <c r="A1099" s="364" t="s">
        <v>5204</v>
      </c>
      <c r="B1099" s="370" t="s">
        <v>3261</v>
      </c>
      <c r="C1099" s="25" t="s">
        <v>39</v>
      </c>
      <c r="D1099" s="114">
        <v>0</v>
      </c>
      <c r="E1099" s="205"/>
      <c r="F1099" s="205"/>
      <c r="G1099" s="455">
        <v>600</v>
      </c>
    </row>
    <row r="1100" spans="1:7" hidden="1" x14ac:dyDescent="0.35">
      <c r="A1100" s="364" t="s">
        <v>5205</v>
      </c>
      <c r="B1100" s="370" t="s">
        <v>3885</v>
      </c>
      <c r="C1100" s="25" t="s">
        <v>39</v>
      </c>
      <c r="D1100" s="114">
        <v>0</v>
      </c>
      <c r="E1100" s="205"/>
      <c r="F1100" s="205"/>
      <c r="G1100" s="455">
        <v>600</v>
      </c>
    </row>
    <row r="1101" spans="1:7" hidden="1" x14ac:dyDescent="0.35">
      <c r="A1101" s="364" t="s">
        <v>5206</v>
      </c>
      <c r="B1101" s="370" t="s">
        <v>340</v>
      </c>
      <c r="C1101" s="25" t="s">
        <v>39</v>
      </c>
      <c r="D1101" s="114">
        <v>0</v>
      </c>
      <c r="E1101" s="205"/>
      <c r="F1101" s="205"/>
      <c r="G1101" s="455">
        <v>600</v>
      </c>
    </row>
    <row r="1102" spans="1:7" hidden="1" x14ac:dyDescent="0.35">
      <c r="A1102" s="364" t="s">
        <v>5207</v>
      </c>
      <c r="B1102" s="370" t="s">
        <v>3290</v>
      </c>
      <c r="C1102" s="25" t="s">
        <v>39</v>
      </c>
      <c r="D1102" s="114">
        <v>0</v>
      </c>
      <c r="E1102" s="205"/>
      <c r="F1102" s="205"/>
      <c r="G1102" s="455">
        <v>600</v>
      </c>
    </row>
    <row r="1103" spans="1:7" hidden="1" x14ac:dyDescent="0.35">
      <c r="A1103" s="364" t="s">
        <v>5208</v>
      </c>
      <c r="B1103" s="370" t="s">
        <v>3886</v>
      </c>
      <c r="C1103" s="25" t="s">
        <v>39</v>
      </c>
      <c r="D1103" s="114">
        <v>0</v>
      </c>
      <c r="E1103" s="205"/>
      <c r="F1103" s="205"/>
      <c r="G1103" s="455">
        <v>600</v>
      </c>
    </row>
    <row r="1104" spans="1:7" hidden="1" x14ac:dyDescent="0.35">
      <c r="A1104" s="364" t="s">
        <v>5209</v>
      </c>
      <c r="B1104" s="370" t="s">
        <v>342</v>
      </c>
      <c r="C1104" s="25" t="s">
        <v>39</v>
      </c>
      <c r="D1104" s="114">
        <v>0</v>
      </c>
      <c r="E1104" s="205"/>
      <c r="F1104" s="205"/>
      <c r="G1104" s="455">
        <v>600</v>
      </c>
    </row>
    <row r="1105" spans="1:7" hidden="1" x14ac:dyDescent="0.35">
      <c r="A1105" s="364" t="s">
        <v>5210</v>
      </c>
      <c r="B1105" s="370" t="s">
        <v>3319</v>
      </c>
      <c r="C1105" s="25" t="s">
        <v>39</v>
      </c>
      <c r="D1105" s="114">
        <v>0</v>
      </c>
      <c r="E1105" s="205"/>
      <c r="F1105" s="205"/>
      <c r="G1105" s="455">
        <v>600</v>
      </c>
    </row>
    <row r="1106" spans="1:7" hidden="1" x14ac:dyDescent="0.35">
      <c r="A1106" s="364" t="s">
        <v>5211</v>
      </c>
      <c r="B1106" s="370" t="s">
        <v>3887</v>
      </c>
      <c r="C1106" s="25" t="s">
        <v>39</v>
      </c>
      <c r="D1106" s="114">
        <v>0</v>
      </c>
      <c r="E1106" s="205"/>
      <c r="F1106" s="205"/>
      <c r="G1106" s="455">
        <v>600</v>
      </c>
    </row>
    <row r="1107" spans="1:7" hidden="1" x14ac:dyDescent="0.35">
      <c r="A1107" s="364" t="s">
        <v>5212</v>
      </c>
      <c r="B1107" s="370" t="s">
        <v>344</v>
      </c>
      <c r="C1107" s="25" t="s">
        <v>39</v>
      </c>
      <c r="D1107" s="114">
        <v>0</v>
      </c>
      <c r="E1107" s="205"/>
      <c r="F1107" s="205"/>
      <c r="G1107" s="455">
        <v>600</v>
      </c>
    </row>
    <row r="1108" spans="1:7" hidden="1" x14ac:dyDescent="0.35">
      <c r="A1108" s="364" t="s">
        <v>5213</v>
      </c>
      <c r="B1108" s="370" t="s">
        <v>3348</v>
      </c>
      <c r="C1108" s="25" t="s">
        <v>39</v>
      </c>
      <c r="D1108" s="114">
        <v>0</v>
      </c>
      <c r="E1108" s="205"/>
      <c r="F1108" s="205"/>
      <c r="G1108" s="455">
        <v>600</v>
      </c>
    </row>
    <row r="1109" spans="1:7" hidden="1" x14ac:dyDescent="0.35">
      <c r="A1109" s="364" t="s">
        <v>5214</v>
      </c>
      <c r="B1109" s="370" t="s">
        <v>3888</v>
      </c>
      <c r="C1109" s="25" t="s">
        <v>39</v>
      </c>
      <c r="D1109" s="114">
        <v>0</v>
      </c>
      <c r="E1109" s="205"/>
      <c r="F1109" s="205"/>
      <c r="G1109" s="455">
        <v>600</v>
      </c>
    </row>
    <row r="1110" spans="1:7" hidden="1" x14ac:dyDescent="0.35">
      <c r="A1110" s="364" t="s">
        <v>5215</v>
      </c>
      <c r="B1110" s="370" t="s">
        <v>346</v>
      </c>
      <c r="C1110" s="25" t="s">
        <v>39</v>
      </c>
      <c r="D1110" s="114">
        <v>0</v>
      </c>
      <c r="E1110" s="205"/>
      <c r="F1110" s="205"/>
      <c r="G1110" s="455">
        <v>600</v>
      </c>
    </row>
    <row r="1111" spans="1:7" hidden="1" x14ac:dyDescent="0.35">
      <c r="A1111" s="364" t="s">
        <v>5216</v>
      </c>
      <c r="B1111" s="370" t="s">
        <v>3377</v>
      </c>
      <c r="C1111" s="25" t="s">
        <v>39</v>
      </c>
      <c r="D1111" s="114">
        <v>0</v>
      </c>
      <c r="E1111" s="205"/>
      <c r="F1111" s="205"/>
      <c r="G1111" s="455">
        <v>600</v>
      </c>
    </row>
    <row r="1112" spans="1:7" hidden="1" x14ac:dyDescent="0.35">
      <c r="A1112" s="364" t="s">
        <v>5217</v>
      </c>
      <c r="B1112" s="370" t="s">
        <v>3889</v>
      </c>
      <c r="C1112" s="25" t="s">
        <v>39</v>
      </c>
      <c r="D1112" s="114">
        <v>0</v>
      </c>
      <c r="E1112" s="205"/>
      <c r="F1112" s="205"/>
      <c r="G1112" s="455">
        <v>600</v>
      </c>
    </row>
    <row r="1113" spans="1:7" hidden="1" x14ac:dyDescent="0.35">
      <c r="A1113" s="364" t="s">
        <v>5218</v>
      </c>
      <c r="B1113" s="370" t="s">
        <v>3890</v>
      </c>
      <c r="C1113" s="25" t="s">
        <v>39</v>
      </c>
      <c r="D1113" s="114">
        <v>0</v>
      </c>
      <c r="E1113" s="205"/>
      <c r="F1113" s="205"/>
      <c r="G1113" s="455">
        <v>600</v>
      </c>
    </row>
    <row r="1114" spans="1:7" hidden="1" x14ac:dyDescent="0.35">
      <c r="A1114" s="364" t="s">
        <v>5219</v>
      </c>
      <c r="B1114" s="370" t="s">
        <v>3639</v>
      </c>
      <c r="C1114" s="25" t="s">
        <v>39</v>
      </c>
      <c r="D1114" s="114">
        <v>0</v>
      </c>
      <c r="E1114" s="205"/>
      <c r="F1114" s="205"/>
      <c r="G1114" s="455">
        <v>600</v>
      </c>
    </row>
    <row r="1115" spans="1:7" hidden="1" x14ac:dyDescent="0.35">
      <c r="A1115" s="364" t="s">
        <v>5220</v>
      </c>
      <c r="B1115" s="370" t="s">
        <v>460</v>
      </c>
      <c r="C1115" s="25" t="s">
        <v>39</v>
      </c>
      <c r="D1115" s="114">
        <v>0</v>
      </c>
      <c r="E1115" s="205"/>
      <c r="F1115" s="205"/>
      <c r="G1115" s="455">
        <v>600</v>
      </c>
    </row>
    <row r="1116" spans="1:7" hidden="1" x14ac:dyDescent="0.35">
      <c r="A1116" s="364" t="s">
        <v>5221</v>
      </c>
      <c r="B1116" s="370" t="s">
        <v>3891</v>
      </c>
      <c r="C1116" s="25" t="s">
        <v>39</v>
      </c>
      <c r="D1116" s="114">
        <v>0</v>
      </c>
      <c r="E1116" s="205"/>
      <c r="F1116" s="205"/>
      <c r="G1116" s="455">
        <v>600</v>
      </c>
    </row>
    <row r="1117" spans="1:7" hidden="1" x14ac:dyDescent="0.35">
      <c r="A1117" s="364" t="s">
        <v>5222</v>
      </c>
      <c r="B1117" s="370" t="s">
        <v>3429</v>
      </c>
      <c r="C1117" s="25" t="s">
        <v>39</v>
      </c>
      <c r="D1117" s="114">
        <v>0</v>
      </c>
      <c r="E1117" s="205"/>
      <c r="F1117" s="205"/>
      <c r="G1117" s="455">
        <v>600</v>
      </c>
    </row>
    <row r="1118" spans="1:7" hidden="1" x14ac:dyDescent="0.35">
      <c r="A1118" s="364" t="s">
        <v>5223</v>
      </c>
      <c r="B1118" s="370" t="s">
        <v>349</v>
      </c>
      <c r="C1118" s="25" t="s">
        <v>39</v>
      </c>
      <c r="D1118" s="114">
        <v>0</v>
      </c>
      <c r="E1118" s="205"/>
      <c r="F1118" s="205"/>
      <c r="G1118" s="455">
        <v>600</v>
      </c>
    </row>
    <row r="1119" spans="1:7" hidden="1" x14ac:dyDescent="0.35">
      <c r="A1119" s="364" t="s">
        <v>5224</v>
      </c>
      <c r="B1119" s="370" t="s">
        <v>468</v>
      </c>
      <c r="C1119" s="25" t="s">
        <v>39</v>
      </c>
      <c r="D1119" s="114">
        <v>0</v>
      </c>
      <c r="E1119" s="205"/>
      <c r="F1119" s="205"/>
      <c r="G1119" s="455">
        <v>600</v>
      </c>
    </row>
    <row r="1120" spans="1:7" hidden="1" x14ac:dyDescent="0.35">
      <c r="A1120" s="364" t="s">
        <v>5225</v>
      </c>
      <c r="B1120" s="370" t="s">
        <v>3457</v>
      </c>
      <c r="C1120" s="25" t="s">
        <v>39</v>
      </c>
      <c r="D1120" s="114">
        <v>0</v>
      </c>
      <c r="E1120" s="205"/>
      <c r="F1120" s="205"/>
      <c r="G1120" s="455">
        <v>600</v>
      </c>
    </row>
    <row r="1121" spans="1:7" hidden="1" x14ac:dyDescent="0.35">
      <c r="A1121" s="364" t="s">
        <v>5226</v>
      </c>
      <c r="B1121" s="370" t="s">
        <v>3892</v>
      </c>
      <c r="C1121" s="25" t="s">
        <v>39</v>
      </c>
      <c r="D1121" s="114">
        <v>0</v>
      </c>
      <c r="E1121" s="205"/>
      <c r="F1121" s="205"/>
      <c r="G1121" s="455">
        <v>600</v>
      </c>
    </row>
    <row r="1122" spans="1:7" hidden="1" x14ac:dyDescent="0.35">
      <c r="A1122" s="364" t="s">
        <v>5227</v>
      </c>
      <c r="B1122" s="370" t="s">
        <v>350</v>
      </c>
      <c r="C1122" s="25" t="s">
        <v>39</v>
      </c>
      <c r="D1122" s="114">
        <v>0</v>
      </c>
      <c r="E1122" s="205"/>
      <c r="F1122" s="205"/>
      <c r="G1122" s="455">
        <v>600</v>
      </c>
    </row>
    <row r="1123" spans="1:7" hidden="1" x14ac:dyDescent="0.35">
      <c r="A1123" s="364" t="s">
        <v>5228</v>
      </c>
      <c r="B1123" s="370" t="s">
        <v>3625</v>
      </c>
      <c r="C1123" s="25" t="s">
        <v>39</v>
      </c>
      <c r="D1123" s="114">
        <v>0</v>
      </c>
      <c r="E1123" s="205"/>
      <c r="F1123" s="205"/>
      <c r="G1123" s="455">
        <v>600</v>
      </c>
    </row>
    <row r="1124" spans="1:7" hidden="1" x14ac:dyDescent="0.35">
      <c r="A1124" s="364" t="s">
        <v>5229</v>
      </c>
      <c r="B1124" s="370" t="s">
        <v>3893</v>
      </c>
      <c r="C1124" s="25" t="s">
        <v>39</v>
      </c>
      <c r="D1124" s="114">
        <v>0</v>
      </c>
      <c r="E1124" s="205"/>
      <c r="F1124" s="205"/>
      <c r="G1124" s="455">
        <v>600</v>
      </c>
    </row>
    <row r="1125" spans="1:7" hidden="1" x14ac:dyDescent="0.35">
      <c r="A1125" s="364" t="s">
        <v>5230</v>
      </c>
      <c r="B1125" s="370" t="s">
        <v>1318</v>
      </c>
      <c r="C1125" s="25" t="s">
        <v>39</v>
      </c>
      <c r="D1125" s="114">
        <v>0</v>
      </c>
      <c r="E1125" s="205"/>
      <c r="F1125" s="205"/>
      <c r="G1125" s="455">
        <v>600</v>
      </c>
    </row>
    <row r="1126" spans="1:7" hidden="1" x14ac:dyDescent="0.35">
      <c r="A1126" s="364" t="s">
        <v>5231</v>
      </c>
      <c r="B1126" s="370" t="s">
        <v>352</v>
      </c>
      <c r="C1126" s="25" t="s">
        <v>39</v>
      </c>
      <c r="D1126" s="114">
        <v>0</v>
      </c>
      <c r="E1126" s="205"/>
      <c r="F1126" s="205"/>
      <c r="G1126" s="455">
        <v>600</v>
      </c>
    </row>
    <row r="1127" spans="1:7" hidden="1" x14ac:dyDescent="0.35">
      <c r="A1127" s="364" t="s">
        <v>5232</v>
      </c>
      <c r="B1127" s="370" t="s">
        <v>1319</v>
      </c>
      <c r="C1127" s="25" t="s">
        <v>39</v>
      </c>
      <c r="D1127" s="114">
        <v>0</v>
      </c>
      <c r="E1127" s="205"/>
      <c r="F1127" s="205"/>
      <c r="G1127" s="455">
        <v>600</v>
      </c>
    </row>
    <row r="1128" spans="1:7" hidden="1" x14ac:dyDescent="0.35">
      <c r="A1128" s="364" t="s">
        <v>5233</v>
      </c>
      <c r="B1128" s="370" t="s">
        <v>1320</v>
      </c>
      <c r="C1128" s="25" t="s">
        <v>39</v>
      </c>
      <c r="D1128" s="114">
        <v>0</v>
      </c>
      <c r="E1128" s="205"/>
      <c r="F1128" s="205"/>
      <c r="G1128" s="455">
        <v>600</v>
      </c>
    </row>
    <row r="1129" spans="1:7" hidden="1" x14ac:dyDescent="0.35">
      <c r="A1129" s="364" t="s">
        <v>5234</v>
      </c>
      <c r="B1129" s="370" t="s">
        <v>353</v>
      </c>
      <c r="C1129" s="25" t="s">
        <v>39</v>
      </c>
      <c r="D1129" s="114">
        <v>0</v>
      </c>
      <c r="E1129" s="205"/>
      <c r="F1129" s="205"/>
      <c r="G1129" s="455">
        <v>600</v>
      </c>
    </row>
    <row r="1130" spans="1:7" hidden="1" x14ac:dyDescent="0.35">
      <c r="A1130" s="364" t="s">
        <v>5235</v>
      </c>
      <c r="B1130" s="370" t="s">
        <v>354</v>
      </c>
      <c r="C1130" s="25" t="s">
        <v>39</v>
      </c>
      <c r="D1130" s="114">
        <v>0</v>
      </c>
      <c r="E1130" s="205"/>
      <c r="F1130" s="205"/>
      <c r="G1130" s="455">
        <v>600</v>
      </c>
    </row>
    <row r="1131" spans="1:7" hidden="1" x14ac:dyDescent="0.35">
      <c r="A1131" s="364" t="s">
        <v>5236</v>
      </c>
      <c r="B1131" s="370" t="s">
        <v>1321</v>
      </c>
      <c r="C1131" s="25" t="s">
        <v>39</v>
      </c>
      <c r="D1131" s="114">
        <v>0</v>
      </c>
      <c r="E1131" s="205"/>
      <c r="F1131" s="205"/>
      <c r="G1131" s="455">
        <v>600</v>
      </c>
    </row>
    <row r="1132" spans="1:7" hidden="1" x14ac:dyDescent="0.35">
      <c r="A1132" s="364" t="s">
        <v>5237</v>
      </c>
      <c r="B1132" s="370" t="s">
        <v>3894</v>
      </c>
      <c r="C1132" s="25" t="s">
        <v>39</v>
      </c>
      <c r="D1132" s="114">
        <v>0</v>
      </c>
      <c r="E1132" s="205"/>
      <c r="F1132" s="205"/>
      <c r="G1132" s="455">
        <v>600</v>
      </c>
    </row>
    <row r="1133" spans="1:7" hidden="1" x14ac:dyDescent="0.35">
      <c r="A1133" s="364" t="s">
        <v>5238</v>
      </c>
      <c r="B1133" s="370" t="s">
        <v>3486</v>
      </c>
      <c r="C1133" s="25" t="s">
        <v>39</v>
      </c>
      <c r="D1133" s="114">
        <v>0</v>
      </c>
      <c r="E1133" s="205"/>
      <c r="F1133" s="205"/>
      <c r="G1133" s="455">
        <v>600</v>
      </c>
    </row>
    <row r="1134" spans="1:7" hidden="1" x14ac:dyDescent="0.35">
      <c r="A1134" s="364" t="s">
        <v>5239</v>
      </c>
      <c r="B1134" s="370" t="s">
        <v>356</v>
      </c>
      <c r="C1134" s="25" t="s">
        <v>39</v>
      </c>
      <c r="D1134" s="114">
        <v>0</v>
      </c>
      <c r="E1134" s="205"/>
      <c r="F1134" s="205"/>
      <c r="G1134" s="455">
        <v>600</v>
      </c>
    </row>
    <row r="1135" spans="1:7" hidden="1" x14ac:dyDescent="0.35">
      <c r="A1135" s="364" t="s">
        <v>5240</v>
      </c>
      <c r="B1135" s="370" t="s">
        <v>357</v>
      </c>
      <c r="C1135" s="25" t="s">
        <v>39</v>
      </c>
      <c r="D1135" s="114">
        <v>0</v>
      </c>
      <c r="E1135" s="205"/>
      <c r="F1135" s="205"/>
      <c r="G1135" s="455">
        <v>600</v>
      </c>
    </row>
    <row r="1136" spans="1:7" hidden="1" x14ac:dyDescent="0.35">
      <c r="A1136" s="364" t="s">
        <v>5241</v>
      </c>
      <c r="B1136" s="370" t="s">
        <v>3565</v>
      </c>
      <c r="C1136" s="25" t="s">
        <v>39</v>
      </c>
      <c r="D1136" s="114">
        <v>0</v>
      </c>
      <c r="E1136" s="205"/>
      <c r="F1136" s="205"/>
      <c r="G1136" s="455">
        <v>600</v>
      </c>
    </row>
    <row r="1137" spans="1:7" hidden="1" x14ac:dyDescent="0.35">
      <c r="A1137" s="364" t="s">
        <v>5242</v>
      </c>
      <c r="B1137" s="370" t="s">
        <v>3523</v>
      </c>
      <c r="C1137" s="25" t="s">
        <v>39</v>
      </c>
      <c r="D1137" s="114">
        <v>0</v>
      </c>
      <c r="E1137" s="205"/>
      <c r="F1137" s="205"/>
      <c r="G1137" s="455">
        <v>600</v>
      </c>
    </row>
    <row r="1138" spans="1:7" hidden="1" x14ac:dyDescent="0.35">
      <c r="A1138" s="364" t="s">
        <v>5243</v>
      </c>
      <c r="B1138" s="370" t="s">
        <v>3895</v>
      </c>
      <c r="C1138" s="25" t="s">
        <v>39</v>
      </c>
      <c r="D1138" s="114">
        <v>0</v>
      </c>
      <c r="E1138" s="205"/>
      <c r="F1138" s="205"/>
      <c r="G1138" s="455">
        <v>600</v>
      </c>
    </row>
    <row r="1139" spans="1:7" hidden="1" x14ac:dyDescent="0.35">
      <c r="A1139" s="364" t="s">
        <v>5244</v>
      </c>
      <c r="B1139" s="370" t="s">
        <v>2652</v>
      </c>
      <c r="C1139" s="25" t="s">
        <v>39</v>
      </c>
      <c r="D1139" s="114">
        <v>0</v>
      </c>
      <c r="E1139" s="205"/>
      <c r="F1139" s="205"/>
      <c r="G1139" s="455">
        <v>600</v>
      </c>
    </row>
    <row r="1140" spans="1:7" hidden="1" x14ac:dyDescent="0.35">
      <c r="A1140" s="364" t="s">
        <v>5245</v>
      </c>
      <c r="B1140" s="370" t="s">
        <v>3543</v>
      </c>
      <c r="C1140" s="25" t="s">
        <v>39</v>
      </c>
      <c r="D1140" s="114">
        <v>0</v>
      </c>
      <c r="E1140" s="205"/>
      <c r="F1140" s="205"/>
      <c r="G1140" s="455">
        <v>600</v>
      </c>
    </row>
    <row r="1141" spans="1:7" hidden="1" x14ac:dyDescent="0.35">
      <c r="A1141" s="364" t="s">
        <v>5246</v>
      </c>
      <c r="B1141" s="370" t="s">
        <v>3896</v>
      </c>
      <c r="C1141" s="25" t="s">
        <v>39</v>
      </c>
      <c r="D1141" s="114">
        <v>0</v>
      </c>
      <c r="E1141" s="205"/>
      <c r="F1141" s="205"/>
      <c r="G1141" s="455">
        <v>600</v>
      </c>
    </row>
    <row r="1142" spans="1:7" hidden="1" x14ac:dyDescent="0.35">
      <c r="A1142" s="364" t="s">
        <v>5247</v>
      </c>
      <c r="B1142" s="370" t="s">
        <v>358</v>
      </c>
      <c r="C1142" s="25" t="s">
        <v>39</v>
      </c>
      <c r="D1142" s="114">
        <v>0</v>
      </c>
      <c r="E1142" s="205"/>
      <c r="F1142" s="205"/>
      <c r="G1142" s="455">
        <v>650</v>
      </c>
    </row>
    <row r="1143" spans="1:7" hidden="1" x14ac:dyDescent="0.35">
      <c r="A1143" s="364" t="s">
        <v>5248</v>
      </c>
      <c r="B1143" s="370" t="s">
        <v>3194</v>
      </c>
      <c r="C1143" s="25" t="s">
        <v>39</v>
      </c>
      <c r="D1143" s="114">
        <v>0</v>
      </c>
      <c r="E1143" s="205"/>
      <c r="F1143" s="205"/>
      <c r="G1143" s="455">
        <v>650</v>
      </c>
    </row>
    <row r="1144" spans="1:7" hidden="1" x14ac:dyDescent="0.35">
      <c r="A1144" s="364" t="s">
        <v>5249</v>
      </c>
      <c r="B1144" s="370" t="s">
        <v>3897</v>
      </c>
      <c r="C1144" s="25" t="s">
        <v>39</v>
      </c>
      <c r="D1144" s="114">
        <v>0</v>
      </c>
      <c r="E1144" s="205"/>
      <c r="F1144" s="205"/>
      <c r="G1144" s="455">
        <v>650</v>
      </c>
    </row>
    <row r="1145" spans="1:7" hidden="1" x14ac:dyDescent="0.35">
      <c r="A1145" s="364" t="s">
        <v>5250</v>
      </c>
      <c r="B1145" s="370" t="s">
        <v>360</v>
      </c>
      <c r="C1145" s="25" t="s">
        <v>39</v>
      </c>
      <c r="D1145" s="114">
        <v>0</v>
      </c>
      <c r="E1145" s="205"/>
      <c r="F1145" s="205"/>
      <c r="G1145" s="455">
        <v>650</v>
      </c>
    </row>
    <row r="1146" spans="1:7" hidden="1" x14ac:dyDescent="0.35">
      <c r="A1146" s="364" t="s">
        <v>5251</v>
      </c>
      <c r="B1146" s="370" t="s">
        <v>3136</v>
      </c>
      <c r="C1146" s="25" t="s">
        <v>39</v>
      </c>
      <c r="D1146" s="114">
        <v>0</v>
      </c>
      <c r="E1146" s="205"/>
      <c r="F1146" s="205"/>
      <c r="G1146" s="455">
        <v>650</v>
      </c>
    </row>
    <row r="1147" spans="1:7" hidden="1" x14ac:dyDescent="0.35">
      <c r="A1147" s="364" t="s">
        <v>5252</v>
      </c>
      <c r="B1147" s="370" t="s">
        <v>3898</v>
      </c>
      <c r="C1147" s="25" t="s">
        <v>39</v>
      </c>
      <c r="D1147" s="114">
        <v>0</v>
      </c>
      <c r="E1147" s="205"/>
      <c r="F1147" s="205"/>
      <c r="G1147" s="455">
        <v>650</v>
      </c>
    </row>
    <row r="1148" spans="1:7" hidden="1" x14ac:dyDescent="0.35">
      <c r="A1148" s="364" t="s">
        <v>5253</v>
      </c>
      <c r="B1148" s="370" t="s">
        <v>362</v>
      </c>
      <c r="C1148" s="25" t="s">
        <v>39</v>
      </c>
      <c r="D1148" s="114">
        <v>0</v>
      </c>
      <c r="E1148" s="205"/>
      <c r="F1148" s="205"/>
      <c r="G1148" s="455">
        <v>650</v>
      </c>
    </row>
    <row r="1149" spans="1:7" hidden="1" x14ac:dyDescent="0.35">
      <c r="A1149" s="364" t="s">
        <v>5254</v>
      </c>
      <c r="B1149" s="370" t="s">
        <v>3165</v>
      </c>
      <c r="C1149" s="25" t="s">
        <v>39</v>
      </c>
      <c r="D1149" s="114">
        <v>0</v>
      </c>
      <c r="E1149" s="205"/>
      <c r="F1149" s="205"/>
      <c r="G1149" s="455">
        <v>650</v>
      </c>
    </row>
    <row r="1150" spans="1:7" hidden="1" x14ac:dyDescent="0.35">
      <c r="A1150" s="364" t="s">
        <v>5255</v>
      </c>
      <c r="B1150" s="370" t="s">
        <v>3899</v>
      </c>
      <c r="C1150" s="25" t="s">
        <v>39</v>
      </c>
      <c r="D1150" s="114">
        <v>0</v>
      </c>
      <c r="E1150" s="205"/>
      <c r="F1150" s="205"/>
      <c r="G1150" s="455">
        <v>650</v>
      </c>
    </row>
    <row r="1151" spans="1:7" hidden="1" x14ac:dyDescent="0.35">
      <c r="A1151" s="364" t="s">
        <v>5256</v>
      </c>
      <c r="B1151" s="370" t="s">
        <v>509</v>
      </c>
      <c r="C1151" s="25" t="s">
        <v>39</v>
      </c>
      <c r="D1151" s="114">
        <v>0</v>
      </c>
      <c r="E1151" s="205"/>
      <c r="F1151" s="205"/>
      <c r="G1151" s="455">
        <v>650</v>
      </c>
    </row>
    <row r="1152" spans="1:7" hidden="1" x14ac:dyDescent="0.35">
      <c r="A1152" s="364" t="s">
        <v>5257</v>
      </c>
      <c r="B1152" s="370" t="s">
        <v>3233</v>
      </c>
      <c r="C1152" s="25" t="s">
        <v>39</v>
      </c>
      <c r="D1152" s="114">
        <v>0</v>
      </c>
      <c r="E1152" s="205"/>
      <c r="F1152" s="205"/>
      <c r="G1152" s="455">
        <v>650</v>
      </c>
    </row>
    <row r="1153" spans="1:7" hidden="1" x14ac:dyDescent="0.35">
      <c r="A1153" s="364" t="s">
        <v>5258</v>
      </c>
      <c r="B1153" s="370" t="s">
        <v>3900</v>
      </c>
      <c r="C1153" s="25" t="s">
        <v>39</v>
      </c>
      <c r="D1153" s="114">
        <v>0</v>
      </c>
      <c r="E1153" s="205"/>
      <c r="F1153" s="205"/>
      <c r="G1153" s="455">
        <v>650</v>
      </c>
    </row>
    <row r="1154" spans="1:7" hidden="1" x14ac:dyDescent="0.35">
      <c r="A1154" s="364" t="s">
        <v>5259</v>
      </c>
      <c r="B1154" s="370" t="s">
        <v>1323</v>
      </c>
      <c r="C1154" s="25" t="s">
        <v>39</v>
      </c>
      <c r="D1154" s="114">
        <v>0</v>
      </c>
      <c r="E1154" s="205"/>
      <c r="F1154" s="205"/>
      <c r="G1154" s="455">
        <v>650</v>
      </c>
    </row>
    <row r="1155" spans="1:7" hidden="1" x14ac:dyDescent="0.35">
      <c r="A1155" s="364" t="s">
        <v>5260</v>
      </c>
      <c r="B1155" s="370" t="s">
        <v>364</v>
      </c>
      <c r="C1155" s="25" t="s">
        <v>39</v>
      </c>
      <c r="D1155" s="114">
        <v>0</v>
      </c>
      <c r="E1155" s="205"/>
      <c r="F1155" s="205"/>
      <c r="G1155" s="455">
        <v>650</v>
      </c>
    </row>
    <row r="1156" spans="1:7" hidden="1" x14ac:dyDescent="0.35">
      <c r="A1156" s="364" t="s">
        <v>5261</v>
      </c>
      <c r="B1156" s="370" t="s">
        <v>3262</v>
      </c>
      <c r="C1156" s="25" t="s">
        <v>39</v>
      </c>
      <c r="D1156" s="114">
        <v>0</v>
      </c>
      <c r="E1156" s="205"/>
      <c r="F1156" s="205"/>
      <c r="G1156" s="455">
        <v>650</v>
      </c>
    </row>
    <row r="1157" spans="1:7" hidden="1" x14ac:dyDescent="0.35">
      <c r="A1157" s="364" t="s">
        <v>5262</v>
      </c>
      <c r="B1157" s="370" t="s">
        <v>3901</v>
      </c>
      <c r="C1157" s="25" t="s">
        <v>39</v>
      </c>
      <c r="D1157" s="114">
        <v>0</v>
      </c>
      <c r="E1157" s="205"/>
      <c r="F1157" s="205"/>
      <c r="G1157" s="455">
        <v>650</v>
      </c>
    </row>
    <row r="1158" spans="1:7" hidden="1" x14ac:dyDescent="0.35">
      <c r="A1158" s="364" t="s">
        <v>5263</v>
      </c>
      <c r="B1158" s="370" t="s">
        <v>366</v>
      </c>
      <c r="C1158" s="25" t="s">
        <v>39</v>
      </c>
      <c r="D1158" s="114">
        <v>0</v>
      </c>
      <c r="E1158" s="205"/>
      <c r="F1158" s="205"/>
      <c r="G1158" s="455">
        <v>650</v>
      </c>
    </row>
    <row r="1159" spans="1:7" hidden="1" x14ac:dyDescent="0.35">
      <c r="A1159" s="364" t="s">
        <v>5264</v>
      </c>
      <c r="B1159" s="370" t="s">
        <v>3291</v>
      </c>
      <c r="C1159" s="25" t="s">
        <v>39</v>
      </c>
      <c r="D1159" s="114">
        <v>0</v>
      </c>
      <c r="E1159" s="205"/>
      <c r="F1159" s="205"/>
      <c r="G1159" s="455">
        <v>650</v>
      </c>
    </row>
    <row r="1160" spans="1:7" hidden="1" x14ac:dyDescent="0.35">
      <c r="A1160" s="364" t="s">
        <v>5265</v>
      </c>
      <c r="B1160" s="370" t="s">
        <v>3902</v>
      </c>
      <c r="C1160" s="25" t="s">
        <v>39</v>
      </c>
      <c r="D1160" s="114">
        <v>0</v>
      </c>
      <c r="E1160" s="205"/>
      <c r="F1160" s="205"/>
      <c r="G1160" s="455">
        <v>650</v>
      </c>
    </row>
    <row r="1161" spans="1:7" hidden="1" x14ac:dyDescent="0.35">
      <c r="A1161" s="364" t="s">
        <v>5266</v>
      </c>
      <c r="B1161" s="370" t="s">
        <v>368</v>
      </c>
      <c r="C1161" s="25" t="s">
        <v>39</v>
      </c>
      <c r="D1161" s="114">
        <v>0</v>
      </c>
      <c r="E1161" s="205"/>
      <c r="F1161" s="205"/>
      <c r="G1161" s="455">
        <v>650</v>
      </c>
    </row>
    <row r="1162" spans="1:7" hidden="1" x14ac:dyDescent="0.35">
      <c r="A1162" s="364" t="s">
        <v>5267</v>
      </c>
      <c r="B1162" s="370" t="s">
        <v>3320</v>
      </c>
      <c r="C1162" s="25" t="s">
        <v>39</v>
      </c>
      <c r="D1162" s="114">
        <v>0</v>
      </c>
      <c r="E1162" s="205"/>
      <c r="F1162" s="205"/>
      <c r="G1162" s="455">
        <v>650</v>
      </c>
    </row>
    <row r="1163" spans="1:7" hidden="1" x14ac:dyDescent="0.35">
      <c r="A1163" s="364" t="s">
        <v>5268</v>
      </c>
      <c r="B1163" s="370" t="s">
        <v>3903</v>
      </c>
      <c r="C1163" s="25" t="s">
        <v>39</v>
      </c>
      <c r="D1163" s="114">
        <v>0</v>
      </c>
      <c r="E1163" s="205"/>
      <c r="F1163" s="205"/>
      <c r="G1163" s="455">
        <v>650</v>
      </c>
    </row>
    <row r="1164" spans="1:7" hidden="1" x14ac:dyDescent="0.35">
      <c r="A1164" s="364" t="s">
        <v>5269</v>
      </c>
      <c r="B1164" s="370" t="s">
        <v>370</v>
      </c>
      <c r="C1164" s="25" t="s">
        <v>39</v>
      </c>
      <c r="D1164" s="114">
        <v>0</v>
      </c>
      <c r="E1164" s="205"/>
      <c r="F1164" s="205"/>
      <c r="G1164" s="455">
        <v>650</v>
      </c>
    </row>
    <row r="1165" spans="1:7" hidden="1" x14ac:dyDescent="0.35">
      <c r="A1165" s="364" t="s">
        <v>5270</v>
      </c>
      <c r="B1165" s="370" t="s">
        <v>3349</v>
      </c>
      <c r="C1165" s="25" t="s">
        <v>39</v>
      </c>
      <c r="D1165" s="114">
        <v>0</v>
      </c>
      <c r="E1165" s="205"/>
      <c r="F1165" s="205"/>
      <c r="G1165" s="455">
        <v>650</v>
      </c>
    </row>
    <row r="1166" spans="1:7" hidden="1" x14ac:dyDescent="0.35">
      <c r="A1166" s="364" t="s">
        <v>5271</v>
      </c>
      <c r="B1166" s="370" t="s">
        <v>3904</v>
      </c>
      <c r="C1166" s="25" t="s">
        <v>39</v>
      </c>
      <c r="D1166" s="114">
        <v>0</v>
      </c>
      <c r="E1166" s="205"/>
      <c r="F1166" s="205"/>
      <c r="G1166" s="455">
        <v>650</v>
      </c>
    </row>
    <row r="1167" spans="1:7" hidden="1" x14ac:dyDescent="0.35">
      <c r="A1167" s="364" t="s">
        <v>5272</v>
      </c>
      <c r="B1167" s="370" t="s">
        <v>372</v>
      </c>
      <c r="C1167" s="25" t="s">
        <v>39</v>
      </c>
      <c r="D1167" s="114">
        <v>0</v>
      </c>
      <c r="E1167" s="205"/>
      <c r="F1167" s="205"/>
      <c r="G1167" s="455">
        <v>650</v>
      </c>
    </row>
    <row r="1168" spans="1:7" hidden="1" x14ac:dyDescent="0.35">
      <c r="A1168" s="364" t="s">
        <v>5273</v>
      </c>
      <c r="B1168" s="370" t="s">
        <v>3378</v>
      </c>
      <c r="C1168" s="25" t="s">
        <v>39</v>
      </c>
      <c r="D1168" s="114">
        <v>0</v>
      </c>
      <c r="E1168" s="205"/>
      <c r="F1168" s="205"/>
      <c r="G1168" s="455">
        <v>650</v>
      </c>
    </row>
    <row r="1169" spans="1:7" hidden="1" x14ac:dyDescent="0.35">
      <c r="A1169" s="364" t="s">
        <v>5274</v>
      </c>
      <c r="B1169" s="370" t="s">
        <v>3905</v>
      </c>
      <c r="C1169" s="25" t="s">
        <v>39</v>
      </c>
      <c r="D1169" s="114">
        <v>0</v>
      </c>
      <c r="E1169" s="205"/>
      <c r="F1169" s="205"/>
      <c r="G1169" s="455">
        <v>650</v>
      </c>
    </row>
    <row r="1170" spans="1:7" hidden="1" x14ac:dyDescent="0.35">
      <c r="A1170" s="364" t="s">
        <v>5275</v>
      </c>
      <c r="B1170" s="370" t="s">
        <v>3906</v>
      </c>
      <c r="C1170" s="25" t="s">
        <v>39</v>
      </c>
      <c r="D1170" s="114">
        <v>0</v>
      </c>
      <c r="E1170" s="205"/>
      <c r="F1170" s="205"/>
      <c r="G1170" s="455">
        <v>650</v>
      </c>
    </row>
    <row r="1171" spans="1:7" hidden="1" x14ac:dyDescent="0.35">
      <c r="A1171" s="364" t="s">
        <v>5276</v>
      </c>
      <c r="B1171" s="370" t="s">
        <v>3401</v>
      </c>
      <c r="C1171" s="25" t="s">
        <v>39</v>
      </c>
      <c r="D1171" s="114">
        <v>0</v>
      </c>
      <c r="E1171" s="205"/>
      <c r="F1171" s="205"/>
      <c r="G1171" s="455">
        <v>650</v>
      </c>
    </row>
    <row r="1172" spans="1:7" hidden="1" x14ac:dyDescent="0.35">
      <c r="A1172" s="364" t="s">
        <v>5277</v>
      </c>
      <c r="B1172" s="370" t="s">
        <v>462</v>
      </c>
      <c r="C1172" s="25" t="s">
        <v>39</v>
      </c>
      <c r="D1172" s="114">
        <v>0</v>
      </c>
      <c r="E1172" s="205"/>
      <c r="F1172" s="205"/>
      <c r="G1172" s="455">
        <v>650</v>
      </c>
    </row>
    <row r="1173" spans="1:7" hidden="1" x14ac:dyDescent="0.35">
      <c r="A1173" s="364" t="s">
        <v>5278</v>
      </c>
      <c r="B1173" s="370" t="s">
        <v>3907</v>
      </c>
      <c r="C1173" s="25" t="s">
        <v>39</v>
      </c>
      <c r="D1173" s="114">
        <v>0</v>
      </c>
      <c r="E1173" s="205"/>
      <c r="F1173" s="205"/>
      <c r="G1173" s="455">
        <v>650</v>
      </c>
    </row>
    <row r="1174" spans="1:7" hidden="1" x14ac:dyDescent="0.35">
      <c r="A1174" s="364" t="s">
        <v>5279</v>
      </c>
      <c r="B1174" s="370" t="s">
        <v>3430</v>
      </c>
      <c r="C1174" s="25" t="s">
        <v>39</v>
      </c>
      <c r="D1174" s="114">
        <v>0</v>
      </c>
      <c r="E1174" s="205"/>
      <c r="F1174" s="205"/>
      <c r="G1174" s="455">
        <v>650</v>
      </c>
    </row>
    <row r="1175" spans="1:7" hidden="1" x14ac:dyDescent="0.35">
      <c r="A1175" s="364" t="s">
        <v>5280</v>
      </c>
      <c r="B1175" s="370" t="s">
        <v>375</v>
      </c>
      <c r="C1175" s="25" t="s">
        <v>39</v>
      </c>
      <c r="D1175" s="114">
        <v>0</v>
      </c>
      <c r="E1175" s="205"/>
      <c r="F1175" s="205"/>
      <c r="G1175" s="455">
        <v>650</v>
      </c>
    </row>
    <row r="1176" spans="1:7" hidden="1" x14ac:dyDescent="0.35">
      <c r="A1176" s="364" t="s">
        <v>5281</v>
      </c>
      <c r="B1176" s="370" t="s">
        <v>467</v>
      </c>
      <c r="C1176" s="25" t="s">
        <v>39</v>
      </c>
      <c r="D1176" s="114">
        <v>0</v>
      </c>
      <c r="E1176" s="205"/>
      <c r="F1176" s="205"/>
      <c r="G1176" s="455">
        <v>650</v>
      </c>
    </row>
    <row r="1177" spans="1:7" hidden="1" x14ac:dyDescent="0.35">
      <c r="A1177" s="364" t="s">
        <v>5282</v>
      </c>
      <c r="B1177" s="370" t="s">
        <v>3458</v>
      </c>
      <c r="C1177" s="25" t="s">
        <v>39</v>
      </c>
      <c r="D1177" s="114">
        <v>0</v>
      </c>
      <c r="E1177" s="205"/>
      <c r="F1177" s="205"/>
      <c r="G1177" s="455">
        <v>650</v>
      </c>
    </row>
    <row r="1178" spans="1:7" hidden="1" x14ac:dyDescent="0.35">
      <c r="A1178" s="364" t="s">
        <v>5283</v>
      </c>
      <c r="B1178" s="370" t="s">
        <v>3908</v>
      </c>
      <c r="C1178" s="25" t="s">
        <v>39</v>
      </c>
      <c r="D1178" s="114">
        <v>0</v>
      </c>
      <c r="E1178" s="205"/>
      <c r="F1178" s="205"/>
      <c r="G1178" s="455">
        <v>650</v>
      </c>
    </row>
    <row r="1179" spans="1:7" hidden="1" x14ac:dyDescent="0.35">
      <c r="A1179" s="364" t="s">
        <v>5284</v>
      </c>
      <c r="B1179" s="370" t="s">
        <v>376</v>
      </c>
      <c r="C1179" s="25" t="s">
        <v>39</v>
      </c>
      <c r="D1179" s="114">
        <v>0</v>
      </c>
      <c r="E1179" s="205"/>
      <c r="F1179" s="205"/>
      <c r="G1179" s="455">
        <v>650</v>
      </c>
    </row>
    <row r="1180" spans="1:7" hidden="1" x14ac:dyDescent="0.35">
      <c r="A1180" s="364" t="s">
        <v>5285</v>
      </c>
      <c r="B1180" s="370" t="s">
        <v>3626</v>
      </c>
      <c r="C1180" s="25" t="s">
        <v>39</v>
      </c>
      <c r="D1180" s="114">
        <v>0</v>
      </c>
      <c r="E1180" s="205"/>
      <c r="F1180" s="205"/>
      <c r="G1180" s="455">
        <v>650</v>
      </c>
    </row>
    <row r="1181" spans="1:7" hidden="1" x14ac:dyDescent="0.35">
      <c r="A1181" s="364" t="s">
        <v>5286</v>
      </c>
      <c r="B1181" s="370" t="s">
        <v>3909</v>
      </c>
      <c r="C1181" s="25" t="s">
        <v>39</v>
      </c>
      <c r="D1181" s="114">
        <v>0</v>
      </c>
      <c r="E1181" s="205"/>
      <c r="F1181" s="205"/>
      <c r="G1181" s="455">
        <v>650</v>
      </c>
    </row>
    <row r="1182" spans="1:7" hidden="1" x14ac:dyDescent="0.35">
      <c r="A1182" s="364" t="s">
        <v>5287</v>
      </c>
      <c r="B1182" s="370" t="s">
        <v>1325</v>
      </c>
      <c r="C1182" s="25" t="s">
        <v>39</v>
      </c>
      <c r="D1182" s="114">
        <v>0</v>
      </c>
      <c r="E1182" s="205"/>
      <c r="F1182" s="205"/>
      <c r="G1182" s="455">
        <v>650</v>
      </c>
    </row>
    <row r="1183" spans="1:7" hidden="1" x14ac:dyDescent="0.35">
      <c r="A1183" s="364" t="s">
        <v>5288</v>
      </c>
      <c r="B1183" s="370" t="s">
        <v>378</v>
      </c>
      <c r="C1183" s="25" t="s">
        <v>39</v>
      </c>
      <c r="D1183" s="114">
        <v>0</v>
      </c>
      <c r="E1183" s="205"/>
      <c r="F1183" s="205"/>
      <c r="G1183" s="455">
        <v>650</v>
      </c>
    </row>
    <row r="1184" spans="1:7" hidden="1" x14ac:dyDescent="0.35">
      <c r="A1184" s="364" t="s">
        <v>5289</v>
      </c>
      <c r="B1184" s="370" t="s">
        <v>1326</v>
      </c>
      <c r="C1184" s="25" t="s">
        <v>39</v>
      </c>
      <c r="D1184" s="114">
        <v>0</v>
      </c>
      <c r="E1184" s="205"/>
      <c r="F1184" s="205"/>
      <c r="G1184" s="455">
        <v>650</v>
      </c>
    </row>
    <row r="1185" spans="1:7" hidden="1" x14ac:dyDescent="0.35">
      <c r="A1185" s="364" t="s">
        <v>5290</v>
      </c>
      <c r="B1185" s="370" t="s">
        <v>1327</v>
      </c>
      <c r="C1185" s="25" t="s">
        <v>39</v>
      </c>
      <c r="D1185" s="114">
        <v>0</v>
      </c>
      <c r="E1185" s="205"/>
      <c r="F1185" s="205"/>
      <c r="G1185" s="455">
        <v>650</v>
      </c>
    </row>
    <row r="1186" spans="1:7" hidden="1" x14ac:dyDescent="0.35">
      <c r="A1186" s="364" t="s">
        <v>5291</v>
      </c>
      <c r="B1186" s="370" t="s">
        <v>379</v>
      </c>
      <c r="C1186" s="25" t="s">
        <v>39</v>
      </c>
      <c r="D1186" s="114">
        <v>0</v>
      </c>
      <c r="E1186" s="205"/>
      <c r="F1186" s="205"/>
      <c r="G1186" s="455">
        <v>650</v>
      </c>
    </row>
    <row r="1187" spans="1:7" hidden="1" x14ac:dyDescent="0.35">
      <c r="A1187" s="364" t="s">
        <v>5292</v>
      </c>
      <c r="B1187" s="370" t="s">
        <v>380</v>
      </c>
      <c r="C1187" s="25" t="s">
        <v>39</v>
      </c>
      <c r="D1187" s="114">
        <v>0</v>
      </c>
      <c r="E1187" s="205"/>
      <c r="F1187" s="205"/>
      <c r="G1187" s="455">
        <v>650</v>
      </c>
    </row>
    <row r="1188" spans="1:7" hidden="1" x14ac:dyDescent="0.35">
      <c r="A1188" s="364" t="s">
        <v>5293</v>
      </c>
      <c r="B1188" s="370" t="s">
        <v>1328</v>
      </c>
      <c r="C1188" s="25" t="s">
        <v>39</v>
      </c>
      <c r="D1188" s="114">
        <v>0</v>
      </c>
      <c r="E1188" s="205"/>
      <c r="F1188" s="205"/>
      <c r="G1188" s="455">
        <v>650</v>
      </c>
    </row>
    <row r="1189" spans="1:7" hidden="1" x14ac:dyDescent="0.35">
      <c r="A1189" s="364" t="s">
        <v>5294</v>
      </c>
      <c r="B1189" s="370" t="s">
        <v>3910</v>
      </c>
      <c r="C1189" s="25" t="s">
        <v>39</v>
      </c>
      <c r="D1189" s="114">
        <v>0</v>
      </c>
      <c r="E1189" s="205"/>
      <c r="F1189" s="205"/>
      <c r="G1189" s="455">
        <v>650</v>
      </c>
    </row>
    <row r="1190" spans="1:7" hidden="1" x14ac:dyDescent="0.35">
      <c r="A1190" s="364" t="s">
        <v>5295</v>
      </c>
      <c r="B1190" s="370" t="s">
        <v>3487</v>
      </c>
      <c r="C1190" s="25" t="s">
        <v>39</v>
      </c>
      <c r="D1190" s="114">
        <v>0</v>
      </c>
      <c r="E1190" s="205"/>
      <c r="F1190" s="205"/>
      <c r="G1190" s="455">
        <v>650</v>
      </c>
    </row>
    <row r="1191" spans="1:7" hidden="1" x14ac:dyDescent="0.35">
      <c r="A1191" s="364" t="s">
        <v>5296</v>
      </c>
      <c r="B1191" s="370" t="s">
        <v>382</v>
      </c>
      <c r="C1191" s="25" t="s">
        <v>39</v>
      </c>
      <c r="D1191" s="114">
        <v>0</v>
      </c>
      <c r="E1191" s="205"/>
      <c r="F1191" s="205"/>
      <c r="G1191" s="455">
        <v>650</v>
      </c>
    </row>
    <row r="1192" spans="1:7" hidden="1" x14ac:dyDescent="0.35">
      <c r="A1192" s="364" t="s">
        <v>5297</v>
      </c>
      <c r="B1192" s="370" t="s">
        <v>383</v>
      </c>
      <c r="C1192" s="25" t="s">
        <v>39</v>
      </c>
      <c r="D1192" s="114">
        <v>0</v>
      </c>
      <c r="E1192" s="205"/>
      <c r="F1192" s="205"/>
      <c r="G1192" s="455">
        <v>650</v>
      </c>
    </row>
    <row r="1193" spans="1:7" hidden="1" x14ac:dyDescent="0.35">
      <c r="A1193" s="364" t="s">
        <v>5298</v>
      </c>
      <c r="B1193" s="370" t="s">
        <v>3566</v>
      </c>
      <c r="C1193" s="25" t="s">
        <v>39</v>
      </c>
      <c r="D1193" s="114">
        <v>0</v>
      </c>
      <c r="E1193" s="205"/>
      <c r="F1193" s="205"/>
      <c r="G1193" s="455">
        <v>650</v>
      </c>
    </row>
    <row r="1194" spans="1:7" hidden="1" x14ac:dyDescent="0.35">
      <c r="A1194" s="364" t="s">
        <v>5299</v>
      </c>
      <c r="B1194" s="370" t="s">
        <v>3507</v>
      </c>
      <c r="C1194" s="25" t="s">
        <v>39</v>
      </c>
      <c r="D1194" s="114">
        <v>0</v>
      </c>
      <c r="E1194" s="205"/>
      <c r="F1194" s="205"/>
      <c r="G1194" s="455">
        <v>650</v>
      </c>
    </row>
    <row r="1195" spans="1:7" hidden="1" x14ac:dyDescent="0.35">
      <c r="A1195" s="364" t="s">
        <v>5300</v>
      </c>
      <c r="B1195" s="370" t="s">
        <v>3911</v>
      </c>
      <c r="C1195" s="25" t="s">
        <v>39</v>
      </c>
      <c r="D1195" s="114">
        <v>0</v>
      </c>
      <c r="E1195" s="205"/>
      <c r="F1195" s="205"/>
      <c r="G1195" s="455">
        <v>650</v>
      </c>
    </row>
    <row r="1196" spans="1:7" hidden="1" x14ac:dyDescent="0.35">
      <c r="A1196" s="364" t="s">
        <v>5301</v>
      </c>
      <c r="B1196" s="370" t="s">
        <v>2653</v>
      </c>
      <c r="C1196" s="25" t="s">
        <v>39</v>
      </c>
      <c r="D1196" s="114">
        <v>0</v>
      </c>
      <c r="E1196" s="205"/>
      <c r="F1196" s="205"/>
      <c r="G1196" s="455">
        <v>650</v>
      </c>
    </row>
    <row r="1197" spans="1:7" hidden="1" x14ac:dyDescent="0.35">
      <c r="A1197" s="364" t="s">
        <v>5302</v>
      </c>
      <c r="B1197" s="370" t="s">
        <v>3544</v>
      </c>
      <c r="C1197" s="25" t="s">
        <v>39</v>
      </c>
      <c r="D1197" s="114">
        <v>0</v>
      </c>
      <c r="E1197" s="205"/>
      <c r="F1197" s="205"/>
      <c r="G1197" s="455">
        <v>650</v>
      </c>
    </row>
    <row r="1198" spans="1:7" hidden="1" x14ac:dyDescent="0.35">
      <c r="A1198" s="364" t="s">
        <v>5303</v>
      </c>
      <c r="B1198" s="370" t="s">
        <v>3912</v>
      </c>
      <c r="C1198" s="25" t="s">
        <v>39</v>
      </c>
      <c r="D1198" s="114">
        <v>0</v>
      </c>
      <c r="E1198" s="205"/>
      <c r="F1198" s="205"/>
      <c r="G1198" s="455">
        <v>650</v>
      </c>
    </row>
    <row r="1199" spans="1:7" hidden="1" x14ac:dyDescent="0.35">
      <c r="A1199" s="364" t="s">
        <v>5304</v>
      </c>
      <c r="B1199" s="370" t="s">
        <v>384</v>
      </c>
      <c r="C1199" s="25" t="s">
        <v>39</v>
      </c>
      <c r="D1199" s="114">
        <v>0</v>
      </c>
      <c r="E1199" s="205"/>
      <c r="F1199" s="205"/>
      <c r="G1199" s="455">
        <v>700</v>
      </c>
    </row>
    <row r="1200" spans="1:7" hidden="1" x14ac:dyDescent="0.35">
      <c r="A1200" s="364" t="s">
        <v>5305</v>
      </c>
      <c r="B1200" s="370" t="s">
        <v>3195</v>
      </c>
      <c r="C1200" s="25" t="s">
        <v>39</v>
      </c>
      <c r="D1200" s="114">
        <v>0</v>
      </c>
      <c r="E1200" s="205"/>
      <c r="F1200" s="205"/>
      <c r="G1200" s="455">
        <v>700</v>
      </c>
    </row>
    <row r="1201" spans="1:7" hidden="1" x14ac:dyDescent="0.35">
      <c r="A1201" s="364" t="s">
        <v>5306</v>
      </c>
      <c r="B1201" s="370" t="s">
        <v>3913</v>
      </c>
      <c r="C1201" s="25" t="s">
        <v>39</v>
      </c>
      <c r="D1201" s="114">
        <v>0</v>
      </c>
      <c r="E1201" s="205"/>
      <c r="F1201" s="205"/>
      <c r="G1201" s="455">
        <v>700</v>
      </c>
    </row>
    <row r="1202" spans="1:7" hidden="1" x14ac:dyDescent="0.35">
      <c r="A1202" s="364" t="s">
        <v>5307</v>
      </c>
      <c r="B1202" s="370" t="s">
        <v>386</v>
      </c>
      <c r="C1202" s="25" t="s">
        <v>39</v>
      </c>
      <c r="D1202" s="114">
        <v>0</v>
      </c>
      <c r="E1202" s="205"/>
      <c r="F1202" s="205"/>
      <c r="G1202" s="455">
        <v>700</v>
      </c>
    </row>
    <row r="1203" spans="1:7" hidden="1" x14ac:dyDescent="0.35">
      <c r="A1203" s="364" t="s">
        <v>5308</v>
      </c>
      <c r="B1203" s="370" t="s">
        <v>3137</v>
      </c>
      <c r="C1203" s="25" t="s">
        <v>39</v>
      </c>
      <c r="D1203" s="114">
        <v>0</v>
      </c>
      <c r="E1203" s="205"/>
      <c r="F1203" s="205"/>
      <c r="G1203" s="455">
        <v>700</v>
      </c>
    </row>
    <row r="1204" spans="1:7" hidden="1" x14ac:dyDescent="0.35">
      <c r="A1204" s="364" t="s">
        <v>5309</v>
      </c>
      <c r="B1204" s="370" t="s">
        <v>3914</v>
      </c>
      <c r="C1204" s="25" t="s">
        <v>39</v>
      </c>
      <c r="D1204" s="114">
        <v>0</v>
      </c>
      <c r="E1204" s="205"/>
      <c r="F1204" s="205"/>
      <c r="G1204" s="455">
        <v>700</v>
      </c>
    </row>
    <row r="1205" spans="1:7" hidden="1" x14ac:dyDescent="0.35">
      <c r="A1205" s="364" t="s">
        <v>5310</v>
      </c>
      <c r="B1205" s="370" t="s">
        <v>388</v>
      </c>
      <c r="C1205" s="25" t="s">
        <v>39</v>
      </c>
      <c r="D1205" s="114">
        <v>0</v>
      </c>
      <c r="E1205" s="205"/>
      <c r="F1205" s="205"/>
      <c r="G1205" s="455">
        <v>700</v>
      </c>
    </row>
    <row r="1206" spans="1:7" hidden="1" x14ac:dyDescent="0.35">
      <c r="A1206" s="364" t="s">
        <v>5311</v>
      </c>
      <c r="B1206" s="370" t="s">
        <v>3166</v>
      </c>
      <c r="C1206" s="25" t="s">
        <v>39</v>
      </c>
      <c r="D1206" s="114">
        <v>0</v>
      </c>
      <c r="E1206" s="205"/>
      <c r="F1206" s="205"/>
      <c r="G1206" s="455">
        <v>700</v>
      </c>
    </row>
    <row r="1207" spans="1:7" hidden="1" x14ac:dyDescent="0.35">
      <c r="A1207" s="364" t="s">
        <v>5312</v>
      </c>
      <c r="B1207" s="370" t="s">
        <v>3915</v>
      </c>
      <c r="C1207" s="25" t="s">
        <v>39</v>
      </c>
      <c r="D1207" s="114">
        <v>0</v>
      </c>
      <c r="E1207" s="205"/>
      <c r="F1207" s="205"/>
      <c r="G1207" s="455">
        <v>700</v>
      </c>
    </row>
    <row r="1208" spans="1:7" hidden="1" x14ac:dyDescent="0.35">
      <c r="A1208" s="364" t="s">
        <v>5313</v>
      </c>
      <c r="B1208" s="370" t="s">
        <v>511</v>
      </c>
      <c r="C1208" s="25" t="s">
        <v>39</v>
      </c>
      <c r="D1208" s="114">
        <v>0</v>
      </c>
      <c r="E1208" s="205"/>
      <c r="F1208" s="205"/>
      <c r="G1208" s="455">
        <v>700</v>
      </c>
    </row>
    <row r="1209" spans="1:7" hidden="1" x14ac:dyDescent="0.35">
      <c r="A1209" s="364" t="s">
        <v>5314</v>
      </c>
      <c r="B1209" s="370" t="s">
        <v>3234</v>
      </c>
      <c r="C1209" s="25" t="s">
        <v>39</v>
      </c>
      <c r="D1209" s="114">
        <v>0</v>
      </c>
      <c r="E1209" s="205"/>
      <c r="F1209" s="205"/>
      <c r="G1209" s="455">
        <v>700</v>
      </c>
    </row>
    <row r="1210" spans="1:7" hidden="1" x14ac:dyDescent="0.35">
      <c r="A1210" s="364" t="s">
        <v>5315</v>
      </c>
      <c r="B1210" s="370" t="s">
        <v>3916</v>
      </c>
      <c r="C1210" s="25" t="s">
        <v>39</v>
      </c>
      <c r="D1210" s="114">
        <v>0</v>
      </c>
      <c r="E1210" s="205"/>
      <c r="F1210" s="205"/>
      <c r="G1210" s="455">
        <v>700</v>
      </c>
    </row>
    <row r="1211" spans="1:7" hidden="1" x14ac:dyDescent="0.35">
      <c r="A1211" s="364" t="s">
        <v>5316</v>
      </c>
      <c r="B1211" s="370" t="s">
        <v>1330</v>
      </c>
      <c r="C1211" s="25" t="s">
        <v>39</v>
      </c>
      <c r="D1211" s="114">
        <v>0</v>
      </c>
      <c r="E1211" s="205"/>
      <c r="F1211" s="205"/>
      <c r="G1211" s="455">
        <v>700</v>
      </c>
    </row>
    <row r="1212" spans="1:7" hidden="1" x14ac:dyDescent="0.35">
      <c r="A1212" s="364" t="s">
        <v>5317</v>
      </c>
      <c r="B1212" s="370" t="s">
        <v>390</v>
      </c>
      <c r="C1212" s="25" t="s">
        <v>39</v>
      </c>
      <c r="D1212" s="114">
        <v>0</v>
      </c>
      <c r="E1212" s="205"/>
      <c r="F1212" s="205"/>
      <c r="G1212" s="455">
        <v>700</v>
      </c>
    </row>
    <row r="1213" spans="1:7" hidden="1" x14ac:dyDescent="0.35">
      <c r="A1213" s="364" t="s">
        <v>5318</v>
      </c>
      <c r="B1213" s="370" t="s">
        <v>3263</v>
      </c>
      <c r="C1213" s="25" t="s">
        <v>39</v>
      </c>
      <c r="D1213" s="114">
        <v>0</v>
      </c>
      <c r="E1213" s="205"/>
      <c r="F1213" s="205"/>
      <c r="G1213" s="455">
        <v>700</v>
      </c>
    </row>
    <row r="1214" spans="1:7" hidden="1" x14ac:dyDescent="0.35">
      <c r="A1214" s="364" t="s">
        <v>5319</v>
      </c>
      <c r="B1214" s="370" t="s">
        <v>3917</v>
      </c>
      <c r="C1214" s="25" t="s">
        <v>39</v>
      </c>
      <c r="D1214" s="114">
        <v>0</v>
      </c>
      <c r="E1214" s="205"/>
      <c r="F1214" s="205"/>
      <c r="G1214" s="455">
        <v>700</v>
      </c>
    </row>
    <row r="1215" spans="1:7" hidden="1" x14ac:dyDescent="0.35">
      <c r="A1215" s="364" t="s">
        <v>5320</v>
      </c>
      <c r="B1215" s="370" t="s">
        <v>392</v>
      </c>
      <c r="C1215" s="25" t="s">
        <v>39</v>
      </c>
      <c r="D1215" s="114">
        <v>0</v>
      </c>
      <c r="E1215" s="205"/>
      <c r="F1215" s="205"/>
      <c r="G1215" s="455">
        <v>700</v>
      </c>
    </row>
    <row r="1216" spans="1:7" hidden="1" x14ac:dyDescent="0.35">
      <c r="A1216" s="364" t="s">
        <v>5321</v>
      </c>
      <c r="B1216" s="370" t="s">
        <v>3292</v>
      </c>
      <c r="C1216" s="25" t="s">
        <v>39</v>
      </c>
      <c r="D1216" s="114">
        <v>0</v>
      </c>
      <c r="E1216" s="205"/>
      <c r="F1216" s="205"/>
      <c r="G1216" s="455">
        <v>700</v>
      </c>
    </row>
    <row r="1217" spans="1:7" hidden="1" x14ac:dyDescent="0.35">
      <c r="A1217" s="364" t="s">
        <v>5322</v>
      </c>
      <c r="B1217" s="370" t="s">
        <v>3918</v>
      </c>
      <c r="C1217" s="25" t="s">
        <v>39</v>
      </c>
      <c r="D1217" s="114">
        <v>0</v>
      </c>
      <c r="E1217" s="205"/>
      <c r="F1217" s="205"/>
      <c r="G1217" s="455">
        <v>700</v>
      </c>
    </row>
    <row r="1218" spans="1:7" hidden="1" x14ac:dyDescent="0.35">
      <c r="A1218" s="364" t="s">
        <v>5323</v>
      </c>
      <c r="B1218" s="370" t="s">
        <v>394</v>
      </c>
      <c r="C1218" s="25" t="s">
        <v>39</v>
      </c>
      <c r="D1218" s="114">
        <v>0</v>
      </c>
      <c r="E1218" s="205"/>
      <c r="F1218" s="205"/>
      <c r="G1218" s="455">
        <v>700</v>
      </c>
    </row>
    <row r="1219" spans="1:7" hidden="1" x14ac:dyDescent="0.35">
      <c r="A1219" s="364" t="s">
        <v>5324</v>
      </c>
      <c r="B1219" s="370" t="s">
        <v>3321</v>
      </c>
      <c r="C1219" s="25" t="s">
        <v>39</v>
      </c>
      <c r="D1219" s="114">
        <v>0</v>
      </c>
      <c r="E1219" s="205"/>
      <c r="F1219" s="205"/>
      <c r="G1219" s="455">
        <v>700</v>
      </c>
    </row>
    <row r="1220" spans="1:7" hidden="1" x14ac:dyDescent="0.35">
      <c r="A1220" s="364" t="s">
        <v>5325</v>
      </c>
      <c r="B1220" s="370" t="s">
        <v>3919</v>
      </c>
      <c r="C1220" s="25" t="s">
        <v>39</v>
      </c>
      <c r="D1220" s="114">
        <v>0</v>
      </c>
      <c r="E1220" s="205"/>
      <c r="F1220" s="205"/>
      <c r="G1220" s="455">
        <v>700</v>
      </c>
    </row>
    <row r="1221" spans="1:7" hidden="1" x14ac:dyDescent="0.35">
      <c r="A1221" s="364" t="s">
        <v>5326</v>
      </c>
      <c r="B1221" s="370" t="s">
        <v>396</v>
      </c>
      <c r="C1221" s="25" t="s">
        <v>39</v>
      </c>
      <c r="D1221" s="114">
        <v>0</v>
      </c>
      <c r="E1221" s="205"/>
      <c r="F1221" s="205"/>
      <c r="G1221" s="455">
        <v>700</v>
      </c>
    </row>
    <row r="1222" spans="1:7" hidden="1" x14ac:dyDescent="0.35">
      <c r="A1222" s="364" t="s">
        <v>5327</v>
      </c>
      <c r="B1222" s="370" t="s">
        <v>3350</v>
      </c>
      <c r="C1222" s="25" t="s">
        <v>39</v>
      </c>
      <c r="D1222" s="114">
        <v>0</v>
      </c>
      <c r="E1222" s="205"/>
      <c r="F1222" s="205"/>
      <c r="G1222" s="455">
        <v>700</v>
      </c>
    </row>
    <row r="1223" spans="1:7" hidden="1" x14ac:dyDescent="0.35">
      <c r="A1223" s="364" t="s">
        <v>5328</v>
      </c>
      <c r="B1223" s="370" t="s">
        <v>3920</v>
      </c>
      <c r="C1223" s="25" t="s">
        <v>39</v>
      </c>
      <c r="D1223" s="114">
        <v>0</v>
      </c>
      <c r="E1223" s="205"/>
      <c r="F1223" s="205"/>
      <c r="G1223" s="455">
        <v>700</v>
      </c>
    </row>
    <row r="1224" spans="1:7" hidden="1" x14ac:dyDescent="0.35">
      <c r="A1224" s="364" t="s">
        <v>5329</v>
      </c>
      <c r="B1224" s="370" t="s">
        <v>398</v>
      </c>
      <c r="C1224" s="25" t="s">
        <v>39</v>
      </c>
      <c r="D1224" s="114">
        <v>0</v>
      </c>
      <c r="E1224" s="205"/>
      <c r="F1224" s="205"/>
      <c r="G1224" s="455">
        <v>700</v>
      </c>
    </row>
    <row r="1225" spans="1:7" hidden="1" x14ac:dyDescent="0.35">
      <c r="A1225" s="364" t="s">
        <v>5330</v>
      </c>
      <c r="B1225" s="370" t="s">
        <v>3379</v>
      </c>
      <c r="C1225" s="25" t="s">
        <v>39</v>
      </c>
      <c r="D1225" s="114">
        <v>0</v>
      </c>
      <c r="E1225" s="205"/>
      <c r="F1225" s="205"/>
      <c r="G1225" s="455">
        <v>700</v>
      </c>
    </row>
    <row r="1226" spans="1:7" hidden="1" x14ac:dyDescent="0.35">
      <c r="A1226" s="364" t="s">
        <v>5331</v>
      </c>
      <c r="B1226" s="370" t="s">
        <v>3921</v>
      </c>
      <c r="C1226" s="25" t="s">
        <v>39</v>
      </c>
      <c r="D1226" s="114">
        <v>0</v>
      </c>
      <c r="E1226" s="205"/>
      <c r="F1226" s="205"/>
      <c r="G1226" s="455">
        <v>700</v>
      </c>
    </row>
    <row r="1227" spans="1:7" hidden="1" x14ac:dyDescent="0.35">
      <c r="A1227" s="364" t="s">
        <v>5332</v>
      </c>
      <c r="B1227" s="370" t="s">
        <v>3922</v>
      </c>
      <c r="C1227" s="25" t="s">
        <v>39</v>
      </c>
      <c r="D1227" s="114">
        <v>0</v>
      </c>
      <c r="E1227" s="205"/>
      <c r="F1227" s="205"/>
      <c r="G1227" s="455">
        <v>700</v>
      </c>
    </row>
    <row r="1228" spans="1:7" hidden="1" x14ac:dyDescent="0.35">
      <c r="A1228" s="364" t="s">
        <v>5333</v>
      </c>
      <c r="B1228" s="370" t="s">
        <v>3402</v>
      </c>
      <c r="C1228" s="25" t="s">
        <v>39</v>
      </c>
      <c r="D1228" s="114">
        <v>0</v>
      </c>
      <c r="E1228" s="205"/>
      <c r="F1228" s="205"/>
      <c r="G1228" s="455">
        <v>700</v>
      </c>
    </row>
    <row r="1229" spans="1:7" hidden="1" x14ac:dyDescent="0.35">
      <c r="A1229" s="364" t="s">
        <v>5334</v>
      </c>
      <c r="B1229" s="370" t="s">
        <v>464</v>
      </c>
      <c r="C1229" s="25" t="s">
        <v>39</v>
      </c>
      <c r="D1229" s="114">
        <v>0</v>
      </c>
      <c r="E1229" s="205"/>
      <c r="F1229" s="205"/>
      <c r="G1229" s="455">
        <v>700</v>
      </c>
    </row>
    <row r="1230" spans="1:7" hidden="1" x14ac:dyDescent="0.35">
      <c r="A1230" s="364" t="s">
        <v>5335</v>
      </c>
      <c r="B1230" s="370" t="s">
        <v>3923</v>
      </c>
      <c r="C1230" s="25" t="s">
        <v>39</v>
      </c>
      <c r="D1230" s="114">
        <v>0</v>
      </c>
      <c r="E1230" s="205"/>
      <c r="F1230" s="205"/>
      <c r="G1230" s="455">
        <v>700</v>
      </c>
    </row>
    <row r="1231" spans="1:7" hidden="1" x14ac:dyDescent="0.35">
      <c r="A1231" s="364" t="s">
        <v>5336</v>
      </c>
      <c r="B1231" s="370" t="s">
        <v>3431</v>
      </c>
      <c r="C1231" s="25" t="s">
        <v>39</v>
      </c>
      <c r="D1231" s="114">
        <v>0</v>
      </c>
      <c r="E1231" s="205"/>
      <c r="F1231" s="205"/>
      <c r="G1231" s="455">
        <v>700</v>
      </c>
    </row>
    <row r="1232" spans="1:7" hidden="1" x14ac:dyDescent="0.35">
      <c r="A1232" s="364" t="s">
        <v>5337</v>
      </c>
      <c r="B1232" s="370" t="s">
        <v>401</v>
      </c>
      <c r="C1232" s="25" t="s">
        <v>39</v>
      </c>
      <c r="D1232" s="114">
        <v>0</v>
      </c>
      <c r="E1232" s="205"/>
      <c r="F1232" s="205"/>
      <c r="G1232" s="455">
        <v>700</v>
      </c>
    </row>
    <row r="1233" spans="1:7" hidden="1" x14ac:dyDescent="0.35">
      <c r="A1233" s="364" t="s">
        <v>5338</v>
      </c>
      <c r="B1233" s="370" t="s">
        <v>466</v>
      </c>
      <c r="C1233" s="25" t="s">
        <v>39</v>
      </c>
      <c r="D1233" s="114">
        <v>0</v>
      </c>
      <c r="E1233" s="205"/>
      <c r="F1233" s="205"/>
      <c r="G1233" s="455">
        <v>700</v>
      </c>
    </row>
    <row r="1234" spans="1:7" hidden="1" x14ac:dyDescent="0.35">
      <c r="A1234" s="364" t="s">
        <v>5339</v>
      </c>
      <c r="B1234" s="370" t="s">
        <v>3459</v>
      </c>
      <c r="C1234" s="25" t="s">
        <v>39</v>
      </c>
      <c r="D1234" s="114">
        <v>0</v>
      </c>
      <c r="E1234" s="205"/>
      <c r="F1234" s="205"/>
      <c r="G1234" s="455">
        <v>700</v>
      </c>
    </row>
    <row r="1235" spans="1:7" hidden="1" x14ac:dyDescent="0.35">
      <c r="A1235" s="364" t="s">
        <v>5340</v>
      </c>
      <c r="B1235" s="370" t="s">
        <v>3924</v>
      </c>
      <c r="C1235" s="25" t="s">
        <v>39</v>
      </c>
      <c r="D1235" s="114">
        <v>0</v>
      </c>
      <c r="E1235" s="205"/>
      <c r="F1235" s="205"/>
      <c r="G1235" s="455">
        <v>700</v>
      </c>
    </row>
    <row r="1236" spans="1:7" hidden="1" x14ac:dyDescent="0.35">
      <c r="A1236" s="364" t="s">
        <v>5341</v>
      </c>
      <c r="B1236" s="370" t="s">
        <v>402</v>
      </c>
      <c r="C1236" s="25" t="s">
        <v>39</v>
      </c>
      <c r="D1236" s="114">
        <v>0</v>
      </c>
      <c r="E1236" s="205"/>
      <c r="F1236" s="205"/>
      <c r="G1236" s="455">
        <v>700</v>
      </c>
    </row>
    <row r="1237" spans="1:7" hidden="1" x14ac:dyDescent="0.35">
      <c r="A1237" s="364" t="s">
        <v>5342</v>
      </c>
      <c r="B1237" s="370" t="s">
        <v>3627</v>
      </c>
      <c r="C1237" s="25" t="s">
        <v>39</v>
      </c>
      <c r="D1237" s="114">
        <v>0</v>
      </c>
      <c r="E1237" s="205"/>
      <c r="F1237" s="205"/>
      <c r="G1237" s="455">
        <v>700</v>
      </c>
    </row>
    <row r="1238" spans="1:7" hidden="1" x14ac:dyDescent="0.35">
      <c r="A1238" s="364" t="s">
        <v>5343</v>
      </c>
      <c r="B1238" s="370" t="s">
        <v>3925</v>
      </c>
      <c r="C1238" s="25" t="s">
        <v>39</v>
      </c>
      <c r="D1238" s="114">
        <v>0</v>
      </c>
      <c r="E1238" s="205"/>
      <c r="F1238" s="205"/>
      <c r="G1238" s="455">
        <v>700</v>
      </c>
    </row>
    <row r="1239" spans="1:7" hidden="1" x14ac:dyDescent="0.35">
      <c r="A1239" s="364" t="s">
        <v>5344</v>
      </c>
      <c r="B1239" s="370" t="s">
        <v>1331</v>
      </c>
      <c r="C1239" s="25" t="s">
        <v>39</v>
      </c>
      <c r="D1239" s="114">
        <v>0</v>
      </c>
      <c r="E1239" s="205"/>
      <c r="F1239" s="205"/>
      <c r="G1239" s="455">
        <v>700</v>
      </c>
    </row>
    <row r="1240" spans="1:7" hidden="1" x14ac:dyDescent="0.35">
      <c r="A1240" s="364" t="s">
        <v>5345</v>
      </c>
      <c r="B1240" s="370" t="s">
        <v>404</v>
      </c>
      <c r="C1240" s="25" t="s">
        <v>39</v>
      </c>
      <c r="D1240" s="114">
        <v>0</v>
      </c>
      <c r="E1240" s="205"/>
      <c r="F1240" s="205"/>
      <c r="G1240" s="455">
        <v>700</v>
      </c>
    </row>
    <row r="1241" spans="1:7" hidden="1" x14ac:dyDescent="0.35">
      <c r="A1241" s="364" t="s">
        <v>5346</v>
      </c>
      <c r="B1241" s="370" t="s">
        <v>1332</v>
      </c>
      <c r="C1241" s="25" t="s">
        <v>39</v>
      </c>
      <c r="D1241" s="114">
        <v>0</v>
      </c>
      <c r="E1241" s="205"/>
      <c r="F1241" s="205"/>
      <c r="G1241" s="455">
        <v>700</v>
      </c>
    </row>
    <row r="1242" spans="1:7" hidden="1" x14ac:dyDescent="0.35">
      <c r="A1242" s="364" t="s">
        <v>5347</v>
      </c>
      <c r="B1242" s="370" t="s">
        <v>1333</v>
      </c>
      <c r="C1242" s="25" t="s">
        <v>39</v>
      </c>
      <c r="D1242" s="114">
        <v>0</v>
      </c>
      <c r="E1242" s="205"/>
      <c r="F1242" s="205"/>
      <c r="G1242" s="455">
        <v>700</v>
      </c>
    </row>
    <row r="1243" spans="1:7" hidden="1" x14ac:dyDescent="0.35">
      <c r="A1243" s="364" t="s">
        <v>5348</v>
      </c>
      <c r="B1243" s="370" t="s">
        <v>405</v>
      </c>
      <c r="C1243" s="25" t="s">
        <v>39</v>
      </c>
      <c r="D1243" s="114">
        <v>0</v>
      </c>
      <c r="E1243" s="205"/>
      <c r="F1243" s="205"/>
      <c r="G1243" s="455">
        <v>700</v>
      </c>
    </row>
    <row r="1244" spans="1:7" hidden="1" x14ac:dyDescent="0.35">
      <c r="A1244" s="364" t="s">
        <v>5349</v>
      </c>
      <c r="B1244" s="370" t="s">
        <v>406</v>
      </c>
      <c r="C1244" s="25" t="s">
        <v>39</v>
      </c>
      <c r="D1244" s="114">
        <v>0</v>
      </c>
      <c r="E1244" s="205"/>
      <c r="F1244" s="205"/>
      <c r="G1244" s="455">
        <v>700</v>
      </c>
    </row>
    <row r="1245" spans="1:7" hidden="1" x14ac:dyDescent="0.35">
      <c r="A1245" s="364" t="s">
        <v>5350</v>
      </c>
      <c r="B1245" s="370" t="s">
        <v>1334</v>
      </c>
      <c r="C1245" s="25" t="s">
        <v>39</v>
      </c>
      <c r="D1245" s="114">
        <v>0</v>
      </c>
      <c r="E1245" s="205"/>
      <c r="F1245" s="205"/>
      <c r="G1245" s="455">
        <v>700</v>
      </c>
    </row>
    <row r="1246" spans="1:7" hidden="1" x14ac:dyDescent="0.35">
      <c r="A1246" s="364" t="s">
        <v>5351</v>
      </c>
      <c r="B1246" s="370" t="s">
        <v>3926</v>
      </c>
      <c r="C1246" s="25" t="s">
        <v>39</v>
      </c>
      <c r="D1246" s="114">
        <v>0</v>
      </c>
      <c r="E1246" s="205"/>
      <c r="F1246" s="205"/>
      <c r="G1246" s="455">
        <v>700</v>
      </c>
    </row>
    <row r="1247" spans="1:7" hidden="1" x14ac:dyDescent="0.35">
      <c r="A1247" s="364" t="s">
        <v>5352</v>
      </c>
      <c r="B1247" s="370" t="s">
        <v>3488</v>
      </c>
      <c r="C1247" s="25" t="s">
        <v>39</v>
      </c>
      <c r="D1247" s="114">
        <v>0</v>
      </c>
      <c r="E1247" s="205"/>
      <c r="F1247" s="205"/>
      <c r="G1247" s="455">
        <v>700</v>
      </c>
    </row>
    <row r="1248" spans="1:7" hidden="1" x14ac:dyDescent="0.35">
      <c r="A1248" s="364" t="s">
        <v>5353</v>
      </c>
      <c r="B1248" s="370" t="s">
        <v>408</v>
      </c>
      <c r="C1248" s="25" t="s">
        <v>39</v>
      </c>
      <c r="D1248" s="114">
        <v>0</v>
      </c>
      <c r="E1248" s="205"/>
      <c r="F1248" s="205"/>
      <c r="G1248" s="455">
        <v>700</v>
      </c>
    </row>
    <row r="1249" spans="1:7" hidden="1" x14ac:dyDescent="0.35">
      <c r="A1249" s="364" t="s">
        <v>5354</v>
      </c>
      <c r="B1249" s="370" t="s">
        <v>409</v>
      </c>
      <c r="C1249" s="25" t="s">
        <v>39</v>
      </c>
      <c r="D1249" s="114">
        <v>0</v>
      </c>
      <c r="E1249" s="205"/>
      <c r="F1249" s="205"/>
      <c r="G1249" s="455">
        <v>700</v>
      </c>
    </row>
    <row r="1250" spans="1:7" hidden="1" x14ac:dyDescent="0.35">
      <c r="A1250" s="364" t="s">
        <v>5355</v>
      </c>
      <c r="B1250" s="370" t="s">
        <v>3567</v>
      </c>
      <c r="C1250" s="25" t="s">
        <v>39</v>
      </c>
      <c r="D1250" s="114">
        <v>0</v>
      </c>
      <c r="E1250" s="205"/>
      <c r="F1250" s="205"/>
      <c r="G1250" s="455">
        <v>700</v>
      </c>
    </row>
    <row r="1251" spans="1:7" hidden="1" x14ac:dyDescent="0.35">
      <c r="A1251" s="364" t="s">
        <v>5356</v>
      </c>
      <c r="B1251" s="370" t="s">
        <v>3514</v>
      </c>
      <c r="C1251" s="25" t="s">
        <v>39</v>
      </c>
      <c r="D1251" s="114">
        <v>0</v>
      </c>
      <c r="E1251" s="205"/>
      <c r="F1251" s="205"/>
      <c r="G1251" s="455">
        <v>700</v>
      </c>
    </row>
    <row r="1252" spans="1:7" hidden="1" x14ac:dyDescent="0.35">
      <c r="A1252" s="364" t="s">
        <v>5357</v>
      </c>
      <c r="B1252" s="370" t="s">
        <v>3927</v>
      </c>
      <c r="C1252" s="25" t="s">
        <v>39</v>
      </c>
      <c r="D1252" s="114">
        <v>0</v>
      </c>
      <c r="E1252" s="205"/>
      <c r="F1252" s="205"/>
      <c r="G1252" s="455">
        <v>700</v>
      </c>
    </row>
    <row r="1253" spans="1:7" hidden="1" x14ac:dyDescent="0.35">
      <c r="A1253" s="364" t="s">
        <v>5358</v>
      </c>
      <c r="B1253" s="370" t="s">
        <v>2654</v>
      </c>
      <c r="C1253" s="25" t="s">
        <v>39</v>
      </c>
      <c r="D1253" s="114">
        <v>0</v>
      </c>
      <c r="E1253" s="205"/>
      <c r="F1253" s="205"/>
      <c r="G1253" s="455">
        <v>700</v>
      </c>
    </row>
    <row r="1254" spans="1:7" hidden="1" x14ac:dyDescent="0.35">
      <c r="A1254" s="364" t="s">
        <v>5359</v>
      </c>
      <c r="B1254" s="370" t="s">
        <v>3545</v>
      </c>
      <c r="C1254" s="25" t="s">
        <v>39</v>
      </c>
      <c r="D1254" s="114">
        <v>0</v>
      </c>
      <c r="E1254" s="205"/>
      <c r="F1254" s="205"/>
      <c r="G1254" s="455">
        <v>700</v>
      </c>
    </row>
    <row r="1255" spans="1:7" hidden="1" x14ac:dyDescent="0.35">
      <c r="A1255" s="364" t="s">
        <v>5360</v>
      </c>
      <c r="B1255" s="370" t="s">
        <v>3928</v>
      </c>
      <c r="C1255" s="25" t="s">
        <v>39</v>
      </c>
      <c r="D1255" s="114">
        <v>0</v>
      </c>
      <c r="E1255" s="205"/>
      <c r="F1255" s="205"/>
      <c r="G1255" s="455">
        <v>700</v>
      </c>
    </row>
    <row r="1256" spans="1:7" hidden="1" x14ac:dyDescent="0.35">
      <c r="A1256" s="364" t="s">
        <v>5361</v>
      </c>
      <c r="B1256" s="370" t="s">
        <v>384</v>
      </c>
      <c r="C1256" s="25" t="s">
        <v>39</v>
      </c>
      <c r="D1256" s="114">
        <v>0</v>
      </c>
      <c r="E1256" s="205"/>
      <c r="F1256" s="205"/>
      <c r="G1256" s="455"/>
    </row>
    <row r="1257" spans="1:7" hidden="1" x14ac:dyDescent="0.35">
      <c r="A1257" s="364" t="s">
        <v>5362</v>
      </c>
      <c r="B1257" s="370" t="s">
        <v>3195</v>
      </c>
      <c r="C1257" s="25" t="s">
        <v>39</v>
      </c>
      <c r="D1257" s="114">
        <v>0</v>
      </c>
      <c r="E1257" s="205"/>
      <c r="F1257" s="205"/>
      <c r="G1257" s="455"/>
    </row>
    <row r="1258" spans="1:7" hidden="1" x14ac:dyDescent="0.35">
      <c r="A1258" s="364" t="s">
        <v>5363</v>
      </c>
      <c r="B1258" s="370" t="s">
        <v>3913</v>
      </c>
      <c r="C1258" s="25" t="s">
        <v>39</v>
      </c>
      <c r="D1258" s="114">
        <v>0</v>
      </c>
      <c r="E1258" s="205"/>
      <c r="F1258" s="205"/>
      <c r="G1258" s="455"/>
    </row>
    <row r="1259" spans="1:7" hidden="1" x14ac:dyDescent="0.35">
      <c r="A1259" s="364" t="s">
        <v>5364</v>
      </c>
      <c r="B1259" s="370" t="s">
        <v>386</v>
      </c>
      <c r="C1259" s="25" t="s">
        <v>39</v>
      </c>
      <c r="D1259" s="114">
        <v>0</v>
      </c>
      <c r="E1259" s="205"/>
      <c r="F1259" s="205"/>
      <c r="G1259" s="455"/>
    </row>
    <row r="1260" spans="1:7" hidden="1" x14ac:dyDescent="0.35">
      <c r="A1260" s="364" t="s">
        <v>5365</v>
      </c>
      <c r="B1260" s="370" t="s">
        <v>3137</v>
      </c>
      <c r="C1260" s="25" t="s">
        <v>39</v>
      </c>
      <c r="D1260" s="114">
        <v>0</v>
      </c>
      <c r="E1260" s="205"/>
      <c r="F1260" s="205"/>
      <c r="G1260" s="455"/>
    </row>
    <row r="1261" spans="1:7" hidden="1" x14ac:dyDescent="0.35">
      <c r="A1261" s="364" t="s">
        <v>5366</v>
      </c>
      <c r="B1261" s="370" t="s">
        <v>3914</v>
      </c>
      <c r="C1261" s="25" t="s">
        <v>39</v>
      </c>
      <c r="D1261" s="114">
        <v>0</v>
      </c>
      <c r="E1261" s="205"/>
      <c r="F1261" s="205"/>
      <c r="G1261" s="455"/>
    </row>
    <row r="1262" spans="1:7" hidden="1" x14ac:dyDescent="0.35">
      <c r="A1262" s="364" t="s">
        <v>5367</v>
      </c>
      <c r="B1262" s="370" t="s">
        <v>388</v>
      </c>
      <c r="C1262" s="25" t="s">
        <v>39</v>
      </c>
      <c r="D1262" s="114">
        <v>0</v>
      </c>
      <c r="E1262" s="205"/>
      <c r="F1262" s="205"/>
      <c r="G1262" s="455"/>
    </row>
    <row r="1263" spans="1:7" hidden="1" x14ac:dyDescent="0.35">
      <c r="A1263" s="364" t="s">
        <v>5368</v>
      </c>
      <c r="B1263" s="370" t="s">
        <v>3166</v>
      </c>
      <c r="C1263" s="25" t="s">
        <v>39</v>
      </c>
      <c r="D1263" s="114">
        <v>0</v>
      </c>
      <c r="E1263" s="205"/>
      <c r="F1263" s="205"/>
      <c r="G1263" s="455"/>
    </row>
    <row r="1264" spans="1:7" hidden="1" x14ac:dyDescent="0.35">
      <c r="A1264" s="364" t="s">
        <v>5369</v>
      </c>
      <c r="B1264" s="370" t="s">
        <v>3915</v>
      </c>
      <c r="C1264" s="25" t="s">
        <v>39</v>
      </c>
      <c r="D1264" s="114">
        <v>0</v>
      </c>
      <c r="E1264" s="205"/>
      <c r="F1264" s="205"/>
      <c r="G1264" s="455"/>
    </row>
    <row r="1265" spans="1:7" hidden="1" x14ac:dyDescent="0.35">
      <c r="A1265" s="364" t="s">
        <v>5370</v>
      </c>
      <c r="B1265" s="370" t="s">
        <v>511</v>
      </c>
      <c r="C1265" s="25" t="s">
        <v>39</v>
      </c>
      <c r="D1265" s="114">
        <v>0</v>
      </c>
      <c r="E1265" s="205"/>
      <c r="F1265" s="205"/>
      <c r="G1265" s="455"/>
    </row>
    <row r="1266" spans="1:7" hidden="1" x14ac:dyDescent="0.35">
      <c r="A1266" s="364" t="s">
        <v>5371</v>
      </c>
      <c r="B1266" s="370" t="s">
        <v>3234</v>
      </c>
      <c r="C1266" s="25" t="s">
        <v>39</v>
      </c>
      <c r="D1266" s="114">
        <v>0</v>
      </c>
      <c r="E1266" s="205"/>
      <c r="F1266" s="205"/>
      <c r="G1266" s="455"/>
    </row>
    <row r="1267" spans="1:7" hidden="1" x14ac:dyDescent="0.35">
      <c r="A1267" s="364" t="s">
        <v>5372</v>
      </c>
      <c r="B1267" s="370" t="s">
        <v>3916</v>
      </c>
      <c r="C1267" s="25" t="s">
        <v>39</v>
      </c>
      <c r="D1267" s="114">
        <v>0</v>
      </c>
      <c r="E1267" s="205"/>
      <c r="F1267" s="205"/>
      <c r="G1267" s="455"/>
    </row>
    <row r="1268" spans="1:7" hidden="1" x14ac:dyDescent="0.35">
      <c r="A1268" s="364" t="s">
        <v>5373</v>
      </c>
      <c r="B1268" s="370" t="s">
        <v>1330</v>
      </c>
      <c r="C1268" s="25" t="s">
        <v>39</v>
      </c>
      <c r="D1268" s="114">
        <v>0</v>
      </c>
      <c r="E1268" s="205"/>
      <c r="F1268" s="205"/>
      <c r="G1268" s="455"/>
    </row>
    <row r="1269" spans="1:7" hidden="1" x14ac:dyDescent="0.35">
      <c r="A1269" s="364" t="s">
        <v>5374</v>
      </c>
      <c r="B1269" s="370" t="s">
        <v>390</v>
      </c>
      <c r="C1269" s="25" t="s">
        <v>39</v>
      </c>
      <c r="D1269" s="114">
        <v>0</v>
      </c>
      <c r="E1269" s="205"/>
      <c r="F1269" s="205"/>
      <c r="G1269" s="455"/>
    </row>
    <row r="1270" spans="1:7" hidden="1" x14ac:dyDescent="0.35">
      <c r="A1270" s="364" t="s">
        <v>5375</v>
      </c>
      <c r="B1270" s="370" t="s">
        <v>3263</v>
      </c>
      <c r="C1270" s="25" t="s">
        <v>39</v>
      </c>
      <c r="D1270" s="114">
        <v>0</v>
      </c>
      <c r="E1270" s="205"/>
      <c r="F1270" s="205"/>
      <c r="G1270" s="455"/>
    </row>
    <row r="1271" spans="1:7" hidden="1" x14ac:dyDescent="0.35">
      <c r="A1271" s="364" t="s">
        <v>5376</v>
      </c>
      <c r="B1271" s="370" t="s">
        <v>3917</v>
      </c>
      <c r="C1271" s="25" t="s">
        <v>39</v>
      </c>
      <c r="D1271" s="114">
        <v>0</v>
      </c>
      <c r="E1271" s="205"/>
      <c r="F1271" s="205"/>
      <c r="G1271" s="455"/>
    </row>
    <row r="1272" spans="1:7" hidden="1" x14ac:dyDescent="0.35">
      <c r="A1272" s="364" t="s">
        <v>5377</v>
      </c>
      <c r="B1272" s="370" t="s">
        <v>392</v>
      </c>
      <c r="C1272" s="25" t="s">
        <v>39</v>
      </c>
      <c r="D1272" s="114">
        <v>0</v>
      </c>
      <c r="E1272" s="205"/>
      <c r="F1272" s="205"/>
      <c r="G1272" s="455"/>
    </row>
    <row r="1273" spans="1:7" hidden="1" x14ac:dyDescent="0.35">
      <c r="A1273" s="364" t="s">
        <v>5378</v>
      </c>
      <c r="B1273" s="370" t="s">
        <v>3292</v>
      </c>
      <c r="C1273" s="25" t="s">
        <v>39</v>
      </c>
      <c r="D1273" s="114">
        <v>0</v>
      </c>
      <c r="E1273" s="205"/>
      <c r="F1273" s="205"/>
      <c r="G1273" s="455"/>
    </row>
    <row r="1274" spans="1:7" hidden="1" x14ac:dyDescent="0.35">
      <c r="A1274" s="364" t="s">
        <v>5379</v>
      </c>
      <c r="B1274" s="370" t="s">
        <v>3918</v>
      </c>
      <c r="C1274" s="25" t="s">
        <v>39</v>
      </c>
      <c r="D1274" s="114">
        <v>0</v>
      </c>
      <c r="E1274" s="205"/>
      <c r="F1274" s="205"/>
      <c r="G1274" s="455"/>
    </row>
    <row r="1275" spans="1:7" hidden="1" x14ac:dyDescent="0.35">
      <c r="A1275" s="364" t="s">
        <v>5380</v>
      </c>
      <c r="B1275" s="370" t="s">
        <v>394</v>
      </c>
      <c r="C1275" s="25" t="s">
        <v>39</v>
      </c>
      <c r="D1275" s="114">
        <v>0</v>
      </c>
      <c r="E1275" s="205"/>
      <c r="F1275" s="205"/>
      <c r="G1275" s="455"/>
    </row>
    <row r="1276" spans="1:7" hidden="1" x14ac:dyDescent="0.35">
      <c r="A1276" s="364" t="s">
        <v>5381</v>
      </c>
      <c r="B1276" s="370" t="s">
        <v>3321</v>
      </c>
      <c r="C1276" s="25" t="s">
        <v>39</v>
      </c>
      <c r="D1276" s="114">
        <v>0</v>
      </c>
      <c r="E1276" s="205"/>
      <c r="F1276" s="205"/>
      <c r="G1276" s="455"/>
    </row>
    <row r="1277" spans="1:7" hidden="1" x14ac:dyDescent="0.35">
      <c r="A1277" s="364" t="s">
        <v>5382</v>
      </c>
      <c r="B1277" s="370" t="s">
        <v>3919</v>
      </c>
      <c r="C1277" s="25" t="s">
        <v>39</v>
      </c>
      <c r="D1277" s="114">
        <v>0</v>
      </c>
      <c r="E1277" s="205"/>
      <c r="F1277" s="205"/>
      <c r="G1277" s="455"/>
    </row>
    <row r="1278" spans="1:7" hidden="1" x14ac:dyDescent="0.35">
      <c r="A1278" s="364" t="s">
        <v>5383</v>
      </c>
      <c r="B1278" s="370" t="s">
        <v>396</v>
      </c>
      <c r="C1278" s="25" t="s">
        <v>39</v>
      </c>
      <c r="D1278" s="114">
        <v>0</v>
      </c>
      <c r="E1278" s="205"/>
      <c r="F1278" s="205"/>
      <c r="G1278" s="455"/>
    </row>
    <row r="1279" spans="1:7" hidden="1" x14ac:dyDescent="0.35">
      <c r="A1279" s="364" t="s">
        <v>5384</v>
      </c>
      <c r="B1279" s="370" t="s">
        <v>3350</v>
      </c>
      <c r="C1279" s="25" t="s">
        <v>39</v>
      </c>
      <c r="D1279" s="114">
        <v>0</v>
      </c>
      <c r="E1279" s="205"/>
      <c r="F1279" s="205"/>
      <c r="G1279" s="455"/>
    </row>
    <row r="1280" spans="1:7" hidden="1" x14ac:dyDescent="0.35">
      <c r="A1280" s="364" t="s">
        <v>5385</v>
      </c>
      <c r="B1280" s="370" t="s">
        <v>3920</v>
      </c>
      <c r="C1280" s="25" t="s">
        <v>39</v>
      </c>
      <c r="D1280" s="114">
        <v>0</v>
      </c>
      <c r="E1280" s="205"/>
      <c r="F1280" s="205"/>
      <c r="G1280" s="455"/>
    </row>
    <row r="1281" spans="1:7" hidden="1" x14ac:dyDescent="0.35">
      <c r="A1281" s="364" t="s">
        <v>5386</v>
      </c>
      <c r="B1281" s="370" t="s">
        <v>398</v>
      </c>
      <c r="C1281" s="25" t="s">
        <v>39</v>
      </c>
      <c r="D1281" s="114">
        <v>0</v>
      </c>
      <c r="E1281" s="205"/>
      <c r="F1281" s="205"/>
      <c r="G1281" s="455"/>
    </row>
    <row r="1282" spans="1:7" hidden="1" x14ac:dyDescent="0.35">
      <c r="A1282" s="364" t="s">
        <v>5387</v>
      </c>
      <c r="B1282" s="370" t="s">
        <v>3379</v>
      </c>
      <c r="C1282" s="25" t="s">
        <v>39</v>
      </c>
      <c r="D1282" s="114">
        <v>0</v>
      </c>
      <c r="E1282" s="205"/>
      <c r="F1282" s="205"/>
      <c r="G1282" s="455"/>
    </row>
    <row r="1283" spans="1:7" hidden="1" x14ac:dyDescent="0.35">
      <c r="A1283" s="364" t="s">
        <v>5388</v>
      </c>
      <c r="B1283" s="370" t="s">
        <v>3921</v>
      </c>
      <c r="C1283" s="25" t="s">
        <v>39</v>
      </c>
      <c r="D1283" s="114">
        <v>0</v>
      </c>
      <c r="E1283" s="205"/>
      <c r="F1283" s="205"/>
      <c r="G1283" s="455"/>
    </row>
    <row r="1284" spans="1:7" hidden="1" x14ac:dyDescent="0.35">
      <c r="A1284" s="364" t="s">
        <v>5389</v>
      </c>
      <c r="B1284" s="370" t="s">
        <v>3922</v>
      </c>
      <c r="C1284" s="25" t="s">
        <v>39</v>
      </c>
      <c r="D1284" s="114">
        <v>0</v>
      </c>
      <c r="E1284" s="205"/>
      <c r="F1284" s="205"/>
      <c r="G1284" s="455"/>
    </row>
    <row r="1285" spans="1:7" hidden="1" x14ac:dyDescent="0.35">
      <c r="A1285" s="364" t="s">
        <v>5390</v>
      </c>
      <c r="B1285" s="370" t="s">
        <v>3402</v>
      </c>
      <c r="C1285" s="25" t="s">
        <v>39</v>
      </c>
      <c r="D1285" s="114">
        <v>0</v>
      </c>
      <c r="E1285" s="205"/>
      <c r="F1285" s="205"/>
      <c r="G1285" s="455"/>
    </row>
    <row r="1286" spans="1:7" hidden="1" x14ac:dyDescent="0.35">
      <c r="A1286" s="364" t="s">
        <v>5391</v>
      </c>
      <c r="B1286" s="370" t="s">
        <v>464</v>
      </c>
      <c r="C1286" s="25" t="s">
        <v>39</v>
      </c>
      <c r="D1286" s="114">
        <v>0</v>
      </c>
      <c r="E1286" s="205"/>
      <c r="F1286" s="205"/>
      <c r="G1286" s="455"/>
    </row>
    <row r="1287" spans="1:7" hidden="1" x14ac:dyDescent="0.35">
      <c r="A1287" s="364" t="s">
        <v>5392</v>
      </c>
      <c r="B1287" s="370" t="s">
        <v>3923</v>
      </c>
      <c r="C1287" s="25" t="s">
        <v>39</v>
      </c>
      <c r="D1287" s="114">
        <v>0</v>
      </c>
      <c r="E1287" s="205"/>
      <c r="F1287" s="205"/>
      <c r="G1287" s="455"/>
    </row>
    <row r="1288" spans="1:7" hidden="1" x14ac:dyDescent="0.35">
      <c r="A1288" s="364" t="s">
        <v>5393</v>
      </c>
      <c r="B1288" s="370" t="s">
        <v>3431</v>
      </c>
      <c r="C1288" s="25" t="s">
        <v>39</v>
      </c>
      <c r="D1288" s="114">
        <v>0</v>
      </c>
      <c r="E1288" s="205"/>
      <c r="F1288" s="205"/>
      <c r="G1288" s="455"/>
    </row>
    <row r="1289" spans="1:7" hidden="1" x14ac:dyDescent="0.35">
      <c r="A1289" s="364" t="s">
        <v>5394</v>
      </c>
      <c r="B1289" s="370" t="s">
        <v>401</v>
      </c>
      <c r="C1289" s="25" t="s">
        <v>39</v>
      </c>
      <c r="D1289" s="114">
        <v>0</v>
      </c>
      <c r="E1289" s="205"/>
      <c r="F1289" s="205"/>
      <c r="G1289" s="455"/>
    </row>
    <row r="1290" spans="1:7" hidden="1" x14ac:dyDescent="0.35">
      <c r="A1290" s="364" t="s">
        <v>5395</v>
      </c>
      <c r="B1290" s="370" t="s">
        <v>466</v>
      </c>
      <c r="C1290" s="25" t="s">
        <v>39</v>
      </c>
      <c r="D1290" s="114">
        <v>0</v>
      </c>
      <c r="E1290" s="205"/>
      <c r="F1290" s="205"/>
      <c r="G1290" s="455"/>
    </row>
    <row r="1291" spans="1:7" hidden="1" x14ac:dyDescent="0.35">
      <c r="A1291" s="364" t="s">
        <v>5396</v>
      </c>
      <c r="B1291" s="370" t="s">
        <v>3459</v>
      </c>
      <c r="C1291" s="25" t="s">
        <v>39</v>
      </c>
      <c r="D1291" s="114">
        <v>0</v>
      </c>
      <c r="E1291" s="205"/>
      <c r="F1291" s="205"/>
      <c r="G1291" s="455"/>
    </row>
    <row r="1292" spans="1:7" hidden="1" x14ac:dyDescent="0.35">
      <c r="A1292" s="364" t="s">
        <v>5397</v>
      </c>
      <c r="B1292" s="370" t="s">
        <v>3924</v>
      </c>
      <c r="C1292" s="25" t="s">
        <v>39</v>
      </c>
      <c r="D1292" s="114">
        <v>0</v>
      </c>
      <c r="E1292" s="205"/>
      <c r="F1292" s="205"/>
      <c r="G1292" s="455"/>
    </row>
    <row r="1293" spans="1:7" hidden="1" x14ac:dyDescent="0.35">
      <c r="A1293" s="364" t="s">
        <v>5398</v>
      </c>
      <c r="B1293" s="370" t="s">
        <v>402</v>
      </c>
      <c r="C1293" s="25" t="s">
        <v>39</v>
      </c>
      <c r="D1293" s="114">
        <v>0</v>
      </c>
      <c r="E1293" s="205"/>
      <c r="F1293" s="205"/>
      <c r="G1293" s="455"/>
    </row>
    <row r="1294" spans="1:7" hidden="1" x14ac:dyDescent="0.35">
      <c r="A1294" s="364" t="s">
        <v>5399</v>
      </c>
      <c r="B1294" s="370" t="s">
        <v>3627</v>
      </c>
      <c r="C1294" s="25" t="s">
        <v>39</v>
      </c>
      <c r="D1294" s="114">
        <v>0</v>
      </c>
      <c r="E1294" s="205"/>
      <c r="F1294" s="205"/>
      <c r="G1294" s="455"/>
    </row>
    <row r="1295" spans="1:7" hidden="1" x14ac:dyDescent="0.35">
      <c r="A1295" s="364" t="s">
        <v>5400</v>
      </c>
      <c r="B1295" s="370" t="s">
        <v>3925</v>
      </c>
      <c r="C1295" s="25" t="s">
        <v>39</v>
      </c>
      <c r="D1295" s="114">
        <v>0</v>
      </c>
      <c r="E1295" s="205"/>
      <c r="F1295" s="205"/>
      <c r="G1295" s="455"/>
    </row>
    <row r="1296" spans="1:7" hidden="1" x14ac:dyDescent="0.35">
      <c r="A1296" s="364" t="s">
        <v>5401</v>
      </c>
      <c r="B1296" s="370" t="s">
        <v>1331</v>
      </c>
      <c r="C1296" s="25" t="s">
        <v>39</v>
      </c>
      <c r="D1296" s="114">
        <v>0</v>
      </c>
      <c r="E1296" s="205"/>
      <c r="F1296" s="205"/>
      <c r="G1296" s="455"/>
    </row>
    <row r="1297" spans="1:7" hidden="1" x14ac:dyDescent="0.35">
      <c r="A1297" s="364" t="s">
        <v>5402</v>
      </c>
      <c r="B1297" s="370" t="s">
        <v>404</v>
      </c>
      <c r="C1297" s="25" t="s">
        <v>39</v>
      </c>
      <c r="D1297" s="114">
        <v>0</v>
      </c>
      <c r="E1297" s="205"/>
      <c r="F1297" s="205"/>
      <c r="G1297" s="455"/>
    </row>
    <row r="1298" spans="1:7" hidden="1" x14ac:dyDescent="0.35">
      <c r="A1298" s="364" t="s">
        <v>5403</v>
      </c>
      <c r="B1298" s="370" t="s">
        <v>1332</v>
      </c>
      <c r="C1298" s="25" t="s">
        <v>39</v>
      </c>
      <c r="D1298" s="114">
        <v>0</v>
      </c>
      <c r="E1298" s="205"/>
      <c r="F1298" s="205"/>
      <c r="G1298" s="455"/>
    </row>
    <row r="1299" spans="1:7" hidden="1" x14ac:dyDescent="0.35">
      <c r="A1299" s="364" t="s">
        <v>5404</v>
      </c>
      <c r="B1299" s="370" t="s">
        <v>1333</v>
      </c>
      <c r="C1299" s="25" t="s">
        <v>39</v>
      </c>
      <c r="D1299" s="114">
        <v>0</v>
      </c>
      <c r="E1299" s="205"/>
      <c r="F1299" s="205"/>
      <c r="G1299" s="455"/>
    </row>
    <row r="1300" spans="1:7" hidden="1" x14ac:dyDescent="0.35">
      <c r="A1300" s="364" t="s">
        <v>5405</v>
      </c>
      <c r="B1300" s="370" t="s">
        <v>405</v>
      </c>
      <c r="C1300" s="25" t="s">
        <v>39</v>
      </c>
      <c r="D1300" s="114">
        <v>0</v>
      </c>
      <c r="E1300" s="205"/>
      <c r="F1300" s="205"/>
      <c r="G1300" s="455"/>
    </row>
    <row r="1301" spans="1:7" hidden="1" x14ac:dyDescent="0.35">
      <c r="A1301" s="364" t="s">
        <v>5406</v>
      </c>
      <c r="B1301" s="370" t="s">
        <v>406</v>
      </c>
      <c r="C1301" s="25" t="s">
        <v>39</v>
      </c>
      <c r="D1301" s="114">
        <v>0</v>
      </c>
      <c r="E1301" s="205"/>
      <c r="F1301" s="205"/>
      <c r="G1301" s="455"/>
    </row>
    <row r="1302" spans="1:7" hidden="1" x14ac:dyDescent="0.35">
      <c r="A1302" s="364" t="s">
        <v>5407</v>
      </c>
      <c r="B1302" s="370" t="s">
        <v>1334</v>
      </c>
      <c r="C1302" s="25" t="s">
        <v>39</v>
      </c>
      <c r="D1302" s="114">
        <v>0</v>
      </c>
      <c r="E1302" s="205"/>
      <c r="F1302" s="205"/>
      <c r="G1302" s="455"/>
    </row>
    <row r="1303" spans="1:7" hidden="1" x14ac:dyDescent="0.35">
      <c r="A1303" s="364" t="s">
        <v>5408</v>
      </c>
      <c r="B1303" s="370" t="s">
        <v>3926</v>
      </c>
      <c r="C1303" s="25" t="s">
        <v>39</v>
      </c>
      <c r="D1303" s="114">
        <v>0</v>
      </c>
      <c r="E1303" s="205"/>
      <c r="F1303" s="205"/>
      <c r="G1303" s="455"/>
    </row>
    <row r="1304" spans="1:7" hidden="1" x14ac:dyDescent="0.35">
      <c r="A1304" s="364" t="s">
        <v>5409</v>
      </c>
      <c r="B1304" s="370" t="s">
        <v>3488</v>
      </c>
      <c r="C1304" s="25" t="s">
        <v>39</v>
      </c>
      <c r="D1304" s="114">
        <v>0</v>
      </c>
      <c r="E1304" s="205"/>
      <c r="F1304" s="205"/>
      <c r="G1304" s="455"/>
    </row>
    <row r="1305" spans="1:7" hidden="1" x14ac:dyDescent="0.35">
      <c r="A1305" s="364" t="s">
        <v>5410</v>
      </c>
      <c r="B1305" s="370" t="s">
        <v>408</v>
      </c>
      <c r="C1305" s="25" t="s">
        <v>39</v>
      </c>
      <c r="D1305" s="114">
        <v>0</v>
      </c>
      <c r="E1305" s="205"/>
      <c r="F1305" s="205"/>
      <c r="G1305" s="455"/>
    </row>
    <row r="1306" spans="1:7" hidden="1" x14ac:dyDescent="0.35">
      <c r="A1306" s="364" t="s">
        <v>5411</v>
      </c>
      <c r="B1306" s="370" t="s">
        <v>409</v>
      </c>
      <c r="C1306" s="25" t="s">
        <v>39</v>
      </c>
      <c r="D1306" s="114">
        <v>0</v>
      </c>
      <c r="E1306" s="205"/>
      <c r="F1306" s="205"/>
      <c r="G1306" s="455"/>
    </row>
    <row r="1307" spans="1:7" hidden="1" x14ac:dyDescent="0.35">
      <c r="A1307" s="364" t="s">
        <v>5412</v>
      </c>
      <c r="B1307" s="370" t="s">
        <v>3567</v>
      </c>
      <c r="C1307" s="25" t="s">
        <v>39</v>
      </c>
      <c r="D1307" s="114">
        <v>0</v>
      </c>
      <c r="E1307" s="205"/>
      <c r="F1307" s="205"/>
      <c r="G1307" s="455"/>
    </row>
    <row r="1308" spans="1:7" hidden="1" x14ac:dyDescent="0.35">
      <c r="A1308" s="364" t="s">
        <v>5413</v>
      </c>
      <c r="B1308" s="370" t="s">
        <v>3514</v>
      </c>
      <c r="C1308" s="25" t="s">
        <v>39</v>
      </c>
      <c r="D1308" s="114">
        <v>0</v>
      </c>
      <c r="E1308" s="205"/>
      <c r="F1308" s="205"/>
      <c r="G1308" s="455"/>
    </row>
    <row r="1309" spans="1:7" hidden="1" x14ac:dyDescent="0.35">
      <c r="A1309" s="364" t="s">
        <v>5414</v>
      </c>
      <c r="B1309" s="370" t="s">
        <v>3927</v>
      </c>
      <c r="C1309" s="25" t="s">
        <v>39</v>
      </c>
      <c r="D1309" s="114">
        <v>0</v>
      </c>
      <c r="E1309" s="205"/>
      <c r="F1309" s="205"/>
      <c r="G1309" s="455"/>
    </row>
    <row r="1310" spans="1:7" hidden="1" x14ac:dyDescent="0.35">
      <c r="A1310" s="364" t="s">
        <v>5415</v>
      </c>
      <c r="B1310" s="370" t="s">
        <v>2654</v>
      </c>
      <c r="C1310" s="25" t="s">
        <v>39</v>
      </c>
      <c r="D1310" s="114">
        <v>0</v>
      </c>
      <c r="E1310" s="205"/>
      <c r="F1310" s="205"/>
      <c r="G1310" s="455"/>
    </row>
    <row r="1311" spans="1:7" hidden="1" x14ac:dyDescent="0.35">
      <c r="A1311" s="364" t="s">
        <v>5416</v>
      </c>
      <c r="B1311" s="370" t="s">
        <v>3545</v>
      </c>
      <c r="C1311" s="25" t="s">
        <v>39</v>
      </c>
      <c r="D1311" s="114">
        <v>0</v>
      </c>
      <c r="E1311" s="205"/>
      <c r="F1311" s="205"/>
      <c r="G1311" s="455"/>
    </row>
    <row r="1312" spans="1:7" hidden="1" x14ac:dyDescent="0.35">
      <c r="A1312" s="364" t="s">
        <v>5417</v>
      </c>
      <c r="B1312" s="370" t="s">
        <v>3928</v>
      </c>
      <c r="C1312" s="25" t="s">
        <v>39</v>
      </c>
      <c r="D1312" s="114">
        <v>0</v>
      </c>
      <c r="E1312" s="205"/>
      <c r="F1312" s="205"/>
      <c r="G1312" s="455"/>
    </row>
    <row r="1313" spans="1:7" hidden="1" x14ac:dyDescent="0.35">
      <c r="A1313" s="364" t="s">
        <v>5418</v>
      </c>
      <c r="B1313" s="370" t="s">
        <v>514</v>
      </c>
      <c r="C1313" s="25" t="s">
        <v>39</v>
      </c>
      <c r="D1313" s="114">
        <v>0</v>
      </c>
      <c r="E1313" s="205"/>
      <c r="F1313" s="205"/>
      <c r="G1313" s="455">
        <v>750</v>
      </c>
    </row>
    <row r="1314" spans="1:7" hidden="1" x14ac:dyDescent="0.35">
      <c r="A1314" s="364" t="s">
        <v>5419</v>
      </c>
      <c r="B1314" s="370" t="s">
        <v>3196</v>
      </c>
      <c r="C1314" s="25" t="s">
        <v>39</v>
      </c>
      <c r="D1314" s="114">
        <v>0</v>
      </c>
      <c r="E1314" s="205"/>
      <c r="F1314" s="205"/>
      <c r="G1314" s="455">
        <v>750</v>
      </c>
    </row>
    <row r="1315" spans="1:7" hidden="1" x14ac:dyDescent="0.35">
      <c r="A1315" s="364" t="s">
        <v>5420</v>
      </c>
      <c r="B1315" s="370" t="s">
        <v>3929</v>
      </c>
      <c r="C1315" s="25" t="s">
        <v>39</v>
      </c>
      <c r="D1315" s="114">
        <v>0</v>
      </c>
      <c r="E1315" s="205"/>
      <c r="F1315" s="205"/>
      <c r="G1315" s="455">
        <v>750</v>
      </c>
    </row>
    <row r="1316" spans="1:7" hidden="1" x14ac:dyDescent="0.35">
      <c r="A1316" s="364" t="s">
        <v>5421</v>
      </c>
      <c r="B1316" s="370" t="s">
        <v>516</v>
      </c>
      <c r="C1316" s="25" t="s">
        <v>39</v>
      </c>
      <c r="D1316" s="114">
        <v>0</v>
      </c>
      <c r="E1316" s="205"/>
      <c r="F1316" s="205"/>
      <c r="G1316" s="455">
        <v>750</v>
      </c>
    </row>
    <row r="1317" spans="1:7" hidden="1" x14ac:dyDescent="0.35">
      <c r="A1317" s="364" t="s">
        <v>5422</v>
      </c>
      <c r="B1317" s="370" t="s">
        <v>3138</v>
      </c>
      <c r="C1317" s="25" t="s">
        <v>39</v>
      </c>
      <c r="D1317" s="114">
        <v>0</v>
      </c>
      <c r="E1317" s="205"/>
      <c r="F1317" s="205"/>
      <c r="G1317" s="455">
        <v>750</v>
      </c>
    </row>
    <row r="1318" spans="1:7" hidden="1" x14ac:dyDescent="0.35">
      <c r="A1318" s="364" t="s">
        <v>5423</v>
      </c>
      <c r="B1318" s="370" t="s">
        <v>3930</v>
      </c>
      <c r="C1318" s="25" t="s">
        <v>39</v>
      </c>
      <c r="D1318" s="114">
        <v>0</v>
      </c>
      <c r="E1318" s="205"/>
      <c r="F1318" s="205"/>
      <c r="G1318" s="455">
        <v>750</v>
      </c>
    </row>
    <row r="1319" spans="1:7" hidden="1" x14ac:dyDescent="0.35">
      <c r="A1319" s="364" t="s">
        <v>5424</v>
      </c>
      <c r="B1319" s="370" t="s">
        <v>518</v>
      </c>
      <c r="C1319" s="25" t="s">
        <v>39</v>
      </c>
      <c r="D1319" s="114">
        <v>0</v>
      </c>
      <c r="E1319" s="205"/>
      <c r="F1319" s="205"/>
      <c r="G1319" s="455">
        <v>750</v>
      </c>
    </row>
    <row r="1320" spans="1:7" hidden="1" x14ac:dyDescent="0.35">
      <c r="A1320" s="364" t="s">
        <v>5425</v>
      </c>
      <c r="B1320" s="370" t="s">
        <v>3167</v>
      </c>
      <c r="C1320" s="25" t="s">
        <v>39</v>
      </c>
      <c r="D1320" s="114">
        <v>0</v>
      </c>
      <c r="E1320" s="205"/>
      <c r="F1320" s="205"/>
      <c r="G1320" s="455">
        <v>750</v>
      </c>
    </row>
    <row r="1321" spans="1:7" hidden="1" x14ac:dyDescent="0.35">
      <c r="A1321" s="364" t="s">
        <v>5426</v>
      </c>
      <c r="B1321" s="370" t="s">
        <v>3931</v>
      </c>
      <c r="C1321" s="25" t="s">
        <v>39</v>
      </c>
      <c r="D1321" s="114">
        <v>0</v>
      </c>
      <c r="E1321" s="205"/>
      <c r="F1321" s="205"/>
      <c r="G1321" s="455">
        <v>750</v>
      </c>
    </row>
    <row r="1322" spans="1:7" hidden="1" x14ac:dyDescent="0.35">
      <c r="A1322" s="364" t="s">
        <v>5427</v>
      </c>
      <c r="B1322" s="370" t="s">
        <v>520</v>
      </c>
      <c r="C1322" s="25" t="s">
        <v>39</v>
      </c>
      <c r="D1322" s="114">
        <v>0</v>
      </c>
      <c r="E1322" s="205"/>
      <c r="F1322" s="205"/>
      <c r="G1322" s="455">
        <v>750</v>
      </c>
    </row>
    <row r="1323" spans="1:7" hidden="1" x14ac:dyDescent="0.35">
      <c r="A1323" s="364" t="s">
        <v>5428</v>
      </c>
      <c r="B1323" s="370" t="s">
        <v>3235</v>
      </c>
      <c r="C1323" s="25" t="s">
        <v>39</v>
      </c>
      <c r="D1323" s="114">
        <v>0</v>
      </c>
      <c r="E1323" s="205"/>
      <c r="F1323" s="205"/>
      <c r="G1323" s="455">
        <v>750</v>
      </c>
    </row>
    <row r="1324" spans="1:7" hidden="1" x14ac:dyDescent="0.35">
      <c r="A1324" s="364" t="s">
        <v>5429</v>
      </c>
      <c r="B1324" s="370" t="s">
        <v>3932</v>
      </c>
      <c r="C1324" s="25" t="s">
        <v>39</v>
      </c>
      <c r="D1324" s="114">
        <v>0</v>
      </c>
      <c r="E1324" s="205"/>
      <c r="F1324" s="205"/>
      <c r="G1324" s="455">
        <v>750</v>
      </c>
    </row>
    <row r="1325" spans="1:7" ht="15.75" hidden="1" customHeight="1" x14ac:dyDescent="0.35">
      <c r="A1325" s="364" t="s">
        <v>5430</v>
      </c>
      <c r="B1325" s="370" t="s">
        <v>1335</v>
      </c>
      <c r="C1325" s="25" t="s">
        <v>39</v>
      </c>
      <c r="D1325" s="114">
        <v>0</v>
      </c>
      <c r="E1325" s="205"/>
      <c r="F1325" s="205"/>
      <c r="G1325" s="455">
        <v>750</v>
      </c>
    </row>
    <row r="1326" spans="1:7" hidden="1" x14ac:dyDescent="0.35">
      <c r="A1326" s="364" t="s">
        <v>5431</v>
      </c>
      <c r="B1326" s="370" t="s">
        <v>522</v>
      </c>
      <c r="C1326" s="25" t="s">
        <v>39</v>
      </c>
      <c r="D1326" s="114">
        <v>0</v>
      </c>
      <c r="E1326" s="205"/>
      <c r="F1326" s="205"/>
      <c r="G1326" s="455">
        <v>750</v>
      </c>
    </row>
    <row r="1327" spans="1:7" hidden="1" x14ac:dyDescent="0.35">
      <c r="A1327" s="364" t="s">
        <v>5432</v>
      </c>
      <c r="B1327" s="370" t="s">
        <v>3264</v>
      </c>
      <c r="C1327" s="25" t="s">
        <v>39</v>
      </c>
      <c r="D1327" s="114">
        <v>0</v>
      </c>
      <c r="E1327" s="205"/>
      <c r="F1327" s="205"/>
      <c r="G1327" s="455">
        <v>750</v>
      </c>
    </row>
    <row r="1328" spans="1:7" hidden="1" x14ac:dyDescent="0.35">
      <c r="A1328" s="364" t="s">
        <v>5433</v>
      </c>
      <c r="B1328" s="370" t="s">
        <v>3933</v>
      </c>
      <c r="C1328" s="25" t="s">
        <v>39</v>
      </c>
      <c r="D1328" s="114">
        <v>0</v>
      </c>
      <c r="E1328" s="205"/>
      <c r="F1328" s="205"/>
      <c r="G1328" s="455">
        <v>750</v>
      </c>
    </row>
    <row r="1329" spans="1:7" hidden="1" x14ac:dyDescent="0.35">
      <c r="A1329" s="364" t="s">
        <v>5434</v>
      </c>
      <c r="B1329" s="370" t="s">
        <v>524</v>
      </c>
      <c r="C1329" s="25" t="s">
        <v>39</v>
      </c>
      <c r="D1329" s="114">
        <v>0</v>
      </c>
      <c r="E1329" s="205"/>
      <c r="F1329" s="205"/>
      <c r="G1329" s="455">
        <v>750</v>
      </c>
    </row>
    <row r="1330" spans="1:7" hidden="1" x14ac:dyDescent="0.35">
      <c r="A1330" s="364" t="s">
        <v>5435</v>
      </c>
      <c r="B1330" s="370" t="s">
        <v>3293</v>
      </c>
      <c r="C1330" s="25" t="s">
        <v>39</v>
      </c>
      <c r="D1330" s="114">
        <v>0</v>
      </c>
      <c r="E1330" s="205"/>
      <c r="F1330" s="205"/>
      <c r="G1330" s="455">
        <v>750</v>
      </c>
    </row>
    <row r="1331" spans="1:7" hidden="1" x14ac:dyDescent="0.35">
      <c r="A1331" s="364" t="s">
        <v>5436</v>
      </c>
      <c r="B1331" s="370" t="s">
        <v>3934</v>
      </c>
      <c r="C1331" s="25" t="s">
        <v>39</v>
      </c>
      <c r="D1331" s="114">
        <v>0</v>
      </c>
      <c r="E1331" s="205"/>
      <c r="F1331" s="205"/>
      <c r="G1331" s="455">
        <v>750</v>
      </c>
    </row>
    <row r="1332" spans="1:7" hidden="1" x14ac:dyDescent="0.35">
      <c r="A1332" s="364" t="s">
        <v>5437</v>
      </c>
      <c r="B1332" s="370" t="s">
        <v>526</v>
      </c>
      <c r="C1332" s="25" t="s">
        <v>39</v>
      </c>
      <c r="D1332" s="114">
        <v>0</v>
      </c>
      <c r="E1332" s="205"/>
      <c r="F1332" s="205"/>
      <c r="G1332" s="455">
        <v>750</v>
      </c>
    </row>
    <row r="1333" spans="1:7" hidden="1" x14ac:dyDescent="0.35">
      <c r="A1333" s="364" t="s">
        <v>5438</v>
      </c>
      <c r="B1333" s="370" t="s">
        <v>3322</v>
      </c>
      <c r="C1333" s="25" t="s">
        <v>39</v>
      </c>
      <c r="D1333" s="114">
        <v>0</v>
      </c>
      <c r="E1333" s="205"/>
      <c r="F1333" s="205"/>
      <c r="G1333" s="455">
        <v>750</v>
      </c>
    </row>
    <row r="1334" spans="1:7" hidden="1" x14ac:dyDescent="0.35">
      <c r="A1334" s="364" t="s">
        <v>5439</v>
      </c>
      <c r="B1334" s="370" t="s">
        <v>3935</v>
      </c>
      <c r="C1334" s="25" t="s">
        <v>39</v>
      </c>
      <c r="D1334" s="114">
        <v>0</v>
      </c>
      <c r="E1334" s="205"/>
      <c r="F1334" s="205"/>
      <c r="G1334" s="455">
        <v>750</v>
      </c>
    </row>
    <row r="1335" spans="1:7" hidden="1" x14ac:dyDescent="0.35">
      <c r="A1335" s="364" t="s">
        <v>5440</v>
      </c>
      <c r="B1335" s="370" t="s">
        <v>528</v>
      </c>
      <c r="C1335" s="25" t="s">
        <v>39</v>
      </c>
      <c r="D1335" s="114">
        <v>0</v>
      </c>
      <c r="E1335" s="205"/>
      <c r="F1335" s="205"/>
      <c r="G1335" s="455">
        <v>750</v>
      </c>
    </row>
    <row r="1336" spans="1:7" hidden="1" x14ac:dyDescent="0.35">
      <c r="A1336" s="364" t="s">
        <v>5441</v>
      </c>
      <c r="B1336" s="370" t="s">
        <v>3351</v>
      </c>
      <c r="C1336" s="25" t="s">
        <v>39</v>
      </c>
      <c r="D1336" s="114">
        <v>0</v>
      </c>
      <c r="E1336" s="205"/>
      <c r="F1336" s="205"/>
      <c r="G1336" s="455">
        <v>750</v>
      </c>
    </row>
    <row r="1337" spans="1:7" hidden="1" x14ac:dyDescent="0.35">
      <c r="A1337" s="364" t="s">
        <v>5442</v>
      </c>
      <c r="B1337" s="370" t="s">
        <v>3936</v>
      </c>
      <c r="C1337" s="25" t="s">
        <v>39</v>
      </c>
      <c r="D1337" s="114">
        <v>0</v>
      </c>
      <c r="E1337" s="205"/>
      <c r="F1337" s="205"/>
      <c r="G1337" s="455">
        <v>750</v>
      </c>
    </row>
    <row r="1338" spans="1:7" hidden="1" x14ac:dyDescent="0.35">
      <c r="A1338" s="364" t="s">
        <v>5443</v>
      </c>
      <c r="B1338" s="370" t="s">
        <v>530</v>
      </c>
      <c r="C1338" s="25" t="s">
        <v>39</v>
      </c>
      <c r="D1338" s="114">
        <v>0</v>
      </c>
      <c r="E1338" s="205"/>
      <c r="F1338" s="205"/>
      <c r="G1338" s="455">
        <v>750</v>
      </c>
    </row>
    <row r="1339" spans="1:7" hidden="1" x14ac:dyDescent="0.35">
      <c r="A1339" s="364" t="s">
        <v>5444</v>
      </c>
      <c r="B1339" s="370" t="s">
        <v>3380</v>
      </c>
      <c r="C1339" s="25" t="s">
        <v>39</v>
      </c>
      <c r="D1339" s="114">
        <v>0</v>
      </c>
      <c r="E1339" s="205"/>
      <c r="F1339" s="205"/>
      <c r="G1339" s="455">
        <v>750</v>
      </c>
    </row>
    <row r="1340" spans="1:7" hidden="1" x14ac:dyDescent="0.35">
      <c r="A1340" s="364" t="s">
        <v>5445</v>
      </c>
      <c r="B1340" s="370" t="s">
        <v>3937</v>
      </c>
      <c r="C1340" s="25" t="s">
        <v>39</v>
      </c>
      <c r="D1340" s="114">
        <v>0</v>
      </c>
      <c r="E1340" s="205"/>
      <c r="F1340" s="205"/>
      <c r="G1340" s="455">
        <v>750</v>
      </c>
    </row>
    <row r="1341" spans="1:7" hidden="1" x14ac:dyDescent="0.35">
      <c r="A1341" s="364" t="s">
        <v>5446</v>
      </c>
      <c r="B1341" s="370" t="s">
        <v>3938</v>
      </c>
      <c r="C1341" s="25" t="s">
        <v>39</v>
      </c>
      <c r="D1341" s="114">
        <v>0</v>
      </c>
      <c r="E1341" s="205"/>
      <c r="F1341" s="205"/>
      <c r="G1341" s="455">
        <v>750</v>
      </c>
    </row>
    <row r="1342" spans="1:7" hidden="1" x14ac:dyDescent="0.35">
      <c r="A1342" s="364" t="s">
        <v>5447</v>
      </c>
      <c r="B1342" s="370" t="s">
        <v>3403</v>
      </c>
      <c r="C1342" s="25" t="s">
        <v>39</v>
      </c>
      <c r="D1342" s="114">
        <v>0</v>
      </c>
      <c r="E1342" s="205"/>
      <c r="F1342" s="205"/>
      <c r="G1342" s="455">
        <v>750</v>
      </c>
    </row>
    <row r="1343" spans="1:7" hidden="1" x14ac:dyDescent="0.35">
      <c r="A1343" s="364" t="s">
        <v>5448</v>
      </c>
      <c r="B1343" s="370" t="s">
        <v>533</v>
      </c>
      <c r="C1343" s="25" t="s">
        <v>39</v>
      </c>
      <c r="D1343" s="114">
        <v>0</v>
      </c>
      <c r="E1343" s="205"/>
      <c r="F1343" s="205"/>
      <c r="G1343" s="455">
        <v>750</v>
      </c>
    </row>
    <row r="1344" spans="1:7" hidden="1" x14ac:dyDescent="0.35">
      <c r="A1344" s="364" t="s">
        <v>5449</v>
      </c>
      <c r="B1344" s="370" t="s">
        <v>3939</v>
      </c>
      <c r="C1344" s="25" t="s">
        <v>39</v>
      </c>
      <c r="D1344" s="114">
        <v>0</v>
      </c>
      <c r="E1344" s="205"/>
      <c r="F1344" s="205"/>
      <c r="G1344" s="455">
        <v>750</v>
      </c>
    </row>
    <row r="1345" spans="1:7" hidden="1" x14ac:dyDescent="0.35">
      <c r="A1345" s="364" t="s">
        <v>5450</v>
      </c>
      <c r="B1345" s="370" t="s">
        <v>3432</v>
      </c>
      <c r="C1345" s="25" t="s">
        <v>39</v>
      </c>
      <c r="D1345" s="114">
        <v>0</v>
      </c>
      <c r="E1345" s="205"/>
      <c r="F1345" s="205"/>
      <c r="G1345" s="455">
        <v>750</v>
      </c>
    </row>
    <row r="1346" spans="1:7" hidden="1" x14ac:dyDescent="0.35">
      <c r="A1346" s="364" t="s">
        <v>5451</v>
      </c>
      <c r="B1346" s="370" t="s">
        <v>535</v>
      </c>
      <c r="C1346" s="25" t="s">
        <v>39</v>
      </c>
      <c r="D1346" s="114">
        <v>0</v>
      </c>
      <c r="E1346" s="205"/>
      <c r="F1346" s="205"/>
      <c r="G1346" s="455">
        <v>750</v>
      </c>
    </row>
    <row r="1347" spans="1:7" ht="15" hidden="1" customHeight="1" x14ac:dyDescent="0.35">
      <c r="A1347" s="364" t="s">
        <v>5452</v>
      </c>
      <c r="B1347" s="370" t="s">
        <v>536</v>
      </c>
      <c r="C1347" s="25" t="s">
        <v>39</v>
      </c>
      <c r="D1347" s="114">
        <v>0</v>
      </c>
      <c r="E1347" s="205"/>
      <c r="F1347" s="205"/>
      <c r="G1347" s="455">
        <v>750</v>
      </c>
    </row>
    <row r="1348" spans="1:7" hidden="1" x14ac:dyDescent="0.35">
      <c r="A1348" s="364" t="s">
        <v>5453</v>
      </c>
      <c r="B1348" s="370" t="s">
        <v>3460</v>
      </c>
      <c r="C1348" s="25" t="s">
        <v>39</v>
      </c>
      <c r="D1348" s="114">
        <v>0</v>
      </c>
      <c r="E1348" s="205"/>
      <c r="F1348" s="205"/>
      <c r="G1348" s="455">
        <v>750</v>
      </c>
    </row>
    <row r="1349" spans="1:7" hidden="1" x14ac:dyDescent="0.35">
      <c r="A1349" s="364" t="s">
        <v>5454</v>
      </c>
      <c r="B1349" s="370" t="s">
        <v>3940</v>
      </c>
      <c r="C1349" s="25" t="s">
        <v>39</v>
      </c>
      <c r="D1349" s="114">
        <v>0</v>
      </c>
      <c r="E1349" s="205"/>
      <c r="F1349" s="205"/>
      <c r="G1349" s="455">
        <v>750</v>
      </c>
    </row>
    <row r="1350" spans="1:7" hidden="1" x14ac:dyDescent="0.35">
      <c r="A1350" s="364" t="s">
        <v>5455</v>
      </c>
      <c r="B1350" s="370" t="s">
        <v>538</v>
      </c>
      <c r="C1350" s="25" t="s">
        <v>39</v>
      </c>
      <c r="D1350" s="114">
        <v>0</v>
      </c>
      <c r="E1350" s="205"/>
      <c r="F1350" s="205"/>
      <c r="G1350" s="455">
        <v>750</v>
      </c>
    </row>
    <row r="1351" spans="1:7" hidden="1" x14ac:dyDescent="0.35">
      <c r="A1351" s="364" t="s">
        <v>5456</v>
      </c>
      <c r="B1351" s="370" t="s">
        <v>3628</v>
      </c>
      <c r="C1351" s="25" t="s">
        <v>39</v>
      </c>
      <c r="D1351" s="114">
        <v>0</v>
      </c>
      <c r="E1351" s="205"/>
      <c r="F1351" s="205"/>
      <c r="G1351" s="455">
        <v>750</v>
      </c>
    </row>
    <row r="1352" spans="1:7" hidden="1" x14ac:dyDescent="0.35">
      <c r="A1352" s="364" t="s">
        <v>5457</v>
      </c>
      <c r="B1352" s="370" t="s">
        <v>3941</v>
      </c>
      <c r="C1352" s="25" t="s">
        <v>39</v>
      </c>
      <c r="D1352" s="114">
        <v>0</v>
      </c>
      <c r="E1352" s="205"/>
      <c r="F1352" s="205"/>
      <c r="G1352" s="455">
        <v>750</v>
      </c>
    </row>
    <row r="1353" spans="1:7" hidden="1" x14ac:dyDescent="0.35">
      <c r="A1353" s="364" t="s">
        <v>5458</v>
      </c>
      <c r="B1353" s="370" t="s">
        <v>1336</v>
      </c>
      <c r="C1353" s="25" t="s">
        <v>39</v>
      </c>
      <c r="D1353" s="114">
        <v>0</v>
      </c>
      <c r="E1353" s="205"/>
      <c r="F1353" s="205"/>
      <c r="G1353" s="455">
        <v>750</v>
      </c>
    </row>
    <row r="1354" spans="1:7" hidden="1" x14ac:dyDescent="0.35">
      <c r="A1354" s="364" t="s">
        <v>5459</v>
      </c>
      <c r="B1354" s="370" t="s">
        <v>540</v>
      </c>
      <c r="C1354" s="25" t="s">
        <v>39</v>
      </c>
      <c r="D1354" s="114">
        <v>0</v>
      </c>
      <c r="E1354" s="205"/>
      <c r="F1354" s="205"/>
      <c r="G1354" s="455">
        <v>750</v>
      </c>
    </row>
    <row r="1355" spans="1:7" hidden="1" x14ac:dyDescent="0.35">
      <c r="A1355" s="364" t="s">
        <v>5460</v>
      </c>
      <c r="B1355" s="370" t="s">
        <v>1337</v>
      </c>
      <c r="C1355" s="25" t="s">
        <v>39</v>
      </c>
      <c r="D1355" s="114">
        <v>0</v>
      </c>
      <c r="E1355" s="205"/>
      <c r="F1355" s="205"/>
      <c r="G1355" s="455">
        <v>750</v>
      </c>
    </row>
    <row r="1356" spans="1:7" hidden="1" x14ac:dyDescent="0.35">
      <c r="A1356" s="364" t="s">
        <v>5461</v>
      </c>
      <c r="B1356" s="370" t="s">
        <v>1338</v>
      </c>
      <c r="C1356" s="25" t="s">
        <v>39</v>
      </c>
      <c r="D1356" s="114">
        <v>0</v>
      </c>
      <c r="E1356" s="205"/>
      <c r="F1356" s="205"/>
      <c r="G1356" s="455">
        <v>750</v>
      </c>
    </row>
    <row r="1357" spans="1:7" hidden="1" x14ac:dyDescent="0.35">
      <c r="A1357" s="364" t="s">
        <v>5462</v>
      </c>
      <c r="B1357" s="370" t="s">
        <v>541</v>
      </c>
      <c r="C1357" s="25" t="s">
        <v>39</v>
      </c>
      <c r="D1357" s="114">
        <v>0</v>
      </c>
      <c r="E1357" s="205"/>
      <c r="F1357" s="205"/>
      <c r="G1357" s="455">
        <v>750</v>
      </c>
    </row>
    <row r="1358" spans="1:7" hidden="1" x14ac:dyDescent="0.35">
      <c r="A1358" s="364" t="s">
        <v>5463</v>
      </c>
      <c r="B1358" s="370" t="s">
        <v>542</v>
      </c>
      <c r="C1358" s="25" t="s">
        <v>39</v>
      </c>
      <c r="D1358" s="114">
        <v>0</v>
      </c>
      <c r="E1358" s="205"/>
      <c r="F1358" s="205"/>
      <c r="G1358" s="455">
        <v>750</v>
      </c>
    </row>
    <row r="1359" spans="1:7" hidden="1" x14ac:dyDescent="0.35">
      <c r="A1359" s="364" t="s">
        <v>5464</v>
      </c>
      <c r="B1359" s="370" t="s">
        <v>1339</v>
      </c>
      <c r="C1359" s="25" t="s">
        <v>39</v>
      </c>
      <c r="D1359" s="114">
        <v>0</v>
      </c>
      <c r="E1359" s="205"/>
      <c r="F1359" s="205"/>
      <c r="G1359" s="455">
        <v>750</v>
      </c>
    </row>
    <row r="1360" spans="1:7" hidden="1" x14ac:dyDescent="0.35">
      <c r="A1360" s="364" t="s">
        <v>5465</v>
      </c>
      <c r="B1360" s="370" t="s">
        <v>3942</v>
      </c>
      <c r="C1360" s="25" t="s">
        <v>39</v>
      </c>
      <c r="D1360" s="114">
        <v>0</v>
      </c>
      <c r="E1360" s="205"/>
      <c r="F1360" s="205"/>
      <c r="G1360" s="455">
        <v>750</v>
      </c>
    </row>
    <row r="1361" spans="1:7" hidden="1" x14ac:dyDescent="0.35">
      <c r="A1361" s="364" t="s">
        <v>5466</v>
      </c>
      <c r="B1361" s="370" t="s">
        <v>3489</v>
      </c>
      <c r="C1361" s="25" t="s">
        <v>39</v>
      </c>
      <c r="D1361" s="114">
        <v>0</v>
      </c>
      <c r="E1361" s="205"/>
      <c r="F1361" s="205"/>
      <c r="G1361" s="455">
        <v>750</v>
      </c>
    </row>
    <row r="1362" spans="1:7" hidden="1" x14ac:dyDescent="0.35">
      <c r="A1362" s="364" t="s">
        <v>5467</v>
      </c>
      <c r="B1362" s="370" t="s">
        <v>544</v>
      </c>
      <c r="C1362" s="25" t="s">
        <v>39</v>
      </c>
      <c r="D1362" s="114">
        <v>0</v>
      </c>
      <c r="E1362" s="205"/>
      <c r="F1362" s="205"/>
      <c r="G1362" s="455">
        <v>750</v>
      </c>
    </row>
    <row r="1363" spans="1:7" hidden="1" x14ac:dyDescent="0.35">
      <c r="A1363" s="364" t="s">
        <v>5468</v>
      </c>
      <c r="B1363" s="370" t="s">
        <v>545</v>
      </c>
      <c r="C1363" s="25" t="s">
        <v>39</v>
      </c>
      <c r="D1363" s="114">
        <v>0</v>
      </c>
      <c r="E1363" s="205"/>
      <c r="F1363" s="205"/>
      <c r="G1363" s="455">
        <v>750</v>
      </c>
    </row>
    <row r="1364" spans="1:7" hidden="1" x14ac:dyDescent="0.35">
      <c r="A1364" s="364" t="s">
        <v>5469</v>
      </c>
      <c r="B1364" s="370" t="s">
        <v>3568</v>
      </c>
      <c r="C1364" s="25" t="s">
        <v>39</v>
      </c>
      <c r="D1364" s="114">
        <v>0</v>
      </c>
      <c r="E1364" s="205"/>
      <c r="F1364" s="205"/>
      <c r="G1364" s="455">
        <v>750</v>
      </c>
    </row>
    <row r="1365" spans="1:7" hidden="1" x14ac:dyDescent="0.35">
      <c r="A1365" s="364" t="s">
        <v>5470</v>
      </c>
      <c r="B1365" s="370" t="s">
        <v>3515</v>
      </c>
      <c r="C1365" s="25" t="s">
        <v>39</v>
      </c>
      <c r="D1365" s="114">
        <v>0</v>
      </c>
      <c r="E1365" s="205"/>
      <c r="F1365" s="205"/>
      <c r="G1365" s="455">
        <v>750</v>
      </c>
    </row>
    <row r="1366" spans="1:7" hidden="1" x14ac:dyDescent="0.35">
      <c r="A1366" s="364" t="s">
        <v>5471</v>
      </c>
      <c r="B1366" s="370" t="s">
        <v>3943</v>
      </c>
      <c r="C1366" s="25" t="s">
        <v>39</v>
      </c>
      <c r="D1366" s="114">
        <v>0</v>
      </c>
      <c r="E1366" s="205"/>
      <c r="F1366" s="205"/>
      <c r="G1366" s="455">
        <v>750</v>
      </c>
    </row>
    <row r="1367" spans="1:7" hidden="1" x14ac:dyDescent="0.35">
      <c r="A1367" s="364" t="s">
        <v>5472</v>
      </c>
      <c r="B1367" s="370" t="s">
        <v>2655</v>
      </c>
      <c r="C1367" s="25" t="s">
        <v>39</v>
      </c>
      <c r="D1367" s="114">
        <v>0</v>
      </c>
      <c r="E1367" s="205"/>
      <c r="F1367" s="205"/>
      <c r="G1367" s="455">
        <v>750</v>
      </c>
    </row>
    <row r="1368" spans="1:7" hidden="1" x14ac:dyDescent="0.35">
      <c r="A1368" s="364" t="s">
        <v>5473</v>
      </c>
      <c r="B1368" s="370" t="s">
        <v>3546</v>
      </c>
      <c r="C1368" s="25" t="s">
        <v>39</v>
      </c>
      <c r="D1368" s="114">
        <v>0</v>
      </c>
      <c r="E1368" s="205"/>
      <c r="F1368" s="205"/>
      <c r="G1368" s="455">
        <v>750</v>
      </c>
    </row>
    <row r="1369" spans="1:7" hidden="1" x14ac:dyDescent="0.35">
      <c r="A1369" s="364" t="s">
        <v>5474</v>
      </c>
      <c r="B1369" s="370" t="s">
        <v>3944</v>
      </c>
      <c r="C1369" s="25" t="s">
        <v>39</v>
      </c>
      <c r="D1369" s="114">
        <v>0</v>
      </c>
      <c r="E1369" s="205"/>
      <c r="F1369" s="205"/>
      <c r="G1369" s="455">
        <v>750</v>
      </c>
    </row>
    <row r="1370" spans="1:7" hidden="1" x14ac:dyDescent="0.35">
      <c r="A1370" s="364" t="s">
        <v>5475</v>
      </c>
      <c r="B1370" s="370" t="s">
        <v>514</v>
      </c>
      <c r="C1370" s="25" t="s">
        <v>39</v>
      </c>
      <c r="D1370" s="114">
        <v>0</v>
      </c>
      <c r="E1370" s="205"/>
      <c r="F1370" s="205"/>
      <c r="G1370" s="455"/>
    </row>
    <row r="1371" spans="1:7" hidden="1" x14ac:dyDescent="0.35">
      <c r="A1371" s="364" t="s">
        <v>5476</v>
      </c>
      <c r="B1371" s="370" t="s">
        <v>3196</v>
      </c>
      <c r="C1371" s="25" t="s">
        <v>39</v>
      </c>
      <c r="D1371" s="114">
        <v>0</v>
      </c>
      <c r="E1371" s="205"/>
      <c r="F1371" s="205"/>
      <c r="G1371" s="455"/>
    </row>
    <row r="1372" spans="1:7" hidden="1" x14ac:dyDescent="0.35">
      <c r="A1372" s="364" t="s">
        <v>5477</v>
      </c>
      <c r="B1372" s="370" t="s">
        <v>3929</v>
      </c>
      <c r="C1372" s="25" t="s">
        <v>39</v>
      </c>
      <c r="D1372" s="114">
        <v>0</v>
      </c>
      <c r="E1372" s="205"/>
      <c r="F1372" s="205"/>
      <c r="G1372" s="455"/>
    </row>
    <row r="1373" spans="1:7" hidden="1" x14ac:dyDescent="0.35">
      <c r="A1373" s="364" t="s">
        <v>5478</v>
      </c>
      <c r="B1373" s="370" t="s">
        <v>516</v>
      </c>
      <c r="C1373" s="25" t="s">
        <v>39</v>
      </c>
      <c r="D1373" s="114">
        <v>0</v>
      </c>
      <c r="E1373" s="205"/>
      <c r="F1373" s="205"/>
      <c r="G1373" s="455"/>
    </row>
    <row r="1374" spans="1:7" hidden="1" x14ac:dyDescent="0.35">
      <c r="A1374" s="364" t="s">
        <v>5479</v>
      </c>
      <c r="B1374" s="370" t="s">
        <v>3138</v>
      </c>
      <c r="C1374" s="25" t="s">
        <v>39</v>
      </c>
      <c r="D1374" s="114">
        <v>0</v>
      </c>
      <c r="E1374" s="205"/>
      <c r="F1374" s="205"/>
      <c r="G1374" s="455"/>
    </row>
    <row r="1375" spans="1:7" hidden="1" x14ac:dyDescent="0.35">
      <c r="A1375" s="364" t="s">
        <v>5480</v>
      </c>
      <c r="B1375" s="370" t="s">
        <v>3930</v>
      </c>
      <c r="C1375" s="25" t="s">
        <v>39</v>
      </c>
      <c r="D1375" s="114">
        <v>0</v>
      </c>
      <c r="E1375" s="205"/>
      <c r="F1375" s="205"/>
      <c r="G1375" s="455"/>
    </row>
    <row r="1376" spans="1:7" hidden="1" x14ac:dyDescent="0.35">
      <c r="A1376" s="364" t="s">
        <v>5481</v>
      </c>
      <c r="B1376" s="370" t="s">
        <v>518</v>
      </c>
      <c r="C1376" s="25" t="s">
        <v>39</v>
      </c>
      <c r="D1376" s="114">
        <v>0</v>
      </c>
      <c r="E1376" s="205"/>
      <c r="F1376" s="205"/>
      <c r="G1376" s="455"/>
    </row>
    <row r="1377" spans="1:7" hidden="1" x14ac:dyDescent="0.35">
      <c r="A1377" s="364" t="s">
        <v>5482</v>
      </c>
      <c r="B1377" s="370" t="s">
        <v>3167</v>
      </c>
      <c r="C1377" s="25" t="s">
        <v>39</v>
      </c>
      <c r="D1377" s="114">
        <v>0</v>
      </c>
      <c r="E1377" s="205"/>
      <c r="F1377" s="205"/>
      <c r="G1377" s="455"/>
    </row>
    <row r="1378" spans="1:7" hidden="1" x14ac:dyDescent="0.35">
      <c r="A1378" s="364" t="s">
        <v>5483</v>
      </c>
      <c r="B1378" s="370" t="s">
        <v>3931</v>
      </c>
      <c r="C1378" s="25" t="s">
        <v>39</v>
      </c>
      <c r="D1378" s="114">
        <v>0</v>
      </c>
      <c r="E1378" s="205"/>
      <c r="F1378" s="205"/>
      <c r="G1378" s="455"/>
    </row>
    <row r="1379" spans="1:7" hidden="1" x14ac:dyDescent="0.35">
      <c r="A1379" s="364" t="s">
        <v>5484</v>
      </c>
      <c r="B1379" s="370" t="s">
        <v>520</v>
      </c>
      <c r="C1379" s="25" t="s">
        <v>39</v>
      </c>
      <c r="D1379" s="114">
        <v>0</v>
      </c>
      <c r="E1379" s="205"/>
      <c r="F1379" s="205"/>
      <c r="G1379" s="455"/>
    </row>
    <row r="1380" spans="1:7" hidden="1" x14ac:dyDescent="0.35">
      <c r="A1380" s="364" t="s">
        <v>5485</v>
      </c>
      <c r="B1380" s="370" t="s">
        <v>3235</v>
      </c>
      <c r="C1380" s="25" t="s">
        <v>39</v>
      </c>
      <c r="D1380" s="114">
        <v>0</v>
      </c>
      <c r="E1380" s="205"/>
      <c r="F1380" s="205"/>
      <c r="G1380" s="455"/>
    </row>
    <row r="1381" spans="1:7" hidden="1" x14ac:dyDescent="0.35">
      <c r="A1381" s="364" t="s">
        <v>5486</v>
      </c>
      <c r="B1381" s="370" t="s">
        <v>3932</v>
      </c>
      <c r="C1381" s="25" t="s">
        <v>39</v>
      </c>
      <c r="D1381" s="114">
        <v>0</v>
      </c>
      <c r="E1381" s="205"/>
      <c r="F1381" s="205"/>
      <c r="G1381" s="455"/>
    </row>
    <row r="1382" spans="1:7" hidden="1" x14ac:dyDescent="0.35">
      <c r="A1382" s="364" t="s">
        <v>5487</v>
      </c>
      <c r="B1382" s="370" t="s">
        <v>1335</v>
      </c>
      <c r="C1382" s="25" t="s">
        <v>39</v>
      </c>
      <c r="D1382" s="114">
        <v>0</v>
      </c>
      <c r="E1382" s="205"/>
      <c r="F1382" s="205"/>
      <c r="G1382" s="455"/>
    </row>
    <row r="1383" spans="1:7" hidden="1" x14ac:dyDescent="0.35">
      <c r="A1383" s="364" t="s">
        <v>5488</v>
      </c>
      <c r="B1383" s="370" t="s">
        <v>522</v>
      </c>
      <c r="C1383" s="25" t="s">
        <v>39</v>
      </c>
      <c r="D1383" s="114">
        <v>0</v>
      </c>
      <c r="E1383" s="205"/>
      <c r="F1383" s="205"/>
      <c r="G1383" s="455"/>
    </row>
    <row r="1384" spans="1:7" hidden="1" x14ac:dyDescent="0.35">
      <c r="A1384" s="364" t="s">
        <v>5489</v>
      </c>
      <c r="B1384" s="370" t="s">
        <v>3264</v>
      </c>
      <c r="C1384" s="25" t="s">
        <v>39</v>
      </c>
      <c r="D1384" s="114">
        <v>0</v>
      </c>
      <c r="E1384" s="205"/>
      <c r="F1384" s="205"/>
      <c r="G1384" s="455"/>
    </row>
    <row r="1385" spans="1:7" hidden="1" x14ac:dyDescent="0.35">
      <c r="A1385" s="364" t="s">
        <v>5490</v>
      </c>
      <c r="B1385" s="370" t="s">
        <v>3933</v>
      </c>
      <c r="C1385" s="25" t="s">
        <v>39</v>
      </c>
      <c r="D1385" s="114">
        <v>0</v>
      </c>
      <c r="E1385" s="205"/>
      <c r="F1385" s="205"/>
      <c r="G1385" s="455"/>
    </row>
    <row r="1386" spans="1:7" hidden="1" x14ac:dyDescent="0.35">
      <c r="A1386" s="364" t="s">
        <v>5491</v>
      </c>
      <c r="B1386" s="370" t="s">
        <v>524</v>
      </c>
      <c r="C1386" s="25" t="s">
        <v>39</v>
      </c>
      <c r="D1386" s="114">
        <v>0</v>
      </c>
      <c r="E1386" s="205"/>
      <c r="F1386" s="205"/>
      <c r="G1386" s="455"/>
    </row>
    <row r="1387" spans="1:7" hidden="1" x14ac:dyDescent="0.35">
      <c r="A1387" s="364" t="s">
        <v>5492</v>
      </c>
      <c r="B1387" s="370" t="s">
        <v>3293</v>
      </c>
      <c r="C1387" s="25" t="s">
        <v>39</v>
      </c>
      <c r="D1387" s="114">
        <v>0</v>
      </c>
      <c r="E1387" s="205"/>
      <c r="F1387" s="205"/>
      <c r="G1387" s="455"/>
    </row>
    <row r="1388" spans="1:7" hidden="1" x14ac:dyDescent="0.35">
      <c r="A1388" s="364" t="s">
        <v>5493</v>
      </c>
      <c r="B1388" s="370" t="s">
        <v>3934</v>
      </c>
      <c r="C1388" s="25" t="s">
        <v>39</v>
      </c>
      <c r="D1388" s="114">
        <v>0</v>
      </c>
      <c r="E1388" s="205"/>
      <c r="F1388" s="205"/>
      <c r="G1388" s="455"/>
    </row>
    <row r="1389" spans="1:7" hidden="1" x14ac:dyDescent="0.35">
      <c r="A1389" s="364" t="s">
        <v>5494</v>
      </c>
      <c r="B1389" s="370" t="s">
        <v>526</v>
      </c>
      <c r="C1389" s="25" t="s">
        <v>39</v>
      </c>
      <c r="D1389" s="114">
        <v>0</v>
      </c>
      <c r="E1389" s="205"/>
      <c r="F1389" s="205"/>
      <c r="G1389" s="455"/>
    </row>
    <row r="1390" spans="1:7" hidden="1" x14ac:dyDescent="0.35">
      <c r="A1390" s="364" t="s">
        <v>5495</v>
      </c>
      <c r="B1390" s="370" t="s">
        <v>3322</v>
      </c>
      <c r="C1390" s="25" t="s">
        <v>39</v>
      </c>
      <c r="D1390" s="114">
        <v>0</v>
      </c>
      <c r="E1390" s="205"/>
      <c r="F1390" s="205"/>
      <c r="G1390" s="455"/>
    </row>
    <row r="1391" spans="1:7" hidden="1" x14ac:dyDescent="0.35">
      <c r="A1391" s="364" t="s">
        <v>5496</v>
      </c>
      <c r="B1391" s="370" t="s">
        <v>3935</v>
      </c>
      <c r="C1391" s="25" t="s">
        <v>39</v>
      </c>
      <c r="D1391" s="114">
        <v>0</v>
      </c>
      <c r="E1391" s="205"/>
      <c r="F1391" s="205"/>
      <c r="G1391" s="455"/>
    </row>
    <row r="1392" spans="1:7" hidden="1" x14ac:dyDescent="0.35">
      <c r="A1392" s="364" t="s">
        <v>5497</v>
      </c>
      <c r="B1392" s="370" t="s">
        <v>528</v>
      </c>
      <c r="C1392" s="25" t="s">
        <v>39</v>
      </c>
      <c r="D1392" s="114">
        <v>0</v>
      </c>
      <c r="E1392" s="205"/>
      <c r="F1392" s="205"/>
      <c r="G1392" s="455"/>
    </row>
    <row r="1393" spans="1:7" hidden="1" x14ac:dyDescent="0.35">
      <c r="A1393" s="364" t="s">
        <v>5498</v>
      </c>
      <c r="B1393" s="370" t="s">
        <v>3351</v>
      </c>
      <c r="C1393" s="25" t="s">
        <v>39</v>
      </c>
      <c r="D1393" s="114">
        <v>0</v>
      </c>
      <c r="E1393" s="205"/>
      <c r="F1393" s="205"/>
      <c r="G1393" s="455"/>
    </row>
    <row r="1394" spans="1:7" hidden="1" x14ac:dyDescent="0.35">
      <c r="A1394" s="364" t="s">
        <v>5499</v>
      </c>
      <c r="B1394" s="370" t="s">
        <v>3936</v>
      </c>
      <c r="C1394" s="25" t="s">
        <v>39</v>
      </c>
      <c r="D1394" s="114">
        <v>0</v>
      </c>
      <c r="E1394" s="205"/>
      <c r="F1394" s="205"/>
      <c r="G1394" s="455"/>
    </row>
    <row r="1395" spans="1:7" hidden="1" x14ac:dyDescent="0.35">
      <c r="A1395" s="364" t="s">
        <v>5500</v>
      </c>
      <c r="B1395" s="370" t="s">
        <v>530</v>
      </c>
      <c r="C1395" s="25" t="s">
        <v>39</v>
      </c>
      <c r="D1395" s="114">
        <v>0</v>
      </c>
      <c r="E1395" s="205"/>
      <c r="F1395" s="205"/>
      <c r="G1395" s="455"/>
    </row>
    <row r="1396" spans="1:7" hidden="1" x14ac:dyDescent="0.35">
      <c r="A1396" s="364" t="s">
        <v>5501</v>
      </c>
      <c r="B1396" s="370" t="s">
        <v>3380</v>
      </c>
      <c r="C1396" s="25" t="s">
        <v>39</v>
      </c>
      <c r="D1396" s="114">
        <v>0</v>
      </c>
      <c r="E1396" s="205"/>
      <c r="F1396" s="205"/>
      <c r="G1396" s="455"/>
    </row>
    <row r="1397" spans="1:7" hidden="1" x14ac:dyDescent="0.35">
      <c r="A1397" s="364" t="s">
        <v>5502</v>
      </c>
      <c r="B1397" s="370" t="s">
        <v>3937</v>
      </c>
      <c r="C1397" s="25" t="s">
        <v>39</v>
      </c>
      <c r="D1397" s="114">
        <v>0</v>
      </c>
      <c r="E1397" s="205"/>
      <c r="F1397" s="205"/>
      <c r="G1397" s="455"/>
    </row>
    <row r="1398" spans="1:7" hidden="1" x14ac:dyDescent="0.35">
      <c r="A1398" s="364" t="s">
        <v>5503</v>
      </c>
      <c r="B1398" s="370" t="s">
        <v>3938</v>
      </c>
      <c r="C1398" s="25" t="s">
        <v>39</v>
      </c>
      <c r="D1398" s="114">
        <v>0</v>
      </c>
      <c r="E1398" s="205"/>
      <c r="F1398" s="205"/>
      <c r="G1398" s="455"/>
    </row>
    <row r="1399" spans="1:7" hidden="1" x14ac:dyDescent="0.35">
      <c r="A1399" s="364" t="s">
        <v>5504</v>
      </c>
      <c r="B1399" s="370" t="s">
        <v>3403</v>
      </c>
      <c r="C1399" s="25" t="s">
        <v>39</v>
      </c>
      <c r="D1399" s="114">
        <v>0</v>
      </c>
      <c r="E1399" s="205"/>
      <c r="F1399" s="205"/>
      <c r="G1399" s="455"/>
    </row>
    <row r="1400" spans="1:7" hidden="1" x14ac:dyDescent="0.35">
      <c r="A1400" s="364" t="s">
        <v>5505</v>
      </c>
      <c r="B1400" s="370" t="s">
        <v>533</v>
      </c>
      <c r="C1400" s="25" t="s">
        <v>39</v>
      </c>
      <c r="D1400" s="114">
        <v>0</v>
      </c>
      <c r="E1400" s="205"/>
      <c r="F1400" s="205"/>
      <c r="G1400" s="455"/>
    </row>
    <row r="1401" spans="1:7" hidden="1" x14ac:dyDescent="0.35">
      <c r="A1401" s="364" t="s">
        <v>5506</v>
      </c>
      <c r="B1401" s="370" t="s">
        <v>3939</v>
      </c>
      <c r="C1401" s="25" t="s">
        <v>39</v>
      </c>
      <c r="D1401" s="114">
        <v>0</v>
      </c>
      <c r="E1401" s="205"/>
      <c r="F1401" s="205"/>
      <c r="G1401" s="455"/>
    </row>
    <row r="1402" spans="1:7" hidden="1" x14ac:dyDescent="0.35">
      <c r="A1402" s="364" t="s">
        <v>5507</v>
      </c>
      <c r="B1402" s="370" t="s">
        <v>3432</v>
      </c>
      <c r="C1402" s="25" t="s">
        <v>39</v>
      </c>
      <c r="D1402" s="114">
        <v>0</v>
      </c>
      <c r="E1402" s="205"/>
      <c r="F1402" s="205"/>
      <c r="G1402" s="455"/>
    </row>
    <row r="1403" spans="1:7" hidden="1" x14ac:dyDescent="0.35">
      <c r="A1403" s="364" t="s">
        <v>5508</v>
      </c>
      <c r="B1403" s="370" t="s">
        <v>535</v>
      </c>
      <c r="C1403" s="25" t="s">
        <v>39</v>
      </c>
      <c r="D1403" s="114">
        <v>0</v>
      </c>
      <c r="E1403" s="205"/>
      <c r="F1403" s="205"/>
      <c r="G1403" s="455"/>
    </row>
    <row r="1404" spans="1:7" hidden="1" x14ac:dyDescent="0.35">
      <c r="A1404" s="364" t="s">
        <v>5509</v>
      </c>
      <c r="B1404" s="370" t="s">
        <v>536</v>
      </c>
      <c r="C1404" s="25" t="s">
        <v>39</v>
      </c>
      <c r="D1404" s="114">
        <v>0</v>
      </c>
      <c r="E1404" s="205"/>
      <c r="F1404" s="205"/>
      <c r="G1404" s="455"/>
    </row>
    <row r="1405" spans="1:7" hidden="1" x14ac:dyDescent="0.35">
      <c r="A1405" s="364" t="s">
        <v>5510</v>
      </c>
      <c r="B1405" s="370" t="s">
        <v>3460</v>
      </c>
      <c r="C1405" s="25" t="s">
        <v>39</v>
      </c>
      <c r="D1405" s="114">
        <v>0</v>
      </c>
      <c r="E1405" s="205"/>
      <c r="F1405" s="205"/>
      <c r="G1405" s="455"/>
    </row>
    <row r="1406" spans="1:7" hidden="1" x14ac:dyDescent="0.35">
      <c r="A1406" s="364" t="s">
        <v>5511</v>
      </c>
      <c r="B1406" s="370" t="s">
        <v>3940</v>
      </c>
      <c r="C1406" s="25" t="s">
        <v>39</v>
      </c>
      <c r="D1406" s="114">
        <v>0</v>
      </c>
      <c r="E1406" s="205"/>
      <c r="F1406" s="205"/>
      <c r="G1406" s="455"/>
    </row>
    <row r="1407" spans="1:7" hidden="1" x14ac:dyDescent="0.35">
      <c r="A1407" s="364" t="s">
        <v>5512</v>
      </c>
      <c r="B1407" s="370" t="s">
        <v>538</v>
      </c>
      <c r="C1407" s="25" t="s">
        <v>39</v>
      </c>
      <c r="D1407" s="114">
        <v>0</v>
      </c>
      <c r="E1407" s="205"/>
      <c r="F1407" s="205"/>
      <c r="G1407" s="455"/>
    </row>
    <row r="1408" spans="1:7" hidden="1" x14ac:dyDescent="0.35">
      <c r="A1408" s="364" t="s">
        <v>5513</v>
      </c>
      <c r="B1408" s="370" t="s">
        <v>3628</v>
      </c>
      <c r="C1408" s="25" t="s">
        <v>39</v>
      </c>
      <c r="D1408" s="114">
        <v>0</v>
      </c>
      <c r="E1408" s="205"/>
      <c r="F1408" s="205"/>
      <c r="G1408" s="455"/>
    </row>
    <row r="1409" spans="1:7" hidden="1" x14ac:dyDescent="0.35">
      <c r="A1409" s="364" t="s">
        <v>5514</v>
      </c>
      <c r="B1409" s="370" t="s">
        <v>3941</v>
      </c>
      <c r="C1409" s="25" t="s">
        <v>39</v>
      </c>
      <c r="D1409" s="114">
        <v>0</v>
      </c>
      <c r="E1409" s="205"/>
      <c r="F1409" s="205"/>
      <c r="G1409" s="455"/>
    </row>
    <row r="1410" spans="1:7" hidden="1" x14ac:dyDescent="0.35">
      <c r="A1410" s="364" t="s">
        <v>5515</v>
      </c>
      <c r="B1410" s="370" t="s">
        <v>1336</v>
      </c>
      <c r="C1410" s="25" t="s">
        <v>39</v>
      </c>
      <c r="D1410" s="114">
        <v>0</v>
      </c>
      <c r="E1410" s="205"/>
      <c r="F1410" s="205"/>
      <c r="G1410" s="455"/>
    </row>
    <row r="1411" spans="1:7" hidden="1" x14ac:dyDescent="0.35">
      <c r="A1411" s="364" t="s">
        <v>5516</v>
      </c>
      <c r="B1411" s="370" t="s">
        <v>540</v>
      </c>
      <c r="C1411" s="25" t="s">
        <v>39</v>
      </c>
      <c r="D1411" s="114">
        <v>0</v>
      </c>
      <c r="E1411" s="205"/>
      <c r="F1411" s="205"/>
      <c r="G1411" s="455"/>
    </row>
    <row r="1412" spans="1:7" hidden="1" x14ac:dyDescent="0.35">
      <c r="A1412" s="364" t="s">
        <v>5517</v>
      </c>
      <c r="B1412" s="370" t="s">
        <v>1337</v>
      </c>
      <c r="C1412" s="25" t="s">
        <v>39</v>
      </c>
      <c r="D1412" s="114">
        <v>0</v>
      </c>
      <c r="E1412" s="205"/>
      <c r="F1412" s="205"/>
      <c r="G1412" s="455"/>
    </row>
    <row r="1413" spans="1:7" hidden="1" x14ac:dyDescent="0.35">
      <c r="A1413" s="364" t="s">
        <v>5518</v>
      </c>
      <c r="B1413" s="370" t="s">
        <v>1338</v>
      </c>
      <c r="C1413" s="25" t="s">
        <v>39</v>
      </c>
      <c r="D1413" s="114">
        <v>0</v>
      </c>
      <c r="E1413" s="205"/>
      <c r="F1413" s="205"/>
      <c r="G1413" s="455"/>
    </row>
    <row r="1414" spans="1:7" hidden="1" x14ac:dyDescent="0.35">
      <c r="A1414" s="364" t="s">
        <v>5519</v>
      </c>
      <c r="B1414" s="370" t="s">
        <v>541</v>
      </c>
      <c r="C1414" s="25" t="s">
        <v>39</v>
      </c>
      <c r="D1414" s="114">
        <v>0</v>
      </c>
      <c r="E1414" s="205"/>
      <c r="F1414" s="205"/>
      <c r="G1414" s="455"/>
    </row>
    <row r="1415" spans="1:7" hidden="1" x14ac:dyDescent="0.35">
      <c r="A1415" s="364" t="s">
        <v>5520</v>
      </c>
      <c r="B1415" s="370" t="s">
        <v>542</v>
      </c>
      <c r="C1415" s="25" t="s">
        <v>39</v>
      </c>
      <c r="D1415" s="114">
        <v>0</v>
      </c>
      <c r="E1415" s="205"/>
      <c r="F1415" s="205"/>
      <c r="G1415" s="455"/>
    </row>
    <row r="1416" spans="1:7" hidden="1" x14ac:dyDescent="0.35">
      <c r="A1416" s="364" t="s">
        <v>5521</v>
      </c>
      <c r="B1416" s="370" t="s">
        <v>1339</v>
      </c>
      <c r="C1416" s="25" t="s">
        <v>39</v>
      </c>
      <c r="D1416" s="114">
        <v>0</v>
      </c>
      <c r="E1416" s="205"/>
      <c r="F1416" s="205"/>
      <c r="G1416" s="455"/>
    </row>
    <row r="1417" spans="1:7" hidden="1" x14ac:dyDescent="0.35">
      <c r="A1417" s="364" t="s">
        <v>5522</v>
      </c>
      <c r="B1417" s="370" t="s">
        <v>3942</v>
      </c>
      <c r="C1417" s="25" t="s">
        <v>39</v>
      </c>
      <c r="D1417" s="114">
        <v>0</v>
      </c>
      <c r="E1417" s="205"/>
      <c r="F1417" s="205"/>
      <c r="G1417" s="455"/>
    </row>
    <row r="1418" spans="1:7" hidden="1" x14ac:dyDescent="0.35">
      <c r="A1418" s="364" t="s">
        <v>5523</v>
      </c>
      <c r="B1418" s="370" t="s">
        <v>3489</v>
      </c>
      <c r="C1418" s="25" t="s">
        <v>39</v>
      </c>
      <c r="D1418" s="114">
        <v>0</v>
      </c>
      <c r="E1418" s="205"/>
      <c r="F1418" s="205"/>
      <c r="G1418" s="455"/>
    </row>
    <row r="1419" spans="1:7" hidden="1" x14ac:dyDescent="0.35">
      <c r="A1419" s="364" t="s">
        <v>5524</v>
      </c>
      <c r="B1419" s="370" t="s">
        <v>544</v>
      </c>
      <c r="C1419" s="25" t="s">
        <v>39</v>
      </c>
      <c r="D1419" s="114">
        <v>0</v>
      </c>
      <c r="E1419" s="205"/>
      <c r="F1419" s="205"/>
      <c r="G1419" s="455"/>
    </row>
    <row r="1420" spans="1:7" hidden="1" x14ac:dyDescent="0.35">
      <c r="A1420" s="364" t="s">
        <v>5525</v>
      </c>
      <c r="B1420" s="370" t="s">
        <v>545</v>
      </c>
      <c r="C1420" s="25" t="s">
        <v>39</v>
      </c>
      <c r="D1420" s="114">
        <v>0</v>
      </c>
      <c r="E1420" s="205"/>
      <c r="F1420" s="205"/>
      <c r="G1420" s="455"/>
    </row>
    <row r="1421" spans="1:7" hidden="1" x14ac:dyDescent="0.35">
      <c r="A1421" s="364" t="s">
        <v>5526</v>
      </c>
      <c r="B1421" s="370" t="s">
        <v>3568</v>
      </c>
      <c r="C1421" s="25" t="s">
        <v>39</v>
      </c>
      <c r="D1421" s="114">
        <v>0</v>
      </c>
      <c r="E1421" s="205"/>
      <c r="F1421" s="205"/>
      <c r="G1421" s="455"/>
    </row>
    <row r="1422" spans="1:7" hidden="1" x14ac:dyDescent="0.35">
      <c r="A1422" s="364" t="s">
        <v>5527</v>
      </c>
      <c r="B1422" s="370" t="s">
        <v>3515</v>
      </c>
      <c r="C1422" s="25" t="s">
        <v>39</v>
      </c>
      <c r="D1422" s="114">
        <v>0</v>
      </c>
      <c r="E1422" s="205"/>
      <c r="F1422" s="205"/>
      <c r="G1422" s="455"/>
    </row>
    <row r="1423" spans="1:7" hidden="1" x14ac:dyDescent="0.35">
      <c r="A1423" s="364" t="s">
        <v>5528</v>
      </c>
      <c r="B1423" s="370" t="s">
        <v>3943</v>
      </c>
      <c r="C1423" s="25" t="s">
        <v>39</v>
      </c>
      <c r="D1423" s="114">
        <v>0</v>
      </c>
      <c r="E1423" s="205"/>
      <c r="F1423" s="205"/>
      <c r="G1423" s="455"/>
    </row>
    <row r="1424" spans="1:7" hidden="1" x14ac:dyDescent="0.35">
      <c r="A1424" s="364" t="s">
        <v>5529</v>
      </c>
      <c r="B1424" s="370" t="s">
        <v>2655</v>
      </c>
      <c r="C1424" s="25" t="s">
        <v>39</v>
      </c>
      <c r="D1424" s="114">
        <v>0</v>
      </c>
      <c r="E1424" s="205"/>
      <c r="F1424" s="205"/>
      <c r="G1424" s="455"/>
    </row>
    <row r="1425" spans="1:7" hidden="1" x14ac:dyDescent="0.35">
      <c r="A1425" s="364" t="s">
        <v>5530</v>
      </c>
      <c r="B1425" s="370" t="s">
        <v>3546</v>
      </c>
      <c r="C1425" s="25" t="s">
        <v>39</v>
      </c>
      <c r="D1425" s="114">
        <v>0</v>
      </c>
      <c r="E1425" s="205"/>
      <c r="F1425" s="205"/>
      <c r="G1425" s="455"/>
    </row>
    <row r="1426" spans="1:7" hidden="1" x14ac:dyDescent="0.35">
      <c r="A1426" s="364" t="s">
        <v>5531</v>
      </c>
      <c r="B1426" s="370" t="s">
        <v>3944</v>
      </c>
      <c r="C1426" s="25" t="s">
        <v>39</v>
      </c>
      <c r="D1426" s="114">
        <v>0</v>
      </c>
      <c r="E1426" s="205"/>
      <c r="F1426" s="205"/>
      <c r="G1426" s="455"/>
    </row>
    <row r="1427" spans="1:7" hidden="1" x14ac:dyDescent="0.35">
      <c r="A1427" s="364" t="s">
        <v>5532</v>
      </c>
      <c r="B1427" s="370" t="s">
        <v>547</v>
      </c>
      <c r="C1427" s="25" t="s">
        <v>39</v>
      </c>
      <c r="D1427" s="114">
        <v>0</v>
      </c>
      <c r="E1427" s="205"/>
      <c r="F1427" s="205"/>
      <c r="G1427" s="455">
        <v>800</v>
      </c>
    </row>
    <row r="1428" spans="1:7" hidden="1" x14ac:dyDescent="0.35">
      <c r="A1428" s="364" t="s">
        <v>5533</v>
      </c>
      <c r="B1428" s="370" t="s">
        <v>3197</v>
      </c>
      <c r="C1428" s="25" t="s">
        <v>39</v>
      </c>
      <c r="D1428" s="114">
        <v>0</v>
      </c>
      <c r="E1428" s="205"/>
      <c r="F1428" s="205"/>
      <c r="G1428" s="455">
        <v>800</v>
      </c>
    </row>
    <row r="1429" spans="1:7" hidden="1" x14ac:dyDescent="0.35">
      <c r="A1429" s="364" t="s">
        <v>5534</v>
      </c>
      <c r="B1429" s="370" t="s">
        <v>3945</v>
      </c>
      <c r="C1429" s="25" t="s">
        <v>39</v>
      </c>
      <c r="D1429" s="114">
        <v>0</v>
      </c>
      <c r="E1429" s="205"/>
      <c r="F1429" s="205"/>
      <c r="G1429" s="455">
        <v>800</v>
      </c>
    </row>
    <row r="1430" spans="1:7" hidden="1" x14ac:dyDescent="0.35">
      <c r="A1430" s="364" t="s">
        <v>5535</v>
      </c>
      <c r="B1430" s="370" t="s">
        <v>549</v>
      </c>
      <c r="C1430" s="25" t="s">
        <v>39</v>
      </c>
      <c r="D1430" s="114">
        <v>0</v>
      </c>
      <c r="E1430" s="205"/>
      <c r="F1430" s="205"/>
      <c r="G1430" s="455">
        <v>800</v>
      </c>
    </row>
    <row r="1431" spans="1:7" hidden="1" x14ac:dyDescent="0.35">
      <c r="A1431" s="364" t="s">
        <v>5536</v>
      </c>
      <c r="B1431" s="370" t="s">
        <v>3139</v>
      </c>
      <c r="C1431" s="25" t="s">
        <v>39</v>
      </c>
      <c r="D1431" s="114">
        <v>0</v>
      </c>
      <c r="E1431" s="205"/>
      <c r="F1431" s="205"/>
      <c r="G1431" s="455">
        <v>800</v>
      </c>
    </row>
    <row r="1432" spans="1:7" hidden="1" x14ac:dyDescent="0.35">
      <c r="A1432" s="364" t="s">
        <v>5537</v>
      </c>
      <c r="B1432" s="370" t="s">
        <v>3946</v>
      </c>
      <c r="C1432" s="25" t="s">
        <v>39</v>
      </c>
      <c r="D1432" s="114">
        <v>0</v>
      </c>
      <c r="E1432" s="205"/>
      <c r="F1432" s="205"/>
      <c r="G1432" s="455">
        <v>800</v>
      </c>
    </row>
    <row r="1433" spans="1:7" hidden="1" x14ac:dyDescent="0.35">
      <c r="A1433" s="364" t="s">
        <v>5538</v>
      </c>
      <c r="B1433" s="370" t="s">
        <v>551</v>
      </c>
      <c r="C1433" s="25" t="s">
        <v>39</v>
      </c>
      <c r="D1433" s="114">
        <v>0</v>
      </c>
      <c r="E1433" s="205"/>
      <c r="F1433" s="205"/>
      <c r="G1433" s="455">
        <v>800</v>
      </c>
    </row>
    <row r="1434" spans="1:7" hidden="1" x14ac:dyDescent="0.35">
      <c r="A1434" s="364" t="s">
        <v>5539</v>
      </c>
      <c r="B1434" s="370" t="s">
        <v>3168</v>
      </c>
      <c r="C1434" s="25" t="s">
        <v>39</v>
      </c>
      <c r="D1434" s="114">
        <v>0</v>
      </c>
      <c r="E1434" s="205"/>
      <c r="F1434" s="205"/>
      <c r="G1434" s="455">
        <v>800</v>
      </c>
    </row>
    <row r="1435" spans="1:7" hidden="1" x14ac:dyDescent="0.35">
      <c r="A1435" s="364" t="s">
        <v>5540</v>
      </c>
      <c r="B1435" s="370" t="s">
        <v>3947</v>
      </c>
      <c r="C1435" s="25" t="s">
        <v>39</v>
      </c>
      <c r="D1435" s="114">
        <v>0</v>
      </c>
      <c r="E1435" s="205"/>
      <c r="F1435" s="205"/>
      <c r="G1435" s="455">
        <v>800</v>
      </c>
    </row>
    <row r="1436" spans="1:7" hidden="1" x14ac:dyDescent="0.35">
      <c r="A1436" s="364" t="s">
        <v>5541</v>
      </c>
      <c r="B1436" s="370" t="s">
        <v>553</v>
      </c>
      <c r="C1436" s="25" t="s">
        <v>39</v>
      </c>
      <c r="D1436" s="114">
        <v>0</v>
      </c>
      <c r="E1436" s="205"/>
      <c r="F1436" s="205"/>
      <c r="G1436" s="455">
        <v>800</v>
      </c>
    </row>
    <row r="1437" spans="1:7" hidden="1" x14ac:dyDescent="0.35">
      <c r="A1437" s="364" t="s">
        <v>5542</v>
      </c>
      <c r="B1437" s="370" t="s">
        <v>3236</v>
      </c>
      <c r="C1437" s="25" t="s">
        <v>39</v>
      </c>
      <c r="D1437" s="114">
        <v>0</v>
      </c>
      <c r="E1437" s="205"/>
      <c r="F1437" s="205"/>
      <c r="G1437" s="455">
        <v>800</v>
      </c>
    </row>
    <row r="1438" spans="1:7" hidden="1" x14ac:dyDescent="0.35">
      <c r="A1438" s="364" t="s">
        <v>5543</v>
      </c>
      <c r="B1438" s="370" t="s">
        <v>3948</v>
      </c>
      <c r="C1438" s="25" t="s">
        <v>39</v>
      </c>
      <c r="D1438" s="114">
        <v>0</v>
      </c>
      <c r="E1438" s="205"/>
      <c r="F1438" s="205"/>
      <c r="G1438" s="455">
        <v>800</v>
      </c>
    </row>
    <row r="1439" spans="1:7" hidden="1" x14ac:dyDescent="0.35">
      <c r="A1439" s="364" t="s">
        <v>5544</v>
      </c>
      <c r="B1439" s="370" t="s">
        <v>1340</v>
      </c>
      <c r="C1439" s="25" t="s">
        <v>39</v>
      </c>
      <c r="D1439" s="114">
        <v>0</v>
      </c>
      <c r="E1439" s="205"/>
      <c r="F1439" s="205"/>
      <c r="G1439" s="455">
        <v>800</v>
      </c>
    </row>
    <row r="1440" spans="1:7" hidden="1" x14ac:dyDescent="0.35">
      <c r="A1440" s="364" t="s">
        <v>5545</v>
      </c>
      <c r="B1440" s="370" t="s">
        <v>878</v>
      </c>
      <c r="C1440" s="25" t="s">
        <v>39</v>
      </c>
      <c r="D1440" s="114">
        <v>0</v>
      </c>
      <c r="E1440" s="205"/>
      <c r="F1440" s="205"/>
      <c r="G1440" s="455">
        <v>800</v>
      </c>
    </row>
    <row r="1441" spans="1:7" hidden="1" x14ac:dyDescent="0.35">
      <c r="A1441" s="364" t="s">
        <v>5546</v>
      </c>
      <c r="B1441" s="370" t="s">
        <v>3265</v>
      </c>
      <c r="C1441" s="25" t="s">
        <v>39</v>
      </c>
      <c r="D1441" s="114">
        <v>0</v>
      </c>
      <c r="E1441" s="205"/>
      <c r="F1441" s="205"/>
      <c r="G1441" s="455">
        <v>800</v>
      </c>
    </row>
    <row r="1442" spans="1:7" hidden="1" x14ac:dyDescent="0.35">
      <c r="A1442" s="364" t="s">
        <v>5547</v>
      </c>
      <c r="B1442" s="370" t="s">
        <v>3949</v>
      </c>
      <c r="C1442" s="25" t="s">
        <v>39</v>
      </c>
      <c r="D1442" s="114">
        <v>0</v>
      </c>
      <c r="E1442" s="205"/>
      <c r="F1442" s="205"/>
      <c r="G1442" s="455">
        <v>800</v>
      </c>
    </row>
    <row r="1443" spans="1:7" hidden="1" x14ac:dyDescent="0.35">
      <c r="A1443" s="364" t="s">
        <v>5548</v>
      </c>
      <c r="B1443" s="370" t="s">
        <v>880</v>
      </c>
      <c r="C1443" s="25" t="s">
        <v>39</v>
      </c>
      <c r="D1443" s="114">
        <v>0</v>
      </c>
      <c r="E1443" s="205"/>
      <c r="F1443" s="205"/>
      <c r="G1443" s="455">
        <v>800</v>
      </c>
    </row>
    <row r="1444" spans="1:7" hidden="1" x14ac:dyDescent="0.35">
      <c r="A1444" s="364" t="s">
        <v>5549</v>
      </c>
      <c r="B1444" s="370" t="s">
        <v>3294</v>
      </c>
      <c r="C1444" s="25" t="s">
        <v>39</v>
      </c>
      <c r="D1444" s="114">
        <v>0</v>
      </c>
      <c r="E1444" s="205"/>
      <c r="F1444" s="205"/>
      <c r="G1444" s="455">
        <v>800</v>
      </c>
    </row>
    <row r="1445" spans="1:7" hidden="1" x14ac:dyDescent="0.35">
      <c r="A1445" s="364" t="s">
        <v>5550</v>
      </c>
      <c r="B1445" s="370" t="s">
        <v>3950</v>
      </c>
      <c r="C1445" s="25" t="s">
        <v>39</v>
      </c>
      <c r="D1445" s="114">
        <v>0</v>
      </c>
      <c r="E1445" s="205"/>
      <c r="F1445" s="205"/>
      <c r="G1445" s="455">
        <v>800</v>
      </c>
    </row>
    <row r="1446" spans="1:7" hidden="1" x14ac:dyDescent="0.35">
      <c r="A1446" s="364" t="s">
        <v>5551</v>
      </c>
      <c r="B1446" s="370" t="s">
        <v>876</v>
      </c>
      <c r="C1446" s="25" t="s">
        <v>39</v>
      </c>
      <c r="D1446" s="114">
        <v>0</v>
      </c>
      <c r="E1446" s="205"/>
      <c r="F1446" s="205"/>
      <c r="G1446" s="455">
        <v>800</v>
      </c>
    </row>
    <row r="1447" spans="1:7" hidden="1" x14ac:dyDescent="0.35">
      <c r="A1447" s="364" t="s">
        <v>5552</v>
      </c>
      <c r="B1447" s="370" t="s">
        <v>3323</v>
      </c>
      <c r="C1447" s="25" t="s">
        <v>39</v>
      </c>
      <c r="D1447" s="114">
        <v>0</v>
      </c>
      <c r="E1447" s="205"/>
      <c r="F1447" s="205"/>
      <c r="G1447" s="455">
        <v>800</v>
      </c>
    </row>
    <row r="1448" spans="1:7" hidden="1" x14ac:dyDescent="0.35">
      <c r="A1448" s="364" t="s">
        <v>5553</v>
      </c>
      <c r="B1448" s="370" t="s">
        <v>3951</v>
      </c>
      <c r="C1448" s="25" t="s">
        <v>39</v>
      </c>
      <c r="D1448" s="114">
        <v>0</v>
      </c>
      <c r="E1448" s="205"/>
      <c r="F1448" s="205"/>
      <c r="G1448" s="455">
        <v>800</v>
      </c>
    </row>
    <row r="1449" spans="1:7" hidden="1" x14ac:dyDescent="0.35">
      <c r="A1449" s="364" t="s">
        <v>5554</v>
      </c>
      <c r="B1449" s="370" t="s">
        <v>875</v>
      </c>
      <c r="C1449" s="25" t="s">
        <v>39</v>
      </c>
      <c r="D1449" s="114">
        <v>0</v>
      </c>
      <c r="E1449" s="205"/>
      <c r="F1449" s="205"/>
      <c r="G1449" s="455">
        <v>800</v>
      </c>
    </row>
    <row r="1450" spans="1:7" hidden="1" x14ac:dyDescent="0.35">
      <c r="A1450" s="364" t="s">
        <v>5555</v>
      </c>
      <c r="B1450" s="370" t="s">
        <v>3352</v>
      </c>
      <c r="C1450" s="25" t="s">
        <v>39</v>
      </c>
      <c r="D1450" s="114">
        <v>0</v>
      </c>
      <c r="E1450" s="205"/>
      <c r="F1450" s="205"/>
      <c r="G1450" s="455">
        <v>800</v>
      </c>
    </row>
    <row r="1451" spans="1:7" hidden="1" x14ac:dyDescent="0.35">
      <c r="A1451" s="364" t="s">
        <v>5556</v>
      </c>
      <c r="B1451" s="370" t="s">
        <v>3952</v>
      </c>
      <c r="C1451" s="25" t="s">
        <v>39</v>
      </c>
      <c r="D1451" s="114">
        <v>0</v>
      </c>
      <c r="E1451" s="205"/>
      <c r="F1451" s="205"/>
      <c r="G1451" s="455">
        <v>800</v>
      </c>
    </row>
    <row r="1452" spans="1:7" hidden="1" x14ac:dyDescent="0.35">
      <c r="A1452" s="364" t="s">
        <v>5557</v>
      </c>
      <c r="B1452" s="370" t="s">
        <v>873</v>
      </c>
      <c r="C1452" s="25" t="s">
        <v>39</v>
      </c>
      <c r="D1452" s="114">
        <v>0</v>
      </c>
      <c r="E1452" s="205"/>
      <c r="F1452" s="205"/>
      <c r="G1452" s="455">
        <v>800</v>
      </c>
    </row>
    <row r="1453" spans="1:7" hidden="1" x14ac:dyDescent="0.35">
      <c r="A1453" s="364" t="s">
        <v>5558</v>
      </c>
      <c r="B1453" s="370" t="s">
        <v>3381</v>
      </c>
      <c r="C1453" s="25" t="s">
        <v>39</v>
      </c>
      <c r="D1453" s="114">
        <v>0</v>
      </c>
      <c r="E1453" s="205"/>
      <c r="F1453" s="205"/>
      <c r="G1453" s="455">
        <v>800</v>
      </c>
    </row>
    <row r="1454" spans="1:7" hidden="1" x14ac:dyDescent="0.35">
      <c r="A1454" s="364" t="s">
        <v>5559</v>
      </c>
      <c r="B1454" s="370" t="s">
        <v>3953</v>
      </c>
      <c r="C1454" s="25" t="s">
        <v>39</v>
      </c>
      <c r="D1454" s="114">
        <v>0</v>
      </c>
      <c r="E1454" s="205"/>
      <c r="F1454" s="205"/>
      <c r="G1454" s="455">
        <v>800</v>
      </c>
    </row>
    <row r="1455" spans="1:7" hidden="1" x14ac:dyDescent="0.35">
      <c r="A1455" s="364" t="s">
        <v>5560</v>
      </c>
      <c r="B1455" s="370" t="s">
        <v>3954</v>
      </c>
      <c r="C1455" s="25" t="s">
        <v>39</v>
      </c>
      <c r="D1455" s="114">
        <v>0</v>
      </c>
      <c r="E1455" s="205"/>
      <c r="F1455" s="205"/>
      <c r="G1455" s="455">
        <v>800</v>
      </c>
    </row>
    <row r="1456" spans="1:7" hidden="1" x14ac:dyDescent="0.35">
      <c r="A1456" s="364" t="s">
        <v>5561</v>
      </c>
      <c r="B1456" s="370" t="s">
        <v>3404</v>
      </c>
      <c r="C1456" s="25" t="s">
        <v>39</v>
      </c>
      <c r="D1456" s="114">
        <v>0</v>
      </c>
      <c r="E1456" s="205"/>
      <c r="F1456" s="205"/>
      <c r="G1456" s="455">
        <v>800</v>
      </c>
    </row>
    <row r="1457" spans="1:7" hidden="1" x14ac:dyDescent="0.35">
      <c r="A1457" s="364" t="s">
        <v>5562</v>
      </c>
      <c r="B1457" s="370" t="s">
        <v>872</v>
      </c>
      <c r="C1457" s="25" t="s">
        <v>39</v>
      </c>
      <c r="D1457" s="114">
        <v>0</v>
      </c>
      <c r="E1457" s="205"/>
      <c r="F1457" s="205"/>
      <c r="G1457" s="455">
        <v>800</v>
      </c>
    </row>
    <row r="1458" spans="1:7" hidden="1" x14ac:dyDescent="0.35">
      <c r="A1458" s="364" t="s">
        <v>5563</v>
      </c>
      <c r="B1458" s="370" t="s">
        <v>3955</v>
      </c>
      <c r="C1458" s="25" t="s">
        <v>39</v>
      </c>
      <c r="D1458" s="114">
        <v>0</v>
      </c>
      <c r="E1458" s="205"/>
      <c r="F1458" s="205"/>
      <c r="G1458" s="455">
        <v>800</v>
      </c>
    </row>
    <row r="1459" spans="1:7" hidden="1" x14ac:dyDescent="0.35">
      <c r="A1459" s="364" t="s">
        <v>5564</v>
      </c>
      <c r="B1459" s="370" t="s">
        <v>3433</v>
      </c>
      <c r="C1459" s="25" t="s">
        <v>39</v>
      </c>
      <c r="D1459" s="114">
        <v>0</v>
      </c>
      <c r="E1459" s="205"/>
      <c r="F1459" s="205"/>
      <c r="G1459" s="455">
        <v>800</v>
      </c>
    </row>
    <row r="1460" spans="1:7" hidden="1" x14ac:dyDescent="0.35">
      <c r="A1460" s="364" t="s">
        <v>5565</v>
      </c>
      <c r="B1460" s="370" t="s">
        <v>871</v>
      </c>
      <c r="C1460" s="25" t="s">
        <v>39</v>
      </c>
      <c r="D1460" s="114">
        <v>0</v>
      </c>
      <c r="E1460" s="205"/>
      <c r="F1460" s="205"/>
      <c r="G1460" s="455">
        <v>800</v>
      </c>
    </row>
    <row r="1461" spans="1:7" hidden="1" x14ac:dyDescent="0.35">
      <c r="A1461" s="364" t="s">
        <v>5566</v>
      </c>
      <c r="B1461" s="370" t="s">
        <v>870</v>
      </c>
      <c r="C1461" s="25" t="s">
        <v>39</v>
      </c>
      <c r="D1461" s="114">
        <v>0</v>
      </c>
      <c r="E1461" s="205"/>
      <c r="F1461" s="205"/>
      <c r="G1461" s="455">
        <v>800</v>
      </c>
    </row>
    <row r="1462" spans="1:7" hidden="1" x14ac:dyDescent="0.35">
      <c r="A1462" s="364" t="s">
        <v>5567</v>
      </c>
      <c r="B1462" s="370" t="s">
        <v>3461</v>
      </c>
      <c r="C1462" s="25" t="s">
        <v>39</v>
      </c>
      <c r="D1462" s="114">
        <v>0</v>
      </c>
      <c r="E1462" s="205"/>
      <c r="F1462" s="205"/>
      <c r="G1462" s="455">
        <v>800</v>
      </c>
    </row>
    <row r="1463" spans="1:7" hidden="1" x14ac:dyDescent="0.35">
      <c r="A1463" s="364" t="s">
        <v>5568</v>
      </c>
      <c r="B1463" s="370" t="s">
        <v>3956</v>
      </c>
      <c r="C1463" s="25" t="s">
        <v>39</v>
      </c>
      <c r="D1463" s="114">
        <v>0</v>
      </c>
      <c r="E1463" s="205"/>
      <c r="F1463" s="205"/>
      <c r="G1463" s="455">
        <v>800</v>
      </c>
    </row>
    <row r="1464" spans="1:7" hidden="1" x14ac:dyDescent="0.35">
      <c r="A1464" s="364" t="s">
        <v>5569</v>
      </c>
      <c r="B1464" s="370" t="s">
        <v>597</v>
      </c>
      <c r="C1464" s="25" t="s">
        <v>39</v>
      </c>
      <c r="D1464" s="114">
        <v>0</v>
      </c>
      <c r="E1464" s="205"/>
      <c r="F1464" s="205"/>
      <c r="G1464" s="455">
        <v>800</v>
      </c>
    </row>
    <row r="1465" spans="1:7" hidden="1" x14ac:dyDescent="0.35">
      <c r="A1465" s="364" t="s">
        <v>5570</v>
      </c>
      <c r="B1465" s="370" t="s">
        <v>3629</v>
      </c>
      <c r="C1465" s="25" t="s">
        <v>39</v>
      </c>
      <c r="D1465" s="114">
        <v>0</v>
      </c>
      <c r="E1465" s="205"/>
      <c r="F1465" s="205"/>
      <c r="G1465" s="455">
        <v>800</v>
      </c>
    </row>
    <row r="1466" spans="1:7" hidden="1" x14ac:dyDescent="0.35">
      <c r="A1466" s="364" t="s">
        <v>5571</v>
      </c>
      <c r="B1466" s="370" t="s">
        <v>3957</v>
      </c>
      <c r="C1466" s="25" t="s">
        <v>39</v>
      </c>
      <c r="D1466" s="114">
        <v>0</v>
      </c>
      <c r="E1466" s="205"/>
      <c r="F1466" s="205"/>
      <c r="G1466" s="455">
        <v>800</v>
      </c>
    </row>
    <row r="1467" spans="1:7" hidden="1" x14ac:dyDescent="0.35">
      <c r="A1467" s="364" t="s">
        <v>5572</v>
      </c>
      <c r="B1467" s="370" t="s">
        <v>1341</v>
      </c>
      <c r="C1467" s="25" t="s">
        <v>39</v>
      </c>
      <c r="D1467" s="114">
        <v>0</v>
      </c>
      <c r="E1467" s="205"/>
      <c r="F1467" s="205"/>
      <c r="G1467" s="455">
        <v>800</v>
      </c>
    </row>
    <row r="1468" spans="1:7" hidden="1" x14ac:dyDescent="0.35">
      <c r="A1468" s="364" t="s">
        <v>5573</v>
      </c>
      <c r="B1468" s="370" t="s">
        <v>562</v>
      </c>
      <c r="C1468" s="25" t="s">
        <v>39</v>
      </c>
      <c r="D1468" s="114">
        <v>0</v>
      </c>
      <c r="E1468" s="205"/>
      <c r="F1468" s="205"/>
      <c r="G1468" s="455">
        <v>800</v>
      </c>
    </row>
    <row r="1469" spans="1:7" hidden="1" x14ac:dyDescent="0.35">
      <c r="A1469" s="364" t="s">
        <v>5574</v>
      </c>
      <c r="B1469" s="370" t="s">
        <v>1342</v>
      </c>
      <c r="C1469" s="25" t="s">
        <v>39</v>
      </c>
      <c r="D1469" s="114">
        <v>0</v>
      </c>
      <c r="E1469" s="205"/>
      <c r="F1469" s="205"/>
      <c r="G1469" s="455">
        <v>800</v>
      </c>
    </row>
    <row r="1470" spans="1:7" hidden="1" x14ac:dyDescent="0.35">
      <c r="A1470" s="364" t="s">
        <v>5575</v>
      </c>
      <c r="B1470" s="370" t="s">
        <v>1343</v>
      </c>
      <c r="C1470" s="25" t="s">
        <v>39</v>
      </c>
      <c r="D1470" s="114">
        <v>0</v>
      </c>
      <c r="E1470" s="205"/>
      <c r="F1470" s="205"/>
      <c r="G1470" s="455">
        <v>800</v>
      </c>
    </row>
    <row r="1471" spans="1:7" hidden="1" x14ac:dyDescent="0.35">
      <c r="A1471" s="364" t="s">
        <v>5576</v>
      </c>
      <c r="B1471" s="370" t="s">
        <v>563</v>
      </c>
      <c r="C1471" s="25" t="s">
        <v>39</v>
      </c>
      <c r="D1471" s="114">
        <v>0</v>
      </c>
      <c r="E1471" s="205"/>
      <c r="F1471" s="205"/>
      <c r="G1471" s="455">
        <v>800</v>
      </c>
    </row>
    <row r="1472" spans="1:7" hidden="1" x14ac:dyDescent="0.35">
      <c r="A1472" s="364" t="s">
        <v>5577</v>
      </c>
      <c r="B1472" s="370" t="s">
        <v>555</v>
      </c>
      <c r="C1472" s="25" t="s">
        <v>39</v>
      </c>
      <c r="D1472" s="114">
        <v>0</v>
      </c>
      <c r="E1472" s="205"/>
      <c r="F1472" s="205"/>
      <c r="G1472" s="455">
        <v>800</v>
      </c>
    </row>
    <row r="1473" spans="1:7" hidden="1" x14ac:dyDescent="0.35">
      <c r="A1473" s="364" t="s">
        <v>5578</v>
      </c>
      <c r="B1473" s="370" t="s">
        <v>1344</v>
      </c>
      <c r="C1473" s="25" t="s">
        <v>39</v>
      </c>
      <c r="D1473" s="114">
        <v>0</v>
      </c>
      <c r="E1473" s="205"/>
      <c r="F1473" s="205"/>
      <c r="G1473" s="455">
        <v>800</v>
      </c>
    </row>
    <row r="1474" spans="1:7" hidden="1" x14ac:dyDescent="0.35">
      <c r="A1474" s="364" t="s">
        <v>5579</v>
      </c>
      <c r="B1474" s="370" t="s">
        <v>3958</v>
      </c>
      <c r="C1474" s="25" t="s">
        <v>39</v>
      </c>
      <c r="D1474" s="114">
        <v>0</v>
      </c>
      <c r="E1474" s="205"/>
      <c r="F1474" s="205"/>
      <c r="G1474" s="455">
        <v>800</v>
      </c>
    </row>
    <row r="1475" spans="1:7" hidden="1" x14ac:dyDescent="0.35">
      <c r="A1475" s="364" t="s">
        <v>5580</v>
      </c>
      <c r="B1475" s="370" t="s">
        <v>3490</v>
      </c>
      <c r="C1475" s="25" t="s">
        <v>39</v>
      </c>
      <c r="D1475" s="114">
        <v>0</v>
      </c>
      <c r="E1475" s="205"/>
      <c r="F1475" s="205"/>
      <c r="G1475" s="455">
        <v>800</v>
      </c>
    </row>
    <row r="1476" spans="1:7" hidden="1" x14ac:dyDescent="0.35">
      <c r="A1476" s="364" t="s">
        <v>5581</v>
      </c>
      <c r="B1476" s="370" t="s">
        <v>596</v>
      </c>
      <c r="C1476" s="25" t="s">
        <v>39</v>
      </c>
      <c r="D1476" s="114">
        <v>0</v>
      </c>
      <c r="E1476" s="205"/>
      <c r="F1476" s="205"/>
      <c r="G1476" s="455">
        <v>800</v>
      </c>
    </row>
    <row r="1477" spans="1:7" hidden="1" x14ac:dyDescent="0.35">
      <c r="A1477" s="364" t="s">
        <v>5582</v>
      </c>
      <c r="B1477" s="370" t="s">
        <v>554</v>
      </c>
      <c r="C1477" s="25" t="s">
        <v>39</v>
      </c>
      <c r="D1477" s="114">
        <v>0</v>
      </c>
      <c r="E1477" s="205"/>
      <c r="F1477" s="205"/>
      <c r="G1477" s="455">
        <v>800</v>
      </c>
    </row>
    <row r="1478" spans="1:7" hidden="1" x14ac:dyDescent="0.35">
      <c r="A1478" s="364" t="s">
        <v>5583</v>
      </c>
      <c r="B1478" s="370" t="s">
        <v>3569</v>
      </c>
      <c r="C1478" s="25" t="s">
        <v>39</v>
      </c>
      <c r="D1478" s="114">
        <v>0</v>
      </c>
      <c r="E1478" s="205"/>
      <c r="F1478" s="205"/>
      <c r="G1478" s="455">
        <v>800</v>
      </c>
    </row>
    <row r="1479" spans="1:7" hidden="1" x14ac:dyDescent="0.35">
      <c r="A1479" s="364" t="s">
        <v>5584</v>
      </c>
      <c r="B1479" s="370" t="s">
        <v>3508</v>
      </c>
      <c r="C1479" s="25" t="s">
        <v>39</v>
      </c>
      <c r="D1479" s="114">
        <v>0</v>
      </c>
      <c r="E1479" s="205"/>
      <c r="F1479" s="205"/>
      <c r="G1479" s="455">
        <v>800</v>
      </c>
    </row>
    <row r="1480" spans="1:7" hidden="1" x14ac:dyDescent="0.35">
      <c r="A1480" s="364" t="s">
        <v>5585</v>
      </c>
      <c r="B1480" s="370" t="s">
        <v>3959</v>
      </c>
      <c r="C1480" s="25" t="s">
        <v>39</v>
      </c>
      <c r="D1480" s="114">
        <v>0</v>
      </c>
      <c r="E1480" s="205"/>
      <c r="F1480" s="205"/>
      <c r="G1480" s="455">
        <v>800</v>
      </c>
    </row>
    <row r="1481" spans="1:7" hidden="1" x14ac:dyDescent="0.35">
      <c r="A1481" s="364" t="s">
        <v>5586</v>
      </c>
      <c r="B1481" s="370" t="s">
        <v>2656</v>
      </c>
      <c r="C1481" s="25" t="s">
        <v>39</v>
      </c>
      <c r="D1481" s="114">
        <v>0</v>
      </c>
      <c r="E1481" s="205"/>
      <c r="F1481" s="205"/>
      <c r="G1481" s="455">
        <v>800</v>
      </c>
    </row>
    <row r="1482" spans="1:7" hidden="1" x14ac:dyDescent="0.35">
      <c r="A1482" s="364" t="s">
        <v>5587</v>
      </c>
      <c r="B1482" s="370" t="s">
        <v>3547</v>
      </c>
      <c r="C1482" s="25" t="s">
        <v>39</v>
      </c>
      <c r="D1482" s="114">
        <v>0</v>
      </c>
      <c r="E1482" s="205"/>
      <c r="F1482" s="205"/>
      <c r="G1482" s="455">
        <v>800</v>
      </c>
    </row>
    <row r="1483" spans="1:7" hidden="1" x14ac:dyDescent="0.35">
      <c r="A1483" s="364" t="s">
        <v>5588</v>
      </c>
      <c r="B1483" s="370" t="s">
        <v>3960</v>
      </c>
      <c r="C1483" s="25" t="s">
        <v>39</v>
      </c>
      <c r="D1483" s="114">
        <v>0</v>
      </c>
      <c r="E1483" s="205"/>
      <c r="F1483" s="205"/>
      <c r="G1483" s="455">
        <v>800</v>
      </c>
    </row>
    <row r="1484" spans="1:7" hidden="1" x14ac:dyDescent="0.35">
      <c r="A1484" s="364" t="s">
        <v>5589</v>
      </c>
      <c r="B1484" s="370" t="s">
        <v>572</v>
      </c>
      <c r="C1484" s="25" t="s">
        <v>39</v>
      </c>
      <c r="D1484" s="114">
        <v>0</v>
      </c>
      <c r="E1484" s="205"/>
      <c r="F1484" s="205"/>
      <c r="G1484" s="455">
        <v>850</v>
      </c>
    </row>
    <row r="1485" spans="1:7" hidden="1" x14ac:dyDescent="0.35">
      <c r="A1485" s="364" t="s">
        <v>5590</v>
      </c>
      <c r="B1485" s="370" t="s">
        <v>3198</v>
      </c>
      <c r="C1485" s="25" t="s">
        <v>39</v>
      </c>
      <c r="D1485" s="114">
        <v>0</v>
      </c>
      <c r="E1485" s="205"/>
      <c r="F1485" s="205"/>
      <c r="G1485" s="455">
        <v>850</v>
      </c>
    </row>
    <row r="1486" spans="1:7" hidden="1" x14ac:dyDescent="0.35">
      <c r="A1486" s="364" t="s">
        <v>5591</v>
      </c>
      <c r="B1486" s="370" t="s">
        <v>3961</v>
      </c>
      <c r="C1486" s="25" t="s">
        <v>39</v>
      </c>
      <c r="D1486" s="114">
        <v>0</v>
      </c>
      <c r="E1486" s="205"/>
      <c r="F1486" s="205"/>
      <c r="G1486" s="455">
        <v>850</v>
      </c>
    </row>
    <row r="1487" spans="1:7" hidden="1" x14ac:dyDescent="0.35">
      <c r="A1487" s="364" t="s">
        <v>5592</v>
      </c>
      <c r="B1487" s="370" t="s">
        <v>574</v>
      </c>
      <c r="C1487" s="25" t="s">
        <v>39</v>
      </c>
      <c r="D1487" s="114">
        <v>0</v>
      </c>
      <c r="E1487" s="205"/>
      <c r="F1487" s="205"/>
      <c r="G1487" s="455">
        <v>850</v>
      </c>
    </row>
    <row r="1488" spans="1:7" hidden="1" x14ac:dyDescent="0.35">
      <c r="A1488" s="364" t="s">
        <v>5593</v>
      </c>
      <c r="B1488" s="370" t="s">
        <v>3140</v>
      </c>
      <c r="C1488" s="25" t="s">
        <v>39</v>
      </c>
      <c r="D1488" s="114">
        <v>0</v>
      </c>
      <c r="E1488" s="205"/>
      <c r="F1488" s="205"/>
      <c r="G1488" s="455">
        <v>850</v>
      </c>
    </row>
    <row r="1489" spans="1:7" hidden="1" x14ac:dyDescent="0.35">
      <c r="A1489" s="364" t="s">
        <v>5594</v>
      </c>
      <c r="B1489" s="370" t="s">
        <v>3962</v>
      </c>
      <c r="C1489" s="25" t="s">
        <v>39</v>
      </c>
      <c r="D1489" s="114">
        <v>0</v>
      </c>
      <c r="E1489" s="205"/>
      <c r="F1489" s="205"/>
      <c r="G1489" s="455">
        <v>850</v>
      </c>
    </row>
    <row r="1490" spans="1:7" hidden="1" x14ac:dyDescent="0.35">
      <c r="A1490" s="364" t="s">
        <v>5595</v>
      </c>
      <c r="B1490" s="370" t="s">
        <v>576</v>
      </c>
      <c r="C1490" s="25" t="s">
        <v>39</v>
      </c>
      <c r="D1490" s="114">
        <v>0</v>
      </c>
      <c r="E1490" s="205"/>
      <c r="F1490" s="205"/>
      <c r="G1490" s="455">
        <v>850</v>
      </c>
    </row>
    <row r="1491" spans="1:7" hidden="1" x14ac:dyDescent="0.35">
      <c r="A1491" s="364" t="s">
        <v>5596</v>
      </c>
      <c r="B1491" s="370" t="s">
        <v>3169</v>
      </c>
      <c r="C1491" s="25" t="s">
        <v>39</v>
      </c>
      <c r="D1491" s="114">
        <v>0</v>
      </c>
      <c r="E1491" s="205"/>
      <c r="F1491" s="205"/>
      <c r="G1491" s="455">
        <v>850</v>
      </c>
    </row>
    <row r="1492" spans="1:7" hidden="1" x14ac:dyDescent="0.35">
      <c r="A1492" s="364" t="s">
        <v>5597</v>
      </c>
      <c r="B1492" s="370" t="s">
        <v>3963</v>
      </c>
      <c r="C1492" s="25" t="s">
        <v>39</v>
      </c>
      <c r="D1492" s="114">
        <v>0</v>
      </c>
      <c r="E1492" s="205"/>
      <c r="F1492" s="205"/>
      <c r="G1492" s="455">
        <v>850</v>
      </c>
    </row>
    <row r="1493" spans="1:7" hidden="1" x14ac:dyDescent="0.35">
      <c r="A1493" s="364" t="s">
        <v>5598</v>
      </c>
      <c r="B1493" s="370" t="s">
        <v>578</v>
      </c>
      <c r="C1493" s="25" t="s">
        <v>39</v>
      </c>
      <c r="D1493" s="114">
        <v>0</v>
      </c>
      <c r="E1493" s="205"/>
      <c r="F1493" s="205"/>
      <c r="G1493" s="455">
        <v>850</v>
      </c>
    </row>
    <row r="1494" spans="1:7" hidden="1" x14ac:dyDescent="0.35">
      <c r="A1494" s="364" t="s">
        <v>5599</v>
      </c>
      <c r="B1494" s="370" t="s">
        <v>3237</v>
      </c>
      <c r="C1494" s="25" t="s">
        <v>39</v>
      </c>
      <c r="D1494" s="114">
        <v>0</v>
      </c>
      <c r="E1494" s="205"/>
      <c r="F1494" s="205"/>
      <c r="G1494" s="455">
        <v>850</v>
      </c>
    </row>
    <row r="1495" spans="1:7" hidden="1" x14ac:dyDescent="0.35">
      <c r="A1495" s="364" t="s">
        <v>5600</v>
      </c>
      <c r="B1495" s="370" t="s">
        <v>3964</v>
      </c>
      <c r="C1495" s="25" t="s">
        <v>39</v>
      </c>
      <c r="D1495" s="114">
        <v>0</v>
      </c>
      <c r="E1495" s="205"/>
      <c r="F1495" s="205"/>
      <c r="G1495" s="455">
        <v>850</v>
      </c>
    </row>
    <row r="1496" spans="1:7" hidden="1" x14ac:dyDescent="0.35">
      <c r="A1496" s="364" t="s">
        <v>5601</v>
      </c>
      <c r="B1496" s="370" t="s">
        <v>1345</v>
      </c>
      <c r="C1496" s="25" t="s">
        <v>39</v>
      </c>
      <c r="D1496" s="114">
        <v>0</v>
      </c>
      <c r="E1496" s="205"/>
      <c r="F1496" s="205"/>
      <c r="G1496" s="455">
        <v>850</v>
      </c>
    </row>
    <row r="1497" spans="1:7" hidden="1" x14ac:dyDescent="0.35">
      <c r="A1497" s="364" t="s">
        <v>5602</v>
      </c>
      <c r="B1497" s="370" t="s">
        <v>580</v>
      </c>
      <c r="C1497" s="25" t="s">
        <v>39</v>
      </c>
      <c r="D1497" s="114">
        <v>0</v>
      </c>
      <c r="E1497" s="205"/>
      <c r="F1497" s="205"/>
      <c r="G1497" s="455">
        <v>850</v>
      </c>
    </row>
    <row r="1498" spans="1:7" hidden="1" x14ac:dyDescent="0.35">
      <c r="A1498" s="364" t="s">
        <v>5603</v>
      </c>
      <c r="B1498" s="370" t="s">
        <v>3266</v>
      </c>
      <c r="C1498" s="25" t="s">
        <v>39</v>
      </c>
      <c r="D1498" s="114">
        <v>0</v>
      </c>
      <c r="E1498" s="205"/>
      <c r="F1498" s="205"/>
      <c r="G1498" s="455">
        <v>850</v>
      </c>
    </row>
    <row r="1499" spans="1:7" hidden="1" x14ac:dyDescent="0.35">
      <c r="A1499" s="364" t="s">
        <v>5604</v>
      </c>
      <c r="B1499" s="370" t="s">
        <v>3965</v>
      </c>
      <c r="C1499" s="25" t="s">
        <v>39</v>
      </c>
      <c r="D1499" s="114">
        <v>0</v>
      </c>
      <c r="E1499" s="205"/>
      <c r="F1499" s="205"/>
      <c r="G1499" s="455">
        <v>850</v>
      </c>
    </row>
    <row r="1500" spans="1:7" hidden="1" x14ac:dyDescent="0.35">
      <c r="A1500" s="364" t="s">
        <v>5605</v>
      </c>
      <c r="B1500" s="370" t="s">
        <v>582</v>
      </c>
      <c r="C1500" s="25" t="s">
        <v>39</v>
      </c>
      <c r="D1500" s="114">
        <v>0</v>
      </c>
      <c r="E1500" s="205"/>
      <c r="F1500" s="205"/>
      <c r="G1500" s="455">
        <v>850</v>
      </c>
    </row>
    <row r="1501" spans="1:7" hidden="1" x14ac:dyDescent="0.35">
      <c r="A1501" s="364" t="s">
        <v>5606</v>
      </c>
      <c r="B1501" s="370" t="s">
        <v>3295</v>
      </c>
      <c r="C1501" s="25" t="s">
        <v>39</v>
      </c>
      <c r="D1501" s="114">
        <v>0</v>
      </c>
      <c r="E1501" s="205"/>
      <c r="F1501" s="205"/>
      <c r="G1501" s="455">
        <v>850</v>
      </c>
    </row>
    <row r="1502" spans="1:7" hidden="1" x14ac:dyDescent="0.35">
      <c r="A1502" s="364" t="s">
        <v>5607</v>
      </c>
      <c r="B1502" s="370" t="s">
        <v>3966</v>
      </c>
      <c r="C1502" s="25" t="s">
        <v>39</v>
      </c>
      <c r="D1502" s="114">
        <v>0</v>
      </c>
      <c r="E1502" s="205"/>
      <c r="F1502" s="205"/>
      <c r="G1502" s="455">
        <v>850</v>
      </c>
    </row>
    <row r="1503" spans="1:7" hidden="1" x14ac:dyDescent="0.35">
      <c r="A1503" s="364" t="s">
        <v>5608</v>
      </c>
      <c r="B1503" s="370" t="s">
        <v>584</v>
      </c>
      <c r="C1503" s="25" t="s">
        <v>39</v>
      </c>
      <c r="D1503" s="114">
        <v>0</v>
      </c>
      <c r="E1503" s="205"/>
      <c r="F1503" s="205"/>
      <c r="G1503" s="455">
        <v>850</v>
      </c>
    </row>
    <row r="1504" spans="1:7" hidden="1" x14ac:dyDescent="0.35">
      <c r="A1504" s="364" t="s">
        <v>5609</v>
      </c>
      <c r="B1504" s="370" t="s">
        <v>3324</v>
      </c>
      <c r="C1504" s="25" t="s">
        <v>39</v>
      </c>
      <c r="D1504" s="114">
        <v>0</v>
      </c>
      <c r="E1504" s="205"/>
      <c r="F1504" s="205"/>
      <c r="G1504" s="455">
        <v>850</v>
      </c>
    </row>
    <row r="1505" spans="1:7" hidden="1" x14ac:dyDescent="0.35">
      <c r="A1505" s="364" t="s">
        <v>5610</v>
      </c>
      <c r="B1505" s="370" t="s">
        <v>3967</v>
      </c>
      <c r="C1505" s="25" t="s">
        <v>39</v>
      </c>
      <c r="D1505" s="114">
        <v>0</v>
      </c>
      <c r="E1505" s="205"/>
      <c r="F1505" s="205"/>
      <c r="G1505" s="455">
        <v>850</v>
      </c>
    </row>
    <row r="1506" spans="1:7" hidden="1" x14ac:dyDescent="0.35">
      <c r="A1506" s="364" t="s">
        <v>5611</v>
      </c>
      <c r="B1506" s="370" t="s">
        <v>586</v>
      </c>
      <c r="C1506" s="25" t="s">
        <v>39</v>
      </c>
      <c r="D1506" s="114">
        <v>0</v>
      </c>
      <c r="E1506" s="205"/>
      <c r="F1506" s="205"/>
      <c r="G1506" s="455">
        <v>850</v>
      </c>
    </row>
    <row r="1507" spans="1:7" hidden="1" x14ac:dyDescent="0.35">
      <c r="A1507" s="364" t="s">
        <v>5612</v>
      </c>
      <c r="B1507" s="370" t="s">
        <v>3353</v>
      </c>
      <c r="C1507" s="25" t="s">
        <v>39</v>
      </c>
      <c r="D1507" s="114">
        <v>0</v>
      </c>
      <c r="E1507" s="205"/>
      <c r="F1507" s="205"/>
      <c r="G1507" s="455">
        <v>850</v>
      </c>
    </row>
    <row r="1508" spans="1:7" hidden="1" x14ac:dyDescent="0.35">
      <c r="A1508" s="364" t="s">
        <v>5613</v>
      </c>
      <c r="B1508" s="370" t="s">
        <v>3968</v>
      </c>
      <c r="C1508" s="25" t="s">
        <v>39</v>
      </c>
      <c r="D1508" s="114">
        <v>0</v>
      </c>
      <c r="E1508" s="205"/>
      <c r="F1508" s="205"/>
      <c r="G1508" s="455">
        <v>850</v>
      </c>
    </row>
    <row r="1509" spans="1:7" hidden="1" x14ac:dyDescent="0.35">
      <c r="A1509" s="364" t="s">
        <v>5614</v>
      </c>
      <c r="B1509" s="370" t="s">
        <v>588</v>
      </c>
      <c r="C1509" s="25" t="s">
        <v>39</v>
      </c>
      <c r="D1509" s="114">
        <v>0</v>
      </c>
      <c r="E1509" s="205"/>
      <c r="F1509" s="205"/>
      <c r="G1509" s="455">
        <v>850</v>
      </c>
    </row>
    <row r="1510" spans="1:7" hidden="1" x14ac:dyDescent="0.35">
      <c r="A1510" s="364" t="s">
        <v>5615</v>
      </c>
      <c r="B1510" s="370" t="s">
        <v>3640</v>
      </c>
      <c r="C1510" s="25" t="s">
        <v>39</v>
      </c>
      <c r="D1510" s="114">
        <v>0</v>
      </c>
      <c r="E1510" s="205"/>
      <c r="F1510" s="205"/>
      <c r="G1510" s="455">
        <v>850</v>
      </c>
    </row>
    <row r="1511" spans="1:7" hidden="1" x14ac:dyDescent="0.35">
      <c r="A1511" s="364" t="s">
        <v>5616</v>
      </c>
      <c r="B1511" s="370" t="s">
        <v>3969</v>
      </c>
      <c r="C1511" s="25" t="s">
        <v>39</v>
      </c>
      <c r="D1511" s="114">
        <v>0</v>
      </c>
      <c r="E1511" s="205"/>
      <c r="F1511" s="205"/>
      <c r="G1511" s="455">
        <v>850</v>
      </c>
    </row>
    <row r="1512" spans="1:7" hidden="1" x14ac:dyDescent="0.35">
      <c r="A1512" s="364" t="s">
        <v>5617</v>
      </c>
      <c r="B1512" s="370" t="s">
        <v>3970</v>
      </c>
      <c r="C1512" s="25" t="s">
        <v>39</v>
      </c>
      <c r="D1512" s="114">
        <v>0</v>
      </c>
      <c r="E1512" s="205"/>
      <c r="F1512" s="205"/>
      <c r="G1512" s="455">
        <v>850</v>
      </c>
    </row>
    <row r="1513" spans="1:7" hidden="1" x14ac:dyDescent="0.35">
      <c r="A1513" s="364" t="s">
        <v>5618</v>
      </c>
      <c r="B1513" s="370" t="s">
        <v>3405</v>
      </c>
      <c r="C1513" s="25" t="s">
        <v>39</v>
      </c>
      <c r="D1513" s="114">
        <v>0</v>
      </c>
      <c r="E1513" s="205"/>
      <c r="F1513" s="205"/>
      <c r="G1513" s="455">
        <v>850</v>
      </c>
    </row>
    <row r="1514" spans="1:7" hidden="1" x14ac:dyDescent="0.35">
      <c r="A1514" s="364" t="s">
        <v>5619</v>
      </c>
      <c r="B1514" s="370" t="s">
        <v>590</v>
      </c>
      <c r="C1514" s="25" t="s">
        <v>39</v>
      </c>
      <c r="D1514" s="114">
        <v>0</v>
      </c>
      <c r="E1514" s="205"/>
      <c r="F1514" s="205"/>
      <c r="G1514" s="455">
        <v>850</v>
      </c>
    </row>
    <row r="1515" spans="1:7" hidden="1" x14ac:dyDescent="0.35">
      <c r="A1515" s="364" t="s">
        <v>5620</v>
      </c>
      <c r="B1515" s="370" t="s">
        <v>3971</v>
      </c>
      <c r="C1515" s="25" t="s">
        <v>39</v>
      </c>
      <c r="D1515" s="114">
        <v>0</v>
      </c>
      <c r="E1515" s="205"/>
      <c r="F1515" s="205"/>
      <c r="G1515" s="455">
        <v>850</v>
      </c>
    </row>
    <row r="1516" spans="1:7" hidden="1" x14ac:dyDescent="0.35">
      <c r="A1516" s="364" t="s">
        <v>5621</v>
      </c>
      <c r="B1516" s="370" t="s">
        <v>3434</v>
      </c>
      <c r="C1516" s="25" t="s">
        <v>39</v>
      </c>
      <c r="D1516" s="114">
        <v>0</v>
      </c>
      <c r="E1516" s="205"/>
      <c r="F1516" s="205"/>
      <c r="G1516" s="455">
        <v>850</v>
      </c>
    </row>
    <row r="1517" spans="1:7" hidden="1" x14ac:dyDescent="0.35">
      <c r="A1517" s="364" t="s">
        <v>5622</v>
      </c>
      <c r="B1517" s="370" t="s">
        <v>592</v>
      </c>
      <c r="C1517" s="25" t="s">
        <v>39</v>
      </c>
      <c r="D1517" s="114">
        <v>0</v>
      </c>
      <c r="E1517" s="205"/>
      <c r="F1517" s="205"/>
      <c r="G1517" s="455">
        <v>850</v>
      </c>
    </row>
    <row r="1518" spans="1:7" hidden="1" x14ac:dyDescent="0.35">
      <c r="A1518" s="364" t="s">
        <v>5623</v>
      </c>
      <c r="B1518" s="370" t="s">
        <v>593</v>
      </c>
      <c r="C1518" s="25" t="s">
        <v>39</v>
      </c>
      <c r="D1518" s="114">
        <v>0</v>
      </c>
      <c r="E1518" s="205"/>
      <c r="F1518" s="205"/>
      <c r="G1518" s="455">
        <v>850</v>
      </c>
    </row>
    <row r="1519" spans="1:7" hidden="1" x14ac:dyDescent="0.35">
      <c r="A1519" s="364" t="s">
        <v>5624</v>
      </c>
      <c r="B1519" s="370" t="s">
        <v>3462</v>
      </c>
      <c r="C1519" s="25" t="s">
        <v>39</v>
      </c>
      <c r="D1519" s="114">
        <v>0</v>
      </c>
      <c r="E1519" s="205"/>
      <c r="F1519" s="205"/>
      <c r="G1519" s="455">
        <v>850</v>
      </c>
    </row>
    <row r="1520" spans="1:7" hidden="1" x14ac:dyDescent="0.35">
      <c r="A1520" s="364" t="s">
        <v>5625</v>
      </c>
      <c r="B1520" s="370" t="s">
        <v>3972</v>
      </c>
      <c r="C1520" s="25" t="s">
        <v>39</v>
      </c>
      <c r="D1520" s="114">
        <v>0</v>
      </c>
      <c r="E1520" s="205"/>
      <c r="F1520" s="205"/>
      <c r="G1520" s="455">
        <v>850</v>
      </c>
    </row>
    <row r="1521" spans="1:7" hidden="1" x14ac:dyDescent="0.35">
      <c r="A1521" s="364" t="s">
        <v>5626</v>
      </c>
      <c r="B1521" s="370" t="s">
        <v>595</v>
      </c>
      <c r="C1521" s="25" t="s">
        <v>39</v>
      </c>
      <c r="D1521" s="114">
        <v>0</v>
      </c>
      <c r="E1521" s="205"/>
      <c r="F1521" s="205"/>
      <c r="G1521" s="455">
        <v>850</v>
      </c>
    </row>
    <row r="1522" spans="1:7" hidden="1" x14ac:dyDescent="0.35">
      <c r="A1522" s="364" t="s">
        <v>5627</v>
      </c>
      <c r="B1522" s="370" t="s">
        <v>3630</v>
      </c>
      <c r="C1522" s="25" t="s">
        <v>39</v>
      </c>
      <c r="D1522" s="114">
        <v>0</v>
      </c>
      <c r="E1522" s="205"/>
      <c r="F1522" s="205"/>
      <c r="G1522" s="455">
        <v>850</v>
      </c>
    </row>
    <row r="1523" spans="1:7" hidden="1" x14ac:dyDescent="0.35">
      <c r="A1523" s="364" t="s">
        <v>5628</v>
      </c>
      <c r="B1523" s="370" t="s">
        <v>3973</v>
      </c>
      <c r="C1523" s="25" t="s">
        <v>39</v>
      </c>
      <c r="D1523" s="114">
        <v>0</v>
      </c>
      <c r="E1523" s="205"/>
      <c r="F1523" s="205"/>
      <c r="G1523" s="455">
        <v>850</v>
      </c>
    </row>
    <row r="1524" spans="1:7" hidden="1" x14ac:dyDescent="0.35">
      <c r="A1524" s="364" t="s">
        <v>5629</v>
      </c>
      <c r="B1524" s="370" t="s">
        <v>1346</v>
      </c>
      <c r="C1524" s="25" t="s">
        <v>39</v>
      </c>
      <c r="D1524" s="114">
        <v>0</v>
      </c>
      <c r="E1524" s="205"/>
      <c r="F1524" s="205"/>
      <c r="G1524" s="455">
        <v>850</v>
      </c>
    </row>
    <row r="1525" spans="1:7" hidden="1" x14ac:dyDescent="0.35">
      <c r="A1525" s="364" t="s">
        <v>5630</v>
      </c>
      <c r="B1525" s="370" t="s">
        <v>570</v>
      </c>
      <c r="C1525" s="25" t="s">
        <v>39</v>
      </c>
      <c r="D1525" s="114">
        <v>0</v>
      </c>
      <c r="E1525" s="205"/>
      <c r="F1525" s="205"/>
      <c r="G1525" s="455">
        <v>850</v>
      </c>
    </row>
    <row r="1526" spans="1:7" hidden="1" x14ac:dyDescent="0.35">
      <c r="A1526" s="364" t="s">
        <v>5631</v>
      </c>
      <c r="B1526" s="370" t="s">
        <v>1347</v>
      </c>
      <c r="C1526" s="25" t="s">
        <v>39</v>
      </c>
      <c r="D1526" s="114">
        <v>0</v>
      </c>
      <c r="E1526" s="205"/>
      <c r="F1526" s="205"/>
      <c r="G1526" s="455">
        <v>850</v>
      </c>
    </row>
    <row r="1527" spans="1:7" hidden="1" x14ac:dyDescent="0.35">
      <c r="A1527" s="364" t="s">
        <v>5632</v>
      </c>
      <c r="B1527" s="370" t="s">
        <v>1348</v>
      </c>
      <c r="C1527" s="25" t="s">
        <v>39</v>
      </c>
      <c r="D1527" s="114">
        <v>0</v>
      </c>
      <c r="E1527" s="205"/>
      <c r="F1527" s="205"/>
      <c r="G1527" s="455">
        <v>850</v>
      </c>
    </row>
    <row r="1528" spans="1:7" hidden="1" x14ac:dyDescent="0.35">
      <c r="A1528" s="364" t="s">
        <v>5633</v>
      </c>
      <c r="B1528" s="370" t="s">
        <v>569</v>
      </c>
      <c r="C1528" s="25" t="s">
        <v>39</v>
      </c>
      <c r="D1528" s="114">
        <v>0</v>
      </c>
      <c r="E1528" s="205"/>
      <c r="F1528" s="205"/>
      <c r="G1528" s="455">
        <v>850</v>
      </c>
    </row>
    <row r="1529" spans="1:7" hidden="1" x14ac:dyDescent="0.35">
      <c r="A1529" s="364" t="s">
        <v>5634</v>
      </c>
      <c r="B1529" s="370" t="s">
        <v>568</v>
      </c>
      <c r="C1529" s="25" t="s">
        <v>39</v>
      </c>
      <c r="D1529" s="114">
        <v>0</v>
      </c>
      <c r="E1529" s="205"/>
      <c r="F1529" s="205"/>
      <c r="G1529" s="455">
        <v>850</v>
      </c>
    </row>
    <row r="1530" spans="1:7" hidden="1" x14ac:dyDescent="0.35">
      <c r="A1530" s="364" t="s">
        <v>5635</v>
      </c>
      <c r="B1530" s="370" t="s">
        <v>1349</v>
      </c>
      <c r="C1530" s="25" t="s">
        <v>39</v>
      </c>
      <c r="D1530" s="114">
        <v>0</v>
      </c>
      <c r="E1530" s="205"/>
      <c r="F1530" s="205"/>
      <c r="G1530" s="455">
        <v>850</v>
      </c>
    </row>
    <row r="1531" spans="1:7" hidden="1" x14ac:dyDescent="0.35">
      <c r="A1531" s="364" t="s">
        <v>5636</v>
      </c>
      <c r="B1531" s="370" t="s">
        <v>3974</v>
      </c>
      <c r="C1531" s="25" t="s">
        <v>39</v>
      </c>
      <c r="D1531" s="114">
        <v>0</v>
      </c>
      <c r="E1531" s="205"/>
      <c r="F1531" s="205"/>
      <c r="G1531" s="455">
        <v>850</v>
      </c>
    </row>
    <row r="1532" spans="1:7" hidden="1" x14ac:dyDescent="0.35">
      <c r="A1532" s="364" t="s">
        <v>5637</v>
      </c>
      <c r="B1532" s="370" t="s">
        <v>3491</v>
      </c>
      <c r="C1532" s="25" t="s">
        <v>39</v>
      </c>
      <c r="D1532" s="114">
        <v>0</v>
      </c>
      <c r="E1532" s="205"/>
      <c r="F1532" s="205"/>
      <c r="G1532" s="455">
        <v>850</v>
      </c>
    </row>
    <row r="1533" spans="1:7" hidden="1" x14ac:dyDescent="0.35">
      <c r="A1533" s="364" t="s">
        <v>5638</v>
      </c>
      <c r="B1533" s="370" t="s">
        <v>566</v>
      </c>
      <c r="C1533" s="25" t="s">
        <v>39</v>
      </c>
      <c r="D1533" s="114">
        <v>0</v>
      </c>
      <c r="E1533" s="205"/>
      <c r="F1533" s="205"/>
      <c r="G1533" s="455">
        <v>850</v>
      </c>
    </row>
    <row r="1534" spans="1:7" hidden="1" x14ac:dyDescent="0.35">
      <c r="A1534" s="364" t="s">
        <v>5639</v>
      </c>
      <c r="B1534" s="370" t="s">
        <v>565</v>
      </c>
      <c r="C1534" s="25" t="s">
        <v>39</v>
      </c>
      <c r="D1534" s="114">
        <v>0</v>
      </c>
      <c r="E1534" s="205"/>
      <c r="F1534" s="205"/>
      <c r="G1534" s="455">
        <v>850</v>
      </c>
    </row>
    <row r="1535" spans="1:7" hidden="1" x14ac:dyDescent="0.35">
      <c r="A1535" s="364" t="s">
        <v>5640</v>
      </c>
      <c r="B1535" s="370" t="s">
        <v>3570</v>
      </c>
      <c r="C1535" s="25" t="s">
        <v>39</v>
      </c>
      <c r="D1535" s="114">
        <v>0</v>
      </c>
      <c r="E1535" s="205"/>
      <c r="F1535" s="205"/>
      <c r="G1535" s="455">
        <v>850</v>
      </c>
    </row>
    <row r="1536" spans="1:7" hidden="1" x14ac:dyDescent="0.35">
      <c r="A1536" s="364" t="s">
        <v>5641</v>
      </c>
      <c r="B1536" s="370" t="s">
        <v>3524</v>
      </c>
      <c r="C1536" s="25" t="s">
        <v>39</v>
      </c>
      <c r="D1536" s="114">
        <v>0</v>
      </c>
      <c r="E1536" s="205"/>
      <c r="F1536" s="205"/>
      <c r="G1536" s="455">
        <v>850</v>
      </c>
    </row>
    <row r="1537" spans="1:7" hidden="1" x14ac:dyDescent="0.35">
      <c r="A1537" s="364" t="s">
        <v>5642</v>
      </c>
      <c r="B1537" s="370" t="s">
        <v>3975</v>
      </c>
      <c r="C1537" s="25" t="s">
        <v>39</v>
      </c>
      <c r="D1537" s="114">
        <v>0</v>
      </c>
      <c r="E1537" s="205"/>
      <c r="F1537" s="205"/>
      <c r="G1537" s="455">
        <v>850</v>
      </c>
    </row>
    <row r="1538" spans="1:7" hidden="1" x14ac:dyDescent="0.35">
      <c r="A1538" s="364" t="s">
        <v>5643</v>
      </c>
      <c r="B1538" s="370" t="s">
        <v>2657</v>
      </c>
      <c r="C1538" s="25" t="s">
        <v>39</v>
      </c>
      <c r="D1538" s="114">
        <v>0</v>
      </c>
      <c r="E1538" s="205"/>
      <c r="F1538" s="205"/>
      <c r="G1538" s="455">
        <v>850</v>
      </c>
    </row>
    <row r="1539" spans="1:7" hidden="1" x14ac:dyDescent="0.35">
      <c r="A1539" s="364" t="s">
        <v>5644</v>
      </c>
      <c r="B1539" s="370" t="s">
        <v>3548</v>
      </c>
      <c r="C1539" s="25" t="s">
        <v>39</v>
      </c>
      <c r="D1539" s="114">
        <v>0</v>
      </c>
      <c r="E1539" s="205"/>
      <c r="F1539" s="205"/>
      <c r="G1539" s="455">
        <v>850</v>
      </c>
    </row>
    <row r="1540" spans="1:7" hidden="1" x14ac:dyDescent="0.35">
      <c r="A1540" s="364" t="s">
        <v>5645</v>
      </c>
      <c r="B1540" s="370" t="s">
        <v>3976</v>
      </c>
      <c r="C1540" s="25" t="s">
        <v>39</v>
      </c>
      <c r="D1540" s="114">
        <v>0</v>
      </c>
      <c r="E1540" s="205"/>
      <c r="F1540" s="205"/>
      <c r="G1540" s="455">
        <v>850</v>
      </c>
    </row>
    <row r="1541" spans="1:7" ht="12" hidden="1" customHeight="1" x14ac:dyDescent="0.35">
      <c r="A1541" s="364" t="s">
        <v>5646</v>
      </c>
      <c r="B1541" s="370" t="s">
        <v>814</v>
      </c>
      <c r="C1541" s="25" t="s">
        <v>39</v>
      </c>
      <c r="D1541" s="114">
        <v>0</v>
      </c>
      <c r="E1541" s="205"/>
      <c r="F1541" s="205"/>
      <c r="G1541" s="455">
        <v>900</v>
      </c>
    </row>
    <row r="1542" spans="1:7" hidden="1" x14ac:dyDescent="0.35">
      <c r="A1542" s="364" t="s">
        <v>5647</v>
      </c>
      <c r="B1542" s="370" t="s">
        <v>3199</v>
      </c>
      <c r="C1542" s="25" t="s">
        <v>39</v>
      </c>
      <c r="D1542" s="114">
        <v>0</v>
      </c>
      <c r="E1542" s="205"/>
      <c r="F1542" s="205"/>
      <c r="G1542" s="455">
        <v>900</v>
      </c>
    </row>
    <row r="1543" spans="1:7" hidden="1" x14ac:dyDescent="0.35">
      <c r="A1543" s="364" t="s">
        <v>5648</v>
      </c>
      <c r="B1543" s="370" t="s">
        <v>3977</v>
      </c>
      <c r="C1543" s="25" t="s">
        <v>39</v>
      </c>
      <c r="D1543" s="114">
        <v>0</v>
      </c>
      <c r="E1543" s="205"/>
      <c r="F1543" s="205"/>
      <c r="G1543" s="455">
        <v>900</v>
      </c>
    </row>
    <row r="1544" spans="1:7" hidden="1" x14ac:dyDescent="0.35">
      <c r="A1544" s="364" t="s">
        <v>5649</v>
      </c>
      <c r="B1544" s="370" t="s">
        <v>816</v>
      </c>
      <c r="C1544" s="25" t="s">
        <v>39</v>
      </c>
      <c r="D1544" s="114">
        <v>0</v>
      </c>
      <c r="E1544" s="205"/>
      <c r="F1544" s="205"/>
      <c r="G1544" s="455">
        <v>900</v>
      </c>
    </row>
    <row r="1545" spans="1:7" hidden="1" x14ac:dyDescent="0.35">
      <c r="A1545" s="364" t="s">
        <v>5650</v>
      </c>
      <c r="B1545" s="370" t="s">
        <v>3141</v>
      </c>
      <c r="C1545" s="25" t="s">
        <v>39</v>
      </c>
      <c r="D1545" s="114">
        <v>0</v>
      </c>
      <c r="E1545" s="205"/>
      <c r="F1545" s="205"/>
      <c r="G1545" s="455">
        <v>900</v>
      </c>
    </row>
    <row r="1546" spans="1:7" hidden="1" x14ac:dyDescent="0.35">
      <c r="A1546" s="364" t="s">
        <v>5651</v>
      </c>
      <c r="B1546" s="370" t="s">
        <v>3978</v>
      </c>
      <c r="C1546" s="25" t="s">
        <v>39</v>
      </c>
      <c r="D1546" s="114">
        <v>0</v>
      </c>
      <c r="E1546" s="205"/>
      <c r="F1546" s="205"/>
      <c r="G1546" s="455">
        <v>900</v>
      </c>
    </row>
    <row r="1547" spans="1:7" hidden="1" x14ac:dyDescent="0.35">
      <c r="A1547" s="364" t="s">
        <v>5652</v>
      </c>
      <c r="B1547" s="370" t="s">
        <v>818</v>
      </c>
      <c r="C1547" s="25" t="s">
        <v>39</v>
      </c>
      <c r="D1547" s="114">
        <v>0</v>
      </c>
      <c r="E1547" s="205"/>
      <c r="F1547" s="205"/>
      <c r="G1547" s="455">
        <v>900</v>
      </c>
    </row>
    <row r="1548" spans="1:7" hidden="1" x14ac:dyDescent="0.35">
      <c r="A1548" s="364" t="s">
        <v>5653</v>
      </c>
      <c r="B1548" s="370" t="s">
        <v>3170</v>
      </c>
      <c r="C1548" s="25" t="s">
        <v>39</v>
      </c>
      <c r="D1548" s="114">
        <v>0</v>
      </c>
      <c r="E1548" s="205"/>
      <c r="F1548" s="205"/>
      <c r="G1548" s="455">
        <v>900</v>
      </c>
    </row>
    <row r="1549" spans="1:7" hidden="1" x14ac:dyDescent="0.35">
      <c r="A1549" s="364" t="s">
        <v>5654</v>
      </c>
      <c r="B1549" s="370" t="s">
        <v>3979</v>
      </c>
      <c r="C1549" s="25" t="s">
        <v>39</v>
      </c>
      <c r="D1549" s="114">
        <v>0</v>
      </c>
      <c r="E1549" s="205"/>
      <c r="F1549" s="205"/>
      <c r="G1549" s="455">
        <v>900</v>
      </c>
    </row>
    <row r="1550" spans="1:7" hidden="1" x14ac:dyDescent="0.35">
      <c r="A1550" s="364" t="s">
        <v>5655</v>
      </c>
      <c r="B1550" s="370" t="s">
        <v>820</v>
      </c>
      <c r="C1550" s="25" t="s">
        <v>39</v>
      </c>
      <c r="D1550" s="114">
        <v>0</v>
      </c>
      <c r="E1550" s="205"/>
      <c r="F1550" s="205"/>
      <c r="G1550" s="455">
        <v>900</v>
      </c>
    </row>
    <row r="1551" spans="1:7" hidden="1" x14ac:dyDescent="0.35">
      <c r="A1551" s="364" t="s">
        <v>5656</v>
      </c>
      <c r="B1551" s="370" t="s">
        <v>3238</v>
      </c>
      <c r="C1551" s="25" t="s">
        <v>39</v>
      </c>
      <c r="D1551" s="114">
        <v>0</v>
      </c>
      <c r="E1551" s="205"/>
      <c r="F1551" s="205"/>
      <c r="G1551" s="455">
        <v>900</v>
      </c>
    </row>
    <row r="1552" spans="1:7" hidden="1" x14ac:dyDescent="0.35">
      <c r="A1552" s="364" t="s">
        <v>5657</v>
      </c>
      <c r="B1552" s="370" t="s">
        <v>3980</v>
      </c>
      <c r="C1552" s="25" t="s">
        <v>39</v>
      </c>
      <c r="D1552" s="114">
        <v>0</v>
      </c>
      <c r="E1552" s="205"/>
      <c r="F1552" s="205"/>
      <c r="G1552" s="455">
        <v>900</v>
      </c>
    </row>
    <row r="1553" spans="1:7" hidden="1" x14ac:dyDescent="0.35">
      <c r="A1553" s="364" t="s">
        <v>5658</v>
      </c>
      <c r="B1553" s="370" t="s">
        <v>1351</v>
      </c>
      <c r="C1553" s="25" t="s">
        <v>39</v>
      </c>
      <c r="D1553" s="114">
        <v>0</v>
      </c>
      <c r="E1553" s="205"/>
      <c r="F1553" s="205"/>
      <c r="G1553" s="455">
        <v>900</v>
      </c>
    </row>
    <row r="1554" spans="1:7" hidden="1" x14ac:dyDescent="0.35">
      <c r="A1554" s="364" t="s">
        <v>5659</v>
      </c>
      <c r="B1554" s="370" t="s">
        <v>822</v>
      </c>
      <c r="C1554" s="25" t="s">
        <v>39</v>
      </c>
      <c r="D1554" s="114">
        <v>0</v>
      </c>
      <c r="E1554" s="205"/>
      <c r="F1554" s="205"/>
      <c r="G1554" s="455">
        <v>900</v>
      </c>
    </row>
    <row r="1555" spans="1:7" hidden="1" x14ac:dyDescent="0.35">
      <c r="A1555" s="364" t="s">
        <v>5660</v>
      </c>
      <c r="B1555" s="370" t="s">
        <v>3267</v>
      </c>
      <c r="C1555" s="25" t="s">
        <v>39</v>
      </c>
      <c r="D1555" s="114">
        <v>0</v>
      </c>
      <c r="E1555" s="205"/>
      <c r="F1555" s="205"/>
      <c r="G1555" s="455">
        <v>900</v>
      </c>
    </row>
    <row r="1556" spans="1:7" hidden="1" x14ac:dyDescent="0.35">
      <c r="A1556" s="364" t="s">
        <v>5661</v>
      </c>
      <c r="B1556" s="370" t="s">
        <v>3981</v>
      </c>
      <c r="C1556" s="25" t="s">
        <v>39</v>
      </c>
      <c r="D1556" s="114">
        <v>0</v>
      </c>
      <c r="E1556" s="205"/>
      <c r="F1556" s="205"/>
      <c r="G1556" s="455">
        <v>900</v>
      </c>
    </row>
    <row r="1557" spans="1:7" hidden="1" x14ac:dyDescent="0.35">
      <c r="A1557" s="364" t="s">
        <v>5662</v>
      </c>
      <c r="B1557" s="370" t="s">
        <v>824</v>
      </c>
      <c r="C1557" s="25" t="s">
        <v>39</v>
      </c>
      <c r="D1557" s="114">
        <v>0</v>
      </c>
      <c r="E1557" s="205"/>
      <c r="F1557" s="205"/>
      <c r="G1557" s="455">
        <v>900</v>
      </c>
    </row>
    <row r="1558" spans="1:7" hidden="1" x14ac:dyDescent="0.35">
      <c r="A1558" s="364" t="s">
        <v>5663</v>
      </c>
      <c r="B1558" s="370" t="s">
        <v>3296</v>
      </c>
      <c r="C1558" s="25" t="s">
        <v>39</v>
      </c>
      <c r="D1558" s="114">
        <v>0</v>
      </c>
      <c r="E1558" s="205"/>
      <c r="F1558" s="205"/>
      <c r="G1558" s="455">
        <v>900</v>
      </c>
    </row>
    <row r="1559" spans="1:7" hidden="1" x14ac:dyDescent="0.35">
      <c r="A1559" s="364" t="s">
        <v>5664</v>
      </c>
      <c r="B1559" s="370" t="s">
        <v>3982</v>
      </c>
      <c r="C1559" s="25" t="s">
        <v>39</v>
      </c>
      <c r="D1559" s="114">
        <v>0</v>
      </c>
      <c r="E1559" s="205"/>
      <c r="F1559" s="205"/>
      <c r="G1559" s="455">
        <v>900</v>
      </c>
    </row>
    <row r="1560" spans="1:7" hidden="1" x14ac:dyDescent="0.35">
      <c r="A1560" s="364" t="s">
        <v>5665</v>
      </c>
      <c r="B1560" s="370" t="s">
        <v>826</v>
      </c>
      <c r="C1560" s="25" t="s">
        <v>39</v>
      </c>
      <c r="D1560" s="114">
        <v>0</v>
      </c>
      <c r="E1560" s="205"/>
      <c r="F1560" s="205"/>
      <c r="G1560" s="455">
        <v>900</v>
      </c>
    </row>
    <row r="1561" spans="1:7" hidden="1" x14ac:dyDescent="0.35">
      <c r="A1561" s="364" t="s">
        <v>5666</v>
      </c>
      <c r="B1561" s="370" t="s">
        <v>3325</v>
      </c>
      <c r="C1561" s="25" t="s">
        <v>39</v>
      </c>
      <c r="D1561" s="114">
        <v>0</v>
      </c>
      <c r="E1561" s="205"/>
      <c r="F1561" s="205"/>
      <c r="G1561" s="455">
        <v>900</v>
      </c>
    </row>
    <row r="1562" spans="1:7" hidden="1" x14ac:dyDescent="0.35">
      <c r="A1562" s="364" t="s">
        <v>5667</v>
      </c>
      <c r="B1562" s="370" t="s">
        <v>3983</v>
      </c>
      <c r="C1562" s="25" t="s">
        <v>39</v>
      </c>
      <c r="D1562" s="114">
        <v>0</v>
      </c>
      <c r="E1562" s="205"/>
      <c r="F1562" s="205"/>
      <c r="G1562" s="455">
        <v>900</v>
      </c>
    </row>
    <row r="1563" spans="1:7" hidden="1" x14ac:dyDescent="0.35">
      <c r="A1563" s="364" t="s">
        <v>5668</v>
      </c>
      <c r="B1563" s="370" t="s">
        <v>828</v>
      </c>
      <c r="C1563" s="25" t="s">
        <v>39</v>
      </c>
      <c r="D1563" s="114">
        <v>0</v>
      </c>
      <c r="E1563" s="205"/>
      <c r="F1563" s="205"/>
      <c r="G1563" s="455">
        <v>900</v>
      </c>
    </row>
    <row r="1564" spans="1:7" hidden="1" x14ac:dyDescent="0.35">
      <c r="A1564" s="364" t="s">
        <v>5669</v>
      </c>
      <c r="B1564" s="370" t="s">
        <v>3354</v>
      </c>
      <c r="C1564" s="25" t="s">
        <v>39</v>
      </c>
      <c r="D1564" s="114">
        <v>0</v>
      </c>
      <c r="E1564" s="205"/>
      <c r="F1564" s="205"/>
      <c r="G1564" s="455">
        <v>900</v>
      </c>
    </row>
    <row r="1565" spans="1:7" hidden="1" x14ac:dyDescent="0.35">
      <c r="A1565" s="364" t="s">
        <v>5670</v>
      </c>
      <c r="B1565" s="370" t="s">
        <v>3984</v>
      </c>
      <c r="C1565" s="25" t="s">
        <v>39</v>
      </c>
      <c r="D1565" s="114">
        <v>0</v>
      </c>
      <c r="E1565" s="205"/>
      <c r="F1565" s="205"/>
      <c r="G1565" s="455">
        <v>900</v>
      </c>
    </row>
    <row r="1566" spans="1:7" hidden="1" x14ac:dyDescent="0.35">
      <c r="A1566" s="364" t="s">
        <v>5671</v>
      </c>
      <c r="B1566" s="370" t="s">
        <v>830</v>
      </c>
      <c r="C1566" s="25" t="s">
        <v>39</v>
      </c>
      <c r="D1566" s="114">
        <v>0</v>
      </c>
      <c r="E1566" s="205"/>
      <c r="F1566" s="205"/>
      <c r="G1566" s="455">
        <v>900</v>
      </c>
    </row>
    <row r="1567" spans="1:7" hidden="1" x14ac:dyDescent="0.35">
      <c r="A1567" s="364" t="s">
        <v>5672</v>
      </c>
      <c r="B1567" s="370" t="s">
        <v>3382</v>
      </c>
      <c r="C1567" s="25" t="s">
        <v>39</v>
      </c>
      <c r="D1567" s="114">
        <v>0</v>
      </c>
      <c r="E1567" s="205"/>
      <c r="F1567" s="205"/>
      <c r="G1567" s="455">
        <v>900</v>
      </c>
    </row>
    <row r="1568" spans="1:7" hidden="1" x14ac:dyDescent="0.35">
      <c r="A1568" s="364" t="s">
        <v>5673</v>
      </c>
      <c r="B1568" s="370" t="s">
        <v>3985</v>
      </c>
      <c r="C1568" s="25" t="s">
        <v>39</v>
      </c>
      <c r="D1568" s="114">
        <v>0</v>
      </c>
      <c r="E1568" s="205"/>
      <c r="F1568" s="205"/>
      <c r="G1568" s="455">
        <v>900</v>
      </c>
    </row>
    <row r="1569" spans="1:7" hidden="1" x14ac:dyDescent="0.35">
      <c r="A1569" s="364" t="s">
        <v>5674</v>
      </c>
      <c r="B1569" s="370" t="s">
        <v>3986</v>
      </c>
      <c r="C1569" s="25" t="s">
        <v>39</v>
      </c>
      <c r="D1569" s="114">
        <v>0</v>
      </c>
      <c r="E1569" s="205"/>
      <c r="F1569" s="205"/>
      <c r="G1569" s="455">
        <v>900</v>
      </c>
    </row>
    <row r="1570" spans="1:7" hidden="1" x14ac:dyDescent="0.35">
      <c r="A1570" s="364" t="s">
        <v>5675</v>
      </c>
      <c r="B1570" s="370" t="s">
        <v>3406</v>
      </c>
      <c r="C1570" s="25" t="s">
        <v>39</v>
      </c>
      <c r="D1570" s="114">
        <v>0</v>
      </c>
      <c r="E1570" s="205"/>
      <c r="F1570" s="205"/>
      <c r="G1570" s="455">
        <v>900</v>
      </c>
    </row>
    <row r="1571" spans="1:7" hidden="1" x14ac:dyDescent="0.35">
      <c r="A1571" s="364" t="s">
        <v>5676</v>
      </c>
      <c r="B1571" s="370" t="s">
        <v>833</v>
      </c>
      <c r="C1571" s="25" t="s">
        <v>39</v>
      </c>
      <c r="D1571" s="114">
        <v>0</v>
      </c>
      <c r="E1571" s="205"/>
      <c r="F1571" s="205"/>
      <c r="G1571" s="455">
        <v>900</v>
      </c>
    </row>
    <row r="1572" spans="1:7" hidden="1" x14ac:dyDescent="0.35">
      <c r="A1572" s="364" t="s">
        <v>5677</v>
      </c>
      <c r="B1572" s="370" t="s">
        <v>3987</v>
      </c>
      <c r="C1572" s="25" t="s">
        <v>39</v>
      </c>
      <c r="D1572" s="114">
        <v>0</v>
      </c>
      <c r="E1572" s="205"/>
      <c r="F1572" s="205"/>
      <c r="G1572" s="455">
        <v>900</v>
      </c>
    </row>
    <row r="1573" spans="1:7" hidden="1" x14ac:dyDescent="0.35">
      <c r="A1573" s="364" t="s">
        <v>5678</v>
      </c>
      <c r="B1573" s="370" t="s">
        <v>3435</v>
      </c>
      <c r="C1573" s="25" t="s">
        <v>39</v>
      </c>
      <c r="D1573" s="114">
        <v>0</v>
      </c>
      <c r="E1573" s="205"/>
      <c r="F1573" s="205"/>
      <c r="G1573" s="455">
        <v>900</v>
      </c>
    </row>
    <row r="1574" spans="1:7" hidden="1" x14ac:dyDescent="0.35">
      <c r="A1574" s="364" t="s">
        <v>5679</v>
      </c>
      <c r="B1574" s="370" t="s">
        <v>835</v>
      </c>
      <c r="C1574" s="25" t="s">
        <v>39</v>
      </c>
      <c r="D1574" s="114">
        <v>0</v>
      </c>
      <c r="E1574" s="205"/>
      <c r="F1574" s="205"/>
      <c r="G1574" s="455">
        <v>900</v>
      </c>
    </row>
    <row r="1575" spans="1:7" hidden="1" x14ac:dyDescent="0.35">
      <c r="A1575" s="364" t="s">
        <v>5680</v>
      </c>
      <c r="B1575" s="370" t="s">
        <v>836</v>
      </c>
      <c r="C1575" s="25" t="s">
        <v>39</v>
      </c>
      <c r="D1575" s="114">
        <v>0</v>
      </c>
      <c r="E1575" s="205"/>
      <c r="F1575" s="205"/>
      <c r="G1575" s="455">
        <v>900</v>
      </c>
    </row>
    <row r="1576" spans="1:7" hidden="1" x14ac:dyDescent="0.35">
      <c r="A1576" s="364" t="s">
        <v>5681</v>
      </c>
      <c r="B1576" s="370" t="s">
        <v>3463</v>
      </c>
      <c r="C1576" s="25" t="s">
        <v>39</v>
      </c>
      <c r="D1576" s="114">
        <v>0</v>
      </c>
      <c r="E1576" s="205"/>
      <c r="F1576" s="205"/>
      <c r="G1576" s="455">
        <v>900</v>
      </c>
    </row>
    <row r="1577" spans="1:7" hidden="1" x14ac:dyDescent="0.35">
      <c r="A1577" s="364" t="s">
        <v>5682</v>
      </c>
      <c r="B1577" s="370" t="s">
        <v>3988</v>
      </c>
      <c r="C1577" s="25" t="s">
        <v>39</v>
      </c>
      <c r="D1577" s="114">
        <v>0</v>
      </c>
      <c r="E1577" s="205"/>
      <c r="F1577" s="205"/>
      <c r="G1577" s="455">
        <v>900</v>
      </c>
    </row>
    <row r="1578" spans="1:7" hidden="1" x14ac:dyDescent="0.35">
      <c r="A1578" s="364" t="s">
        <v>5683</v>
      </c>
      <c r="B1578" s="370" t="s">
        <v>838</v>
      </c>
      <c r="C1578" s="25" t="s">
        <v>39</v>
      </c>
      <c r="D1578" s="114">
        <v>0</v>
      </c>
      <c r="E1578" s="205"/>
      <c r="F1578" s="205"/>
      <c r="G1578" s="455">
        <v>900</v>
      </c>
    </row>
    <row r="1579" spans="1:7" hidden="1" x14ac:dyDescent="0.35">
      <c r="A1579" s="364" t="s">
        <v>5684</v>
      </c>
      <c r="B1579" s="370" t="s">
        <v>3631</v>
      </c>
      <c r="C1579" s="25" t="s">
        <v>39</v>
      </c>
      <c r="D1579" s="114">
        <v>0</v>
      </c>
      <c r="E1579" s="205"/>
      <c r="F1579" s="205"/>
      <c r="G1579" s="455">
        <v>900</v>
      </c>
    </row>
    <row r="1580" spans="1:7" hidden="1" x14ac:dyDescent="0.35">
      <c r="A1580" s="364" t="s">
        <v>5685</v>
      </c>
      <c r="B1580" s="370" t="s">
        <v>3989</v>
      </c>
      <c r="C1580" s="25" t="s">
        <v>39</v>
      </c>
      <c r="D1580" s="114">
        <v>0</v>
      </c>
      <c r="E1580" s="205"/>
      <c r="F1580" s="205"/>
      <c r="G1580" s="455">
        <v>900</v>
      </c>
    </row>
    <row r="1581" spans="1:7" hidden="1" x14ac:dyDescent="0.35">
      <c r="A1581" s="364" t="s">
        <v>5686</v>
      </c>
      <c r="B1581" s="370" t="s">
        <v>1352</v>
      </c>
      <c r="C1581" s="25" t="s">
        <v>39</v>
      </c>
      <c r="D1581" s="114">
        <v>0</v>
      </c>
      <c r="E1581" s="205"/>
      <c r="F1581" s="205"/>
      <c r="G1581" s="455">
        <v>900</v>
      </c>
    </row>
    <row r="1582" spans="1:7" hidden="1" x14ac:dyDescent="0.35">
      <c r="A1582" s="364" t="s">
        <v>5687</v>
      </c>
      <c r="B1582" s="370" t="s">
        <v>840</v>
      </c>
      <c r="C1582" s="25" t="s">
        <v>39</v>
      </c>
      <c r="D1582" s="114">
        <v>0</v>
      </c>
      <c r="E1582" s="205"/>
      <c r="F1582" s="205"/>
      <c r="G1582" s="455">
        <v>900</v>
      </c>
    </row>
    <row r="1583" spans="1:7" hidden="1" x14ac:dyDescent="0.35">
      <c r="A1583" s="364" t="s">
        <v>5688</v>
      </c>
      <c r="B1583" s="370" t="s">
        <v>1353</v>
      </c>
      <c r="C1583" s="25" t="s">
        <v>39</v>
      </c>
      <c r="D1583" s="114">
        <v>0</v>
      </c>
      <c r="E1583" s="205"/>
      <c r="F1583" s="205"/>
      <c r="G1583" s="455">
        <v>900</v>
      </c>
    </row>
    <row r="1584" spans="1:7" hidden="1" x14ac:dyDescent="0.35">
      <c r="A1584" s="364" t="s">
        <v>5689</v>
      </c>
      <c r="B1584" s="370" t="s">
        <v>1354</v>
      </c>
      <c r="C1584" s="25" t="s">
        <v>39</v>
      </c>
      <c r="D1584" s="114">
        <v>0</v>
      </c>
      <c r="E1584" s="205"/>
      <c r="F1584" s="205"/>
      <c r="G1584" s="455">
        <v>900</v>
      </c>
    </row>
    <row r="1585" spans="1:7" hidden="1" x14ac:dyDescent="0.35">
      <c r="A1585" s="364" t="s">
        <v>5690</v>
      </c>
      <c r="B1585" s="370" t="s">
        <v>841</v>
      </c>
      <c r="C1585" s="25" t="s">
        <v>39</v>
      </c>
      <c r="D1585" s="114">
        <v>0</v>
      </c>
      <c r="E1585" s="205"/>
      <c r="F1585" s="205"/>
      <c r="G1585" s="455">
        <v>900</v>
      </c>
    </row>
    <row r="1586" spans="1:7" hidden="1" x14ac:dyDescent="0.35">
      <c r="A1586" s="364" t="s">
        <v>5691</v>
      </c>
      <c r="B1586" s="370" t="s">
        <v>842</v>
      </c>
      <c r="C1586" s="25" t="s">
        <v>39</v>
      </c>
      <c r="D1586" s="114">
        <v>0</v>
      </c>
      <c r="E1586" s="205"/>
      <c r="F1586" s="205"/>
      <c r="G1586" s="455">
        <v>900</v>
      </c>
    </row>
    <row r="1587" spans="1:7" hidden="1" x14ac:dyDescent="0.35">
      <c r="A1587" s="364" t="s">
        <v>5692</v>
      </c>
      <c r="B1587" s="370" t="s">
        <v>1355</v>
      </c>
      <c r="C1587" s="25" t="s">
        <v>39</v>
      </c>
      <c r="D1587" s="114">
        <v>0</v>
      </c>
      <c r="E1587" s="205"/>
      <c r="F1587" s="205"/>
      <c r="G1587" s="455">
        <v>900</v>
      </c>
    </row>
    <row r="1588" spans="1:7" hidden="1" x14ac:dyDescent="0.35">
      <c r="A1588" s="364" t="s">
        <v>5693</v>
      </c>
      <c r="B1588" s="370" t="s">
        <v>3990</v>
      </c>
      <c r="C1588" s="25" t="s">
        <v>39</v>
      </c>
      <c r="D1588" s="114">
        <v>0</v>
      </c>
      <c r="E1588" s="205"/>
      <c r="F1588" s="205"/>
      <c r="G1588" s="455">
        <v>900</v>
      </c>
    </row>
    <row r="1589" spans="1:7" hidden="1" x14ac:dyDescent="0.35">
      <c r="A1589" s="364" t="s">
        <v>5694</v>
      </c>
      <c r="B1589" s="370" t="s">
        <v>3492</v>
      </c>
      <c r="C1589" s="25" t="s">
        <v>39</v>
      </c>
      <c r="D1589" s="114">
        <v>0</v>
      </c>
      <c r="E1589" s="205"/>
      <c r="F1589" s="205"/>
      <c r="G1589" s="455">
        <v>900</v>
      </c>
    </row>
    <row r="1590" spans="1:7" hidden="1" x14ac:dyDescent="0.35">
      <c r="A1590" s="364" t="s">
        <v>5695</v>
      </c>
      <c r="B1590" s="370" t="s">
        <v>844</v>
      </c>
      <c r="C1590" s="25" t="s">
        <v>39</v>
      </c>
      <c r="D1590" s="114">
        <v>0</v>
      </c>
      <c r="E1590" s="205"/>
      <c r="F1590" s="205"/>
      <c r="G1590" s="455">
        <v>900</v>
      </c>
    </row>
    <row r="1591" spans="1:7" hidden="1" x14ac:dyDescent="0.35">
      <c r="A1591" s="364" t="s">
        <v>5696</v>
      </c>
      <c r="B1591" s="370" t="s">
        <v>845</v>
      </c>
      <c r="C1591" s="25" t="s">
        <v>39</v>
      </c>
      <c r="D1591" s="114">
        <v>0</v>
      </c>
      <c r="E1591" s="205"/>
      <c r="F1591" s="205"/>
      <c r="G1591" s="455">
        <v>900</v>
      </c>
    </row>
    <row r="1592" spans="1:7" hidden="1" x14ac:dyDescent="0.35">
      <c r="A1592" s="364" t="s">
        <v>5697</v>
      </c>
      <c r="B1592" s="370" t="s">
        <v>3571</v>
      </c>
      <c r="C1592" s="25" t="s">
        <v>39</v>
      </c>
      <c r="D1592" s="114">
        <v>0</v>
      </c>
      <c r="E1592" s="205"/>
      <c r="F1592" s="205"/>
      <c r="G1592" s="455">
        <v>900</v>
      </c>
    </row>
    <row r="1593" spans="1:7" hidden="1" x14ac:dyDescent="0.35">
      <c r="A1593" s="364" t="s">
        <v>5698</v>
      </c>
      <c r="B1593" s="370" t="s">
        <v>3525</v>
      </c>
      <c r="C1593" s="25" t="s">
        <v>39</v>
      </c>
      <c r="D1593" s="114">
        <v>0</v>
      </c>
      <c r="E1593" s="205"/>
      <c r="F1593" s="205"/>
      <c r="G1593" s="455">
        <v>900</v>
      </c>
    </row>
    <row r="1594" spans="1:7" hidden="1" x14ac:dyDescent="0.35">
      <c r="A1594" s="364" t="s">
        <v>5699</v>
      </c>
      <c r="B1594" s="370" t="s">
        <v>3991</v>
      </c>
      <c r="C1594" s="25" t="s">
        <v>39</v>
      </c>
      <c r="D1594" s="114">
        <v>0</v>
      </c>
      <c r="E1594" s="205"/>
      <c r="F1594" s="205"/>
      <c r="G1594" s="455">
        <v>900</v>
      </c>
    </row>
    <row r="1595" spans="1:7" hidden="1" x14ac:dyDescent="0.35">
      <c r="A1595" s="364" t="s">
        <v>5700</v>
      </c>
      <c r="B1595" s="370" t="s">
        <v>2658</v>
      </c>
      <c r="C1595" s="25" t="s">
        <v>39</v>
      </c>
      <c r="D1595" s="114">
        <v>0</v>
      </c>
      <c r="E1595" s="205"/>
      <c r="F1595" s="205"/>
      <c r="G1595" s="455">
        <v>900</v>
      </c>
    </row>
    <row r="1596" spans="1:7" hidden="1" x14ac:dyDescent="0.35">
      <c r="A1596" s="364" t="s">
        <v>5701</v>
      </c>
      <c r="B1596" s="370" t="s">
        <v>3549</v>
      </c>
      <c r="C1596" s="25" t="s">
        <v>39</v>
      </c>
      <c r="D1596" s="114">
        <v>0</v>
      </c>
      <c r="E1596" s="205"/>
      <c r="F1596" s="205"/>
      <c r="G1596" s="455">
        <v>900</v>
      </c>
    </row>
    <row r="1597" spans="1:7" hidden="1" x14ac:dyDescent="0.35">
      <c r="A1597" s="364" t="s">
        <v>5702</v>
      </c>
      <c r="B1597" s="370" t="s">
        <v>3992</v>
      </c>
      <c r="C1597" s="25" t="s">
        <v>39</v>
      </c>
      <c r="D1597" s="114">
        <v>0</v>
      </c>
      <c r="E1597" s="205"/>
      <c r="F1597" s="205"/>
      <c r="G1597" s="455">
        <v>900</v>
      </c>
    </row>
    <row r="1598" spans="1:7" hidden="1" x14ac:dyDescent="0.35">
      <c r="A1598" s="364" t="s">
        <v>5703</v>
      </c>
      <c r="B1598" s="370" t="s">
        <v>814</v>
      </c>
      <c r="C1598" s="25" t="s">
        <v>39</v>
      </c>
      <c r="D1598" s="114">
        <v>0</v>
      </c>
      <c r="E1598" s="205"/>
      <c r="F1598" s="205"/>
      <c r="G1598" s="455"/>
    </row>
    <row r="1599" spans="1:7" hidden="1" x14ac:dyDescent="0.35">
      <c r="A1599" s="364" t="s">
        <v>5704</v>
      </c>
      <c r="B1599" s="370" t="s">
        <v>3199</v>
      </c>
      <c r="C1599" s="25" t="s">
        <v>39</v>
      </c>
      <c r="D1599" s="114">
        <v>0</v>
      </c>
      <c r="E1599" s="205"/>
      <c r="F1599" s="205"/>
      <c r="G1599" s="455"/>
    </row>
    <row r="1600" spans="1:7" hidden="1" x14ac:dyDescent="0.35">
      <c r="A1600" s="364" t="s">
        <v>5705</v>
      </c>
      <c r="B1600" s="370" t="s">
        <v>3977</v>
      </c>
      <c r="C1600" s="25" t="s">
        <v>39</v>
      </c>
      <c r="D1600" s="114">
        <v>0</v>
      </c>
      <c r="E1600" s="205"/>
      <c r="F1600" s="205"/>
      <c r="G1600" s="455"/>
    </row>
    <row r="1601" spans="1:7" hidden="1" x14ac:dyDescent="0.35">
      <c r="A1601" s="364" t="s">
        <v>5706</v>
      </c>
      <c r="B1601" s="370" t="s">
        <v>816</v>
      </c>
      <c r="C1601" s="25" t="s">
        <v>39</v>
      </c>
      <c r="D1601" s="114">
        <v>0</v>
      </c>
      <c r="E1601" s="205"/>
      <c r="F1601" s="205"/>
      <c r="G1601" s="455"/>
    </row>
    <row r="1602" spans="1:7" hidden="1" x14ac:dyDescent="0.35">
      <c r="A1602" s="364" t="s">
        <v>5707</v>
      </c>
      <c r="B1602" s="370" t="s">
        <v>3141</v>
      </c>
      <c r="C1602" s="25" t="s">
        <v>39</v>
      </c>
      <c r="D1602" s="114">
        <v>0</v>
      </c>
      <c r="E1602" s="205"/>
      <c r="F1602" s="205"/>
      <c r="G1602" s="455"/>
    </row>
    <row r="1603" spans="1:7" hidden="1" x14ac:dyDescent="0.35">
      <c r="A1603" s="364" t="s">
        <v>5708</v>
      </c>
      <c r="B1603" s="370" t="s">
        <v>3978</v>
      </c>
      <c r="C1603" s="25" t="s">
        <v>39</v>
      </c>
      <c r="D1603" s="114">
        <v>0</v>
      </c>
      <c r="E1603" s="205"/>
      <c r="F1603" s="205"/>
      <c r="G1603" s="455"/>
    </row>
    <row r="1604" spans="1:7" hidden="1" x14ac:dyDescent="0.35">
      <c r="A1604" s="364" t="s">
        <v>5709</v>
      </c>
      <c r="B1604" s="370" t="s">
        <v>818</v>
      </c>
      <c r="C1604" s="25" t="s">
        <v>39</v>
      </c>
      <c r="D1604" s="114">
        <v>0</v>
      </c>
      <c r="E1604" s="205"/>
      <c r="F1604" s="205"/>
      <c r="G1604" s="455"/>
    </row>
    <row r="1605" spans="1:7" hidden="1" x14ac:dyDescent="0.35">
      <c r="A1605" s="364" t="s">
        <v>5710</v>
      </c>
      <c r="B1605" s="370" t="s">
        <v>3170</v>
      </c>
      <c r="C1605" s="25" t="s">
        <v>39</v>
      </c>
      <c r="D1605" s="114">
        <v>0</v>
      </c>
      <c r="E1605" s="205"/>
      <c r="F1605" s="205"/>
      <c r="G1605" s="455"/>
    </row>
    <row r="1606" spans="1:7" hidden="1" x14ac:dyDescent="0.35">
      <c r="A1606" s="364" t="s">
        <v>5711</v>
      </c>
      <c r="B1606" s="370" t="s">
        <v>3979</v>
      </c>
      <c r="C1606" s="25" t="s">
        <v>39</v>
      </c>
      <c r="D1606" s="114">
        <v>0</v>
      </c>
      <c r="E1606" s="205"/>
      <c r="F1606" s="205"/>
      <c r="G1606" s="455"/>
    </row>
    <row r="1607" spans="1:7" hidden="1" x14ac:dyDescent="0.35">
      <c r="A1607" s="364" t="s">
        <v>5712</v>
      </c>
      <c r="B1607" s="370" t="s">
        <v>820</v>
      </c>
      <c r="C1607" s="25" t="s">
        <v>39</v>
      </c>
      <c r="D1607" s="114">
        <v>0</v>
      </c>
      <c r="E1607" s="205"/>
      <c r="F1607" s="205"/>
      <c r="G1607" s="455"/>
    </row>
    <row r="1608" spans="1:7" hidden="1" x14ac:dyDescent="0.35">
      <c r="A1608" s="364" t="s">
        <v>5713</v>
      </c>
      <c r="B1608" s="370" t="s">
        <v>3238</v>
      </c>
      <c r="C1608" s="25" t="s">
        <v>39</v>
      </c>
      <c r="D1608" s="114">
        <v>0</v>
      </c>
      <c r="E1608" s="205"/>
      <c r="F1608" s="205"/>
      <c r="G1608" s="455"/>
    </row>
    <row r="1609" spans="1:7" hidden="1" x14ac:dyDescent="0.35">
      <c r="A1609" s="364" t="s">
        <v>5714</v>
      </c>
      <c r="B1609" s="370" t="s">
        <v>3980</v>
      </c>
      <c r="C1609" s="25" t="s">
        <v>39</v>
      </c>
      <c r="D1609" s="114">
        <v>0</v>
      </c>
      <c r="E1609" s="205"/>
      <c r="F1609" s="205"/>
      <c r="G1609" s="455"/>
    </row>
    <row r="1610" spans="1:7" hidden="1" x14ac:dyDescent="0.35">
      <c r="A1610" s="364" t="s">
        <v>5715</v>
      </c>
      <c r="B1610" s="370" t="s">
        <v>1351</v>
      </c>
      <c r="C1610" s="25" t="s">
        <v>39</v>
      </c>
      <c r="D1610" s="114">
        <v>0</v>
      </c>
      <c r="E1610" s="205"/>
      <c r="F1610" s="205"/>
      <c r="G1610" s="455"/>
    </row>
    <row r="1611" spans="1:7" hidden="1" x14ac:dyDescent="0.35">
      <c r="A1611" s="364" t="s">
        <v>5716</v>
      </c>
      <c r="B1611" s="370" t="s">
        <v>822</v>
      </c>
      <c r="C1611" s="25" t="s">
        <v>39</v>
      </c>
      <c r="D1611" s="114">
        <v>0</v>
      </c>
      <c r="E1611" s="205"/>
      <c r="F1611" s="205"/>
      <c r="G1611" s="455"/>
    </row>
    <row r="1612" spans="1:7" hidden="1" x14ac:dyDescent="0.35">
      <c r="A1612" s="364" t="s">
        <v>5717</v>
      </c>
      <c r="B1612" s="370" t="s">
        <v>3267</v>
      </c>
      <c r="C1612" s="25" t="s">
        <v>39</v>
      </c>
      <c r="D1612" s="114">
        <v>0</v>
      </c>
      <c r="E1612" s="205"/>
      <c r="F1612" s="205"/>
      <c r="G1612" s="455"/>
    </row>
    <row r="1613" spans="1:7" hidden="1" x14ac:dyDescent="0.35">
      <c r="A1613" s="364" t="s">
        <v>5718</v>
      </c>
      <c r="B1613" s="370" t="s">
        <v>3981</v>
      </c>
      <c r="C1613" s="25" t="s">
        <v>39</v>
      </c>
      <c r="D1613" s="114">
        <v>0</v>
      </c>
      <c r="E1613" s="205"/>
      <c r="F1613" s="205"/>
      <c r="G1613" s="455"/>
    </row>
    <row r="1614" spans="1:7" hidden="1" x14ac:dyDescent="0.35">
      <c r="A1614" s="364" t="s">
        <v>5719</v>
      </c>
      <c r="B1614" s="370" t="s">
        <v>824</v>
      </c>
      <c r="C1614" s="25" t="s">
        <v>39</v>
      </c>
      <c r="D1614" s="114">
        <v>0</v>
      </c>
      <c r="E1614" s="205"/>
      <c r="F1614" s="205"/>
      <c r="G1614" s="455"/>
    </row>
    <row r="1615" spans="1:7" hidden="1" x14ac:dyDescent="0.35">
      <c r="A1615" s="364" t="s">
        <v>5720</v>
      </c>
      <c r="B1615" s="370" t="s">
        <v>3296</v>
      </c>
      <c r="C1615" s="25" t="s">
        <v>39</v>
      </c>
      <c r="D1615" s="114">
        <v>0</v>
      </c>
      <c r="E1615" s="205"/>
      <c r="F1615" s="205"/>
      <c r="G1615" s="455"/>
    </row>
    <row r="1616" spans="1:7" hidden="1" x14ac:dyDescent="0.35">
      <c r="A1616" s="364" t="s">
        <v>5721</v>
      </c>
      <c r="B1616" s="370" t="s">
        <v>3982</v>
      </c>
      <c r="C1616" s="25" t="s">
        <v>39</v>
      </c>
      <c r="D1616" s="114">
        <v>0</v>
      </c>
      <c r="E1616" s="205"/>
      <c r="F1616" s="205"/>
      <c r="G1616" s="455"/>
    </row>
    <row r="1617" spans="1:7" hidden="1" x14ac:dyDescent="0.35">
      <c r="A1617" s="364" t="s">
        <v>5722</v>
      </c>
      <c r="B1617" s="370" t="s">
        <v>826</v>
      </c>
      <c r="C1617" s="25" t="s">
        <v>39</v>
      </c>
      <c r="D1617" s="114">
        <v>0</v>
      </c>
      <c r="E1617" s="205"/>
      <c r="F1617" s="205"/>
      <c r="G1617" s="455"/>
    </row>
    <row r="1618" spans="1:7" hidden="1" x14ac:dyDescent="0.35">
      <c r="A1618" s="364" t="s">
        <v>5723</v>
      </c>
      <c r="B1618" s="370" t="s">
        <v>3325</v>
      </c>
      <c r="C1618" s="25" t="s">
        <v>39</v>
      </c>
      <c r="D1618" s="114">
        <v>0</v>
      </c>
      <c r="E1618" s="205"/>
      <c r="F1618" s="205"/>
      <c r="G1618" s="455"/>
    </row>
    <row r="1619" spans="1:7" hidden="1" x14ac:dyDescent="0.35">
      <c r="A1619" s="364" t="s">
        <v>5724</v>
      </c>
      <c r="B1619" s="370" t="s">
        <v>3983</v>
      </c>
      <c r="C1619" s="25" t="s">
        <v>39</v>
      </c>
      <c r="D1619" s="114">
        <v>0</v>
      </c>
      <c r="E1619" s="205"/>
      <c r="F1619" s="205"/>
      <c r="G1619" s="455"/>
    </row>
    <row r="1620" spans="1:7" hidden="1" x14ac:dyDescent="0.35">
      <c r="A1620" s="364" t="s">
        <v>5725</v>
      </c>
      <c r="B1620" s="370" t="s">
        <v>828</v>
      </c>
      <c r="C1620" s="25" t="s">
        <v>39</v>
      </c>
      <c r="D1620" s="114">
        <v>0</v>
      </c>
      <c r="E1620" s="205"/>
      <c r="F1620" s="205"/>
      <c r="G1620" s="455"/>
    </row>
    <row r="1621" spans="1:7" hidden="1" x14ac:dyDescent="0.35">
      <c r="A1621" s="364" t="s">
        <v>5726</v>
      </c>
      <c r="B1621" s="370" t="s">
        <v>3354</v>
      </c>
      <c r="C1621" s="25" t="s">
        <v>39</v>
      </c>
      <c r="D1621" s="114">
        <v>0</v>
      </c>
      <c r="E1621" s="205"/>
      <c r="F1621" s="205"/>
      <c r="G1621" s="455"/>
    </row>
    <row r="1622" spans="1:7" hidden="1" x14ac:dyDescent="0.35">
      <c r="A1622" s="364" t="s">
        <v>5727</v>
      </c>
      <c r="B1622" s="370" t="s">
        <v>3984</v>
      </c>
      <c r="C1622" s="25" t="s">
        <v>39</v>
      </c>
      <c r="D1622" s="114">
        <v>0</v>
      </c>
      <c r="E1622" s="205"/>
      <c r="F1622" s="205"/>
      <c r="G1622" s="455"/>
    </row>
    <row r="1623" spans="1:7" hidden="1" x14ac:dyDescent="0.35">
      <c r="A1623" s="364" t="s">
        <v>5728</v>
      </c>
      <c r="B1623" s="370" t="s">
        <v>830</v>
      </c>
      <c r="C1623" s="25" t="s">
        <v>39</v>
      </c>
      <c r="D1623" s="114">
        <v>0</v>
      </c>
      <c r="E1623" s="205"/>
      <c r="F1623" s="205"/>
      <c r="G1623" s="455"/>
    </row>
    <row r="1624" spans="1:7" hidden="1" x14ac:dyDescent="0.35">
      <c r="A1624" s="364" t="s">
        <v>5729</v>
      </c>
      <c r="B1624" s="370" t="s">
        <v>3382</v>
      </c>
      <c r="C1624" s="25" t="s">
        <v>39</v>
      </c>
      <c r="D1624" s="114">
        <v>0</v>
      </c>
      <c r="E1624" s="205"/>
      <c r="F1624" s="205"/>
      <c r="G1624" s="455"/>
    </row>
    <row r="1625" spans="1:7" hidden="1" x14ac:dyDescent="0.35">
      <c r="A1625" s="364" t="s">
        <v>5730</v>
      </c>
      <c r="B1625" s="370" t="s">
        <v>3985</v>
      </c>
      <c r="C1625" s="25" t="s">
        <v>39</v>
      </c>
      <c r="D1625" s="114">
        <v>0</v>
      </c>
      <c r="E1625" s="205"/>
      <c r="F1625" s="205"/>
      <c r="G1625" s="455"/>
    </row>
    <row r="1626" spans="1:7" hidden="1" x14ac:dyDescent="0.35">
      <c r="A1626" s="364" t="s">
        <v>5731</v>
      </c>
      <c r="B1626" s="370" t="s">
        <v>3986</v>
      </c>
      <c r="C1626" s="25" t="s">
        <v>39</v>
      </c>
      <c r="D1626" s="114">
        <v>0</v>
      </c>
      <c r="E1626" s="205"/>
      <c r="F1626" s="205"/>
      <c r="G1626" s="455"/>
    </row>
    <row r="1627" spans="1:7" hidden="1" x14ac:dyDescent="0.35">
      <c r="A1627" s="364" t="s">
        <v>5732</v>
      </c>
      <c r="B1627" s="370" t="s">
        <v>3406</v>
      </c>
      <c r="C1627" s="25" t="s">
        <v>39</v>
      </c>
      <c r="D1627" s="114">
        <v>0</v>
      </c>
      <c r="E1627" s="205"/>
      <c r="F1627" s="205"/>
      <c r="G1627" s="455"/>
    </row>
    <row r="1628" spans="1:7" hidden="1" x14ac:dyDescent="0.35">
      <c r="A1628" s="364" t="s">
        <v>5733</v>
      </c>
      <c r="B1628" s="370" t="s">
        <v>833</v>
      </c>
      <c r="C1628" s="25" t="s">
        <v>39</v>
      </c>
      <c r="D1628" s="114">
        <v>0</v>
      </c>
      <c r="E1628" s="205"/>
      <c r="F1628" s="205"/>
      <c r="G1628" s="455"/>
    </row>
    <row r="1629" spans="1:7" hidden="1" x14ac:dyDescent="0.35">
      <c r="A1629" s="364" t="s">
        <v>5734</v>
      </c>
      <c r="B1629" s="370" t="s">
        <v>3987</v>
      </c>
      <c r="C1629" s="25" t="s">
        <v>39</v>
      </c>
      <c r="D1629" s="114">
        <v>0</v>
      </c>
      <c r="E1629" s="205"/>
      <c r="F1629" s="205"/>
      <c r="G1629" s="455"/>
    </row>
    <row r="1630" spans="1:7" hidden="1" x14ac:dyDescent="0.35">
      <c r="A1630" s="364" t="s">
        <v>5735</v>
      </c>
      <c r="B1630" s="370" t="s">
        <v>3435</v>
      </c>
      <c r="C1630" s="25" t="s">
        <v>39</v>
      </c>
      <c r="D1630" s="114">
        <v>0</v>
      </c>
      <c r="E1630" s="205"/>
      <c r="F1630" s="205"/>
      <c r="G1630" s="455"/>
    </row>
    <row r="1631" spans="1:7" hidden="1" x14ac:dyDescent="0.35">
      <c r="A1631" s="364" t="s">
        <v>5736</v>
      </c>
      <c r="B1631" s="370" t="s">
        <v>835</v>
      </c>
      <c r="C1631" s="25" t="s">
        <v>39</v>
      </c>
      <c r="D1631" s="114">
        <v>0</v>
      </c>
      <c r="E1631" s="205"/>
      <c r="F1631" s="205"/>
      <c r="G1631" s="455"/>
    </row>
    <row r="1632" spans="1:7" hidden="1" x14ac:dyDescent="0.35">
      <c r="A1632" s="364" t="s">
        <v>5737</v>
      </c>
      <c r="B1632" s="370" t="s">
        <v>836</v>
      </c>
      <c r="C1632" s="25" t="s">
        <v>39</v>
      </c>
      <c r="D1632" s="114">
        <v>0</v>
      </c>
      <c r="E1632" s="205"/>
      <c r="F1632" s="205"/>
      <c r="G1632" s="455"/>
    </row>
    <row r="1633" spans="1:7" hidden="1" x14ac:dyDescent="0.35">
      <c r="A1633" s="364" t="s">
        <v>5738</v>
      </c>
      <c r="B1633" s="370" t="s">
        <v>3463</v>
      </c>
      <c r="C1633" s="25" t="s">
        <v>39</v>
      </c>
      <c r="D1633" s="114">
        <v>0</v>
      </c>
      <c r="E1633" s="205"/>
      <c r="F1633" s="205"/>
      <c r="G1633" s="455"/>
    </row>
    <row r="1634" spans="1:7" hidden="1" x14ac:dyDescent="0.35">
      <c r="A1634" s="364" t="s">
        <v>5739</v>
      </c>
      <c r="B1634" s="370" t="s">
        <v>3988</v>
      </c>
      <c r="C1634" s="25" t="s">
        <v>39</v>
      </c>
      <c r="D1634" s="114">
        <v>0</v>
      </c>
      <c r="E1634" s="205"/>
      <c r="F1634" s="205"/>
      <c r="G1634" s="455"/>
    </row>
    <row r="1635" spans="1:7" hidden="1" x14ac:dyDescent="0.35">
      <c r="A1635" s="364" t="s">
        <v>5740</v>
      </c>
      <c r="B1635" s="370" t="s">
        <v>838</v>
      </c>
      <c r="C1635" s="25" t="s">
        <v>39</v>
      </c>
      <c r="D1635" s="114">
        <v>0</v>
      </c>
      <c r="E1635" s="205"/>
      <c r="F1635" s="205"/>
      <c r="G1635" s="455"/>
    </row>
    <row r="1636" spans="1:7" hidden="1" x14ac:dyDescent="0.35">
      <c r="A1636" s="364" t="s">
        <v>5741</v>
      </c>
      <c r="B1636" s="370" t="s">
        <v>3631</v>
      </c>
      <c r="C1636" s="25" t="s">
        <v>39</v>
      </c>
      <c r="D1636" s="114">
        <v>0</v>
      </c>
      <c r="E1636" s="205"/>
      <c r="F1636" s="205"/>
      <c r="G1636" s="455"/>
    </row>
    <row r="1637" spans="1:7" hidden="1" x14ac:dyDescent="0.35">
      <c r="A1637" s="364" t="s">
        <v>5742</v>
      </c>
      <c r="B1637" s="370" t="s">
        <v>3989</v>
      </c>
      <c r="C1637" s="25" t="s">
        <v>39</v>
      </c>
      <c r="D1637" s="114">
        <v>0</v>
      </c>
      <c r="E1637" s="205"/>
      <c r="F1637" s="205"/>
      <c r="G1637" s="455"/>
    </row>
    <row r="1638" spans="1:7" hidden="1" x14ac:dyDescent="0.35">
      <c r="A1638" s="364" t="s">
        <v>5743</v>
      </c>
      <c r="B1638" s="370" t="s">
        <v>1352</v>
      </c>
      <c r="C1638" s="25" t="s">
        <v>39</v>
      </c>
      <c r="D1638" s="114">
        <v>0</v>
      </c>
      <c r="E1638" s="205"/>
      <c r="F1638" s="205"/>
      <c r="G1638" s="455"/>
    </row>
    <row r="1639" spans="1:7" hidden="1" x14ac:dyDescent="0.35">
      <c r="A1639" s="364" t="s">
        <v>5744</v>
      </c>
      <c r="B1639" s="370" t="s">
        <v>840</v>
      </c>
      <c r="C1639" s="25" t="s">
        <v>39</v>
      </c>
      <c r="D1639" s="114">
        <v>0</v>
      </c>
      <c r="E1639" s="205"/>
      <c r="F1639" s="205"/>
      <c r="G1639" s="455"/>
    </row>
    <row r="1640" spans="1:7" hidden="1" x14ac:dyDescent="0.35">
      <c r="A1640" s="364" t="s">
        <v>5745</v>
      </c>
      <c r="B1640" s="370" t="s">
        <v>1353</v>
      </c>
      <c r="C1640" s="25" t="s">
        <v>39</v>
      </c>
      <c r="D1640" s="114">
        <v>0</v>
      </c>
      <c r="E1640" s="205"/>
      <c r="F1640" s="205"/>
      <c r="G1640" s="455"/>
    </row>
    <row r="1641" spans="1:7" hidden="1" x14ac:dyDescent="0.35">
      <c r="A1641" s="364" t="s">
        <v>5746</v>
      </c>
      <c r="B1641" s="370" t="s">
        <v>1354</v>
      </c>
      <c r="C1641" s="25" t="s">
        <v>39</v>
      </c>
      <c r="D1641" s="114">
        <v>0</v>
      </c>
      <c r="E1641" s="205"/>
      <c r="F1641" s="205"/>
      <c r="G1641" s="455"/>
    </row>
    <row r="1642" spans="1:7" hidden="1" x14ac:dyDescent="0.35">
      <c r="A1642" s="364" t="s">
        <v>5747</v>
      </c>
      <c r="B1642" s="370" t="s">
        <v>841</v>
      </c>
      <c r="C1642" s="25" t="s">
        <v>39</v>
      </c>
      <c r="D1642" s="114">
        <v>0</v>
      </c>
      <c r="E1642" s="205"/>
      <c r="F1642" s="205"/>
      <c r="G1642" s="455"/>
    </row>
    <row r="1643" spans="1:7" hidden="1" x14ac:dyDescent="0.35">
      <c r="A1643" s="364" t="s">
        <v>5748</v>
      </c>
      <c r="B1643" s="370" t="s">
        <v>842</v>
      </c>
      <c r="C1643" s="25" t="s">
        <v>39</v>
      </c>
      <c r="D1643" s="114">
        <v>0</v>
      </c>
      <c r="E1643" s="205"/>
      <c r="F1643" s="205"/>
      <c r="G1643" s="455"/>
    </row>
    <row r="1644" spans="1:7" hidden="1" x14ac:dyDescent="0.35">
      <c r="A1644" s="364" t="s">
        <v>5749</v>
      </c>
      <c r="B1644" s="370" t="s">
        <v>1355</v>
      </c>
      <c r="C1644" s="25" t="s">
        <v>39</v>
      </c>
      <c r="D1644" s="114">
        <v>0</v>
      </c>
      <c r="E1644" s="205"/>
      <c r="F1644" s="205"/>
      <c r="G1644" s="455"/>
    </row>
    <row r="1645" spans="1:7" hidden="1" x14ac:dyDescent="0.35">
      <c r="A1645" s="364" t="s">
        <v>5750</v>
      </c>
      <c r="B1645" s="370" t="s">
        <v>3990</v>
      </c>
      <c r="C1645" s="25" t="s">
        <v>39</v>
      </c>
      <c r="D1645" s="114">
        <v>0</v>
      </c>
      <c r="E1645" s="205"/>
      <c r="F1645" s="205"/>
      <c r="G1645" s="455"/>
    </row>
    <row r="1646" spans="1:7" hidden="1" x14ac:dyDescent="0.35">
      <c r="A1646" s="364" t="s">
        <v>5751</v>
      </c>
      <c r="B1646" s="370" t="s">
        <v>3492</v>
      </c>
      <c r="C1646" s="25" t="s">
        <v>39</v>
      </c>
      <c r="D1646" s="114">
        <v>0</v>
      </c>
      <c r="E1646" s="205"/>
      <c r="F1646" s="205"/>
      <c r="G1646" s="455"/>
    </row>
    <row r="1647" spans="1:7" hidden="1" x14ac:dyDescent="0.35">
      <c r="A1647" s="364" t="s">
        <v>5752</v>
      </c>
      <c r="B1647" s="370" t="s">
        <v>844</v>
      </c>
      <c r="C1647" s="25" t="s">
        <v>39</v>
      </c>
      <c r="D1647" s="114">
        <v>0</v>
      </c>
      <c r="E1647" s="205"/>
      <c r="F1647" s="205"/>
      <c r="G1647" s="455"/>
    </row>
    <row r="1648" spans="1:7" hidden="1" x14ac:dyDescent="0.35">
      <c r="A1648" s="364" t="s">
        <v>5753</v>
      </c>
      <c r="B1648" s="370" t="s">
        <v>845</v>
      </c>
      <c r="C1648" s="25" t="s">
        <v>39</v>
      </c>
      <c r="D1648" s="114">
        <v>0</v>
      </c>
      <c r="E1648" s="205"/>
      <c r="F1648" s="205"/>
      <c r="G1648" s="455"/>
    </row>
    <row r="1649" spans="1:7" hidden="1" x14ac:dyDescent="0.35">
      <c r="A1649" s="364" t="s">
        <v>5754</v>
      </c>
      <c r="B1649" s="370" t="s">
        <v>3571</v>
      </c>
      <c r="C1649" s="25" t="s">
        <v>39</v>
      </c>
      <c r="D1649" s="114">
        <v>0</v>
      </c>
      <c r="E1649" s="205"/>
      <c r="F1649" s="205"/>
      <c r="G1649" s="455"/>
    </row>
    <row r="1650" spans="1:7" hidden="1" x14ac:dyDescent="0.35">
      <c r="A1650" s="364" t="s">
        <v>5755</v>
      </c>
      <c r="B1650" s="370" t="s">
        <v>3525</v>
      </c>
      <c r="C1650" s="25" t="s">
        <v>39</v>
      </c>
      <c r="D1650" s="114">
        <v>0</v>
      </c>
      <c r="E1650" s="205"/>
      <c r="F1650" s="205"/>
      <c r="G1650" s="455"/>
    </row>
    <row r="1651" spans="1:7" hidden="1" x14ac:dyDescent="0.35">
      <c r="A1651" s="364" t="s">
        <v>5756</v>
      </c>
      <c r="B1651" s="370" t="s">
        <v>3991</v>
      </c>
      <c r="C1651" s="25" t="s">
        <v>39</v>
      </c>
      <c r="D1651" s="114">
        <v>0</v>
      </c>
      <c r="E1651" s="205"/>
      <c r="F1651" s="205"/>
      <c r="G1651" s="455"/>
    </row>
    <row r="1652" spans="1:7" hidden="1" x14ac:dyDescent="0.35">
      <c r="A1652" s="364" t="s">
        <v>5757</v>
      </c>
      <c r="B1652" s="370" t="s">
        <v>2658</v>
      </c>
      <c r="C1652" s="25" t="s">
        <v>39</v>
      </c>
      <c r="D1652" s="114">
        <v>0</v>
      </c>
      <c r="E1652" s="205"/>
      <c r="F1652" s="205"/>
      <c r="G1652" s="455"/>
    </row>
    <row r="1653" spans="1:7" hidden="1" x14ac:dyDescent="0.35">
      <c r="A1653" s="364" t="s">
        <v>5758</v>
      </c>
      <c r="B1653" s="370" t="s">
        <v>3549</v>
      </c>
      <c r="C1653" s="25" t="s">
        <v>39</v>
      </c>
      <c r="D1653" s="114">
        <v>0</v>
      </c>
      <c r="E1653" s="205"/>
      <c r="F1653" s="205"/>
      <c r="G1653" s="455"/>
    </row>
    <row r="1654" spans="1:7" hidden="1" x14ac:dyDescent="0.35">
      <c r="A1654" s="372" t="s">
        <v>5759</v>
      </c>
      <c r="B1654" s="373" t="s">
        <v>3992</v>
      </c>
      <c r="C1654" s="374" t="s">
        <v>39</v>
      </c>
      <c r="D1654" s="114">
        <v>0</v>
      </c>
      <c r="E1654" s="205"/>
      <c r="F1654" s="205"/>
      <c r="G1654" s="455"/>
    </row>
    <row r="1655" spans="1:7" hidden="1" x14ac:dyDescent="0.35">
      <c r="A1655" s="364" t="s">
        <v>2365</v>
      </c>
      <c r="B1655" s="370" t="s">
        <v>976</v>
      </c>
      <c r="C1655" s="25" t="s">
        <v>39</v>
      </c>
      <c r="D1655" s="114">
        <v>0</v>
      </c>
      <c r="E1655" s="205"/>
      <c r="F1655" s="205"/>
      <c r="G1655" s="455">
        <v>950</v>
      </c>
    </row>
    <row r="1656" spans="1:7" hidden="1" x14ac:dyDescent="0.35">
      <c r="A1656" s="364" t="s">
        <v>2366</v>
      </c>
      <c r="B1656" s="370" t="s">
        <v>3200</v>
      </c>
      <c r="C1656" s="25" t="s">
        <v>39</v>
      </c>
      <c r="D1656" s="114">
        <v>0</v>
      </c>
      <c r="E1656" s="205"/>
      <c r="F1656" s="205"/>
      <c r="G1656" s="455">
        <v>950</v>
      </c>
    </row>
    <row r="1657" spans="1:7" hidden="1" x14ac:dyDescent="0.35">
      <c r="A1657" s="364" t="s">
        <v>2367</v>
      </c>
      <c r="B1657" s="370" t="s">
        <v>3993</v>
      </c>
      <c r="C1657" s="25" t="s">
        <v>39</v>
      </c>
      <c r="D1657" s="114">
        <v>0</v>
      </c>
      <c r="E1657" s="205"/>
      <c r="F1657" s="205"/>
      <c r="G1657" s="455">
        <v>950</v>
      </c>
    </row>
    <row r="1658" spans="1:7" hidden="1" x14ac:dyDescent="0.35">
      <c r="A1658" s="364" t="s">
        <v>2368</v>
      </c>
      <c r="B1658" s="370" t="s">
        <v>978</v>
      </c>
      <c r="C1658" s="25" t="s">
        <v>39</v>
      </c>
      <c r="D1658" s="114">
        <v>0</v>
      </c>
      <c r="E1658" s="205"/>
      <c r="F1658" s="205"/>
      <c r="G1658" s="455">
        <v>950</v>
      </c>
    </row>
    <row r="1659" spans="1:7" hidden="1" x14ac:dyDescent="0.35">
      <c r="A1659" s="364" t="s">
        <v>2369</v>
      </c>
      <c r="B1659" s="370" t="s">
        <v>3142</v>
      </c>
      <c r="C1659" s="25" t="s">
        <v>39</v>
      </c>
      <c r="D1659" s="114">
        <v>0</v>
      </c>
      <c r="E1659" s="205"/>
      <c r="F1659" s="205"/>
      <c r="G1659" s="455">
        <v>950</v>
      </c>
    </row>
    <row r="1660" spans="1:7" hidden="1" x14ac:dyDescent="0.35">
      <c r="A1660" s="364" t="s">
        <v>2370</v>
      </c>
      <c r="B1660" s="370" t="s">
        <v>3994</v>
      </c>
      <c r="C1660" s="25" t="s">
        <v>39</v>
      </c>
      <c r="D1660" s="114">
        <v>0</v>
      </c>
      <c r="E1660" s="205"/>
      <c r="F1660" s="205"/>
      <c r="G1660" s="455">
        <v>950</v>
      </c>
    </row>
    <row r="1661" spans="1:7" hidden="1" x14ac:dyDescent="0.35">
      <c r="A1661" s="364" t="s">
        <v>2371</v>
      </c>
      <c r="B1661" s="370" t="s">
        <v>1149</v>
      </c>
      <c r="C1661" s="25" t="s">
        <v>39</v>
      </c>
      <c r="D1661" s="114">
        <v>0</v>
      </c>
      <c r="E1661" s="205"/>
      <c r="F1661" s="205"/>
      <c r="G1661" s="455">
        <v>950</v>
      </c>
    </row>
    <row r="1662" spans="1:7" hidden="1" x14ac:dyDescent="0.35">
      <c r="A1662" s="364" t="s">
        <v>2372</v>
      </c>
      <c r="B1662" s="370" t="s">
        <v>3171</v>
      </c>
      <c r="C1662" s="25" t="s">
        <v>39</v>
      </c>
      <c r="D1662" s="114">
        <v>0</v>
      </c>
      <c r="E1662" s="205"/>
      <c r="F1662" s="205"/>
      <c r="G1662" s="455">
        <v>950</v>
      </c>
    </row>
    <row r="1663" spans="1:7" hidden="1" x14ac:dyDescent="0.35">
      <c r="A1663" s="364" t="s">
        <v>2373</v>
      </c>
      <c r="B1663" s="370" t="s">
        <v>3995</v>
      </c>
      <c r="C1663" s="25" t="s">
        <v>39</v>
      </c>
      <c r="D1663" s="114">
        <v>0</v>
      </c>
      <c r="E1663" s="205"/>
      <c r="F1663" s="205"/>
      <c r="G1663" s="455">
        <v>950</v>
      </c>
    </row>
    <row r="1664" spans="1:7" hidden="1" x14ac:dyDescent="0.35">
      <c r="A1664" s="364" t="s">
        <v>2374</v>
      </c>
      <c r="B1664" s="370" t="s">
        <v>1358</v>
      </c>
      <c r="C1664" s="25" t="s">
        <v>39</v>
      </c>
      <c r="D1664" s="114">
        <v>0</v>
      </c>
      <c r="E1664" s="205"/>
      <c r="F1664" s="205"/>
      <c r="G1664" s="455">
        <v>950</v>
      </c>
    </row>
    <row r="1665" spans="1:7" hidden="1" x14ac:dyDescent="0.35">
      <c r="A1665" s="364" t="s">
        <v>2375</v>
      </c>
      <c r="B1665" s="370" t="s">
        <v>3239</v>
      </c>
      <c r="C1665" s="25" t="s">
        <v>39</v>
      </c>
      <c r="D1665" s="114">
        <v>0</v>
      </c>
      <c r="E1665" s="205"/>
      <c r="F1665" s="205"/>
      <c r="G1665" s="455">
        <v>950</v>
      </c>
    </row>
    <row r="1666" spans="1:7" hidden="1" x14ac:dyDescent="0.35">
      <c r="A1666" s="364" t="s">
        <v>2376</v>
      </c>
      <c r="B1666" s="370" t="s">
        <v>3996</v>
      </c>
      <c r="C1666" s="25" t="s">
        <v>39</v>
      </c>
      <c r="D1666" s="114">
        <v>0</v>
      </c>
      <c r="E1666" s="205"/>
      <c r="F1666" s="205"/>
      <c r="G1666" s="455">
        <v>950</v>
      </c>
    </row>
    <row r="1667" spans="1:7" hidden="1" x14ac:dyDescent="0.35">
      <c r="A1667" s="364" t="s">
        <v>2377</v>
      </c>
      <c r="B1667" s="370" t="s">
        <v>1360</v>
      </c>
      <c r="C1667" s="25" t="s">
        <v>39</v>
      </c>
      <c r="D1667" s="114">
        <v>0</v>
      </c>
      <c r="E1667" s="205"/>
      <c r="F1667" s="205"/>
      <c r="G1667" s="455">
        <v>950</v>
      </c>
    </row>
    <row r="1668" spans="1:7" hidden="1" x14ac:dyDescent="0.35">
      <c r="A1668" s="364" t="s">
        <v>2378</v>
      </c>
      <c r="B1668" s="370" t="s">
        <v>1361</v>
      </c>
      <c r="C1668" s="25" t="s">
        <v>39</v>
      </c>
      <c r="D1668" s="114">
        <v>0</v>
      </c>
      <c r="E1668" s="205"/>
      <c r="F1668" s="205"/>
      <c r="G1668" s="455">
        <v>950</v>
      </c>
    </row>
    <row r="1669" spans="1:7" hidden="1" x14ac:dyDescent="0.35">
      <c r="A1669" s="364" t="s">
        <v>2379</v>
      </c>
      <c r="B1669" s="370" t="s">
        <v>3268</v>
      </c>
      <c r="C1669" s="25" t="s">
        <v>39</v>
      </c>
      <c r="D1669" s="114">
        <v>0</v>
      </c>
      <c r="E1669" s="205"/>
      <c r="F1669" s="205"/>
      <c r="G1669" s="455">
        <v>950</v>
      </c>
    </row>
    <row r="1670" spans="1:7" hidden="1" x14ac:dyDescent="0.35">
      <c r="A1670" s="364" t="s">
        <v>2380</v>
      </c>
      <c r="B1670" s="370" t="s">
        <v>3997</v>
      </c>
      <c r="C1670" s="25" t="s">
        <v>39</v>
      </c>
      <c r="D1670" s="114">
        <v>0</v>
      </c>
      <c r="E1670" s="205"/>
      <c r="F1670" s="205"/>
      <c r="G1670" s="455">
        <v>950</v>
      </c>
    </row>
    <row r="1671" spans="1:7" hidden="1" x14ac:dyDescent="0.35">
      <c r="A1671" s="364" t="s">
        <v>2381</v>
      </c>
      <c r="B1671" s="370" t="s">
        <v>1363</v>
      </c>
      <c r="C1671" s="25" t="s">
        <v>39</v>
      </c>
      <c r="D1671" s="114">
        <v>0</v>
      </c>
      <c r="E1671" s="205"/>
      <c r="F1671" s="205"/>
      <c r="G1671" s="455">
        <v>950</v>
      </c>
    </row>
    <row r="1672" spans="1:7" hidden="1" x14ac:dyDescent="0.35">
      <c r="A1672" s="364" t="s">
        <v>2382</v>
      </c>
      <c r="B1672" s="370" t="s">
        <v>3297</v>
      </c>
      <c r="C1672" s="25" t="s">
        <v>39</v>
      </c>
      <c r="D1672" s="114">
        <v>0</v>
      </c>
      <c r="E1672" s="205"/>
      <c r="F1672" s="205"/>
      <c r="G1672" s="455">
        <v>950</v>
      </c>
    </row>
    <row r="1673" spans="1:7" hidden="1" x14ac:dyDescent="0.35">
      <c r="A1673" s="364" t="s">
        <v>2383</v>
      </c>
      <c r="B1673" s="370" t="s">
        <v>3998</v>
      </c>
      <c r="C1673" s="25" t="s">
        <v>39</v>
      </c>
      <c r="D1673" s="114">
        <v>0</v>
      </c>
      <c r="E1673" s="205"/>
      <c r="F1673" s="205"/>
      <c r="G1673" s="455">
        <v>950</v>
      </c>
    </row>
    <row r="1674" spans="1:7" hidden="1" x14ac:dyDescent="0.35">
      <c r="A1674" s="364" t="s">
        <v>2384</v>
      </c>
      <c r="B1674" s="370" t="s">
        <v>1365</v>
      </c>
      <c r="C1674" s="25" t="s">
        <v>39</v>
      </c>
      <c r="D1674" s="114">
        <v>0</v>
      </c>
      <c r="E1674" s="205"/>
      <c r="F1674" s="205"/>
      <c r="G1674" s="455">
        <v>950</v>
      </c>
    </row>
    <row r="1675" spans="1:7" hidden="1" x14ac:dyDescent="0.35">
      <c r="A1675" s="364" t="s">
        <v>2385</v>
      </c>
      <c r="B1675" s="370" t="s">
        <v>3326</v>
      </c>
      <c r="C1675" s="25" t="s">
        <v>39</v>
      </c>
      <c r="D1675" s="114">
        <v>0</v>
      </c>
      <c r="E1675" s="205"/>
      <c r="F1675" s="205"/>
      <c r="G1675" s="455">
        <v>950</v>
      </c>
    </row>
    <row r="1676" spans="1:7" hidden="1" x14ac:dyDescent="0.35">
      <c r="A1676" s="364" t="s">
        <v>2386</v>
      </c>
      <c r="B1676" s="370" t="s">
        <v>3999</v>
      </c>
      <c r="C1676" s="25" t="s">
        <v>39</v>
      </c>
      <c r="D1676" s="114">
        <v>0</v>
      </c>
      <c r="E1676" s="205"/>
      <c r="F1676" s="205"/>
      <c r="G1676" s="455">
        <v>950</v>
      </c>
    </row>
    <row r="1677" spans="1:7" hidden="1" x14ac:dyDescent="0.35">
      <c r="A1677" s="364" t="s">
        <v>2387</v>
      </c>
      <c r="B1677" s="370" t="s">
        <v>1367</v>
      </c>
      <c r="C1677" s="25" t="s">
        <v>39</v>
      </c>
      <c r="D1677" s="114">
        <v>0</v>
      </c>
      <c r="E1677" s="205"/>
      <c r="F1677" s="205"/>
      <c r="G1677" s="455">
        <v>950</v>
      </c>
    </row>
    <row r="1678" spans="1:7" hidden="1" x14ac:dyDescent="0.35">
      <c r="A1678" s="364" t="s">
        <v>2388</v>
      </c>
      <c r="B1678" s="370" t="s">
        <v>3355</v>
      </c>
      <c r="C1678" s="25" t="s">
        <v>39</v>
      </c>
      <c r="D1678" s="114">
        <v>0</v>
      </c>
      <c r="E1678" s="205"/>
      <c r="F1678" s="205"/>
      <c r="G1678" s="455">
        <v>950</v>
      </c>
    </row>
    <row r="1679" spans="1:7" hidden="1" x14ac:dyDescent="0.35">
      <c r="A1679" s="364" t="s">
        <v>2389</v>
      </c>
      <c r="B1679" s="370" t="s">
        <v>4000</v>
      </c>
      <c r="C1679" s="25" t="s">
        <v>39</v>
      </c>
      <c r="D1679" s="114">
        <v>0</v>
      </c>
      <c r="E1679" s="205"/>
      <c r="F1679" s="205"/>
      <c r="G1679" s="455">
        <v>950</v>
      </c>
    </row>
    <row r="1680" spans="1:7" hidden="1" x14ac:dyDescent="0.35">
      <c r="A1680" s="364" t="s">
        <v>2390</v>
      </c>
      <c r="B1680" s="370" t="s">
        <v>1369</v>
      </c>
      <c r="C1680" s="25" t="s">
        <v>39</v>
      </c>
      <c r="D1680" s="114">
        <v>0</v>
      </c>
      <c r="E1680" s="205"/>
      <c r="F1680" s="205"/>
      <c r="G1680" s="455">
        <v>950</v>
      </c>
    </row>
    <row r="1681" spans="1:7" hidden="1" x14ac:dyDescent="0.35">
      <c r="A1681" s="364" t="s">
        <v>2391</v>
      </c>
      <c r="B1681" s="370" t="s">
        <v>3383</v>
      </c>
      <c r="C1681" s="25" t="s">
        <v>39</v>
      </c>
      <c r="D1681" s="114">
        <v>0</v>
      </c>
      <c r="E1681" s="205"/>
      <c r="F1681" s="205"/>
      <c r="G1681" s="455">
        <v>950</v>
      </c>
    </row>
    <row r="1682" spans="1:7" hidden="1" x14ac:dyDescent="0.35">
      <c r="A1682" s="364" t="s">
        <v>2392</v>
      </c>
      <c r="B1682" s="370" t="s">
        <v>4001</v>
      </c>
      <c r="C1682" s="25" t="s">
        <v>39</v>
      </c>
      <c r="D1682" s="114">
        <v>0</v>
      </c>
      <c r="E1682" s="205"/>
      <c r="F1682" s="205"/>
      <c r="G1682" s="455">
        <v>950</v>
      </c>
    </row>
    <row r="1683" spans="1:7" hidden="1" x14ac:dyDescent="0.35">
      <c r="A1683" s="364" t="s">
        <v>2393</v>
      </c>
      <c r="B1683" s="370" t="s">
        <v>4002</v>
      </c>
      <c r="C1683" s="25" t="s">
        <v>39</v>
      </c>
      <c r="D1683" s="114">
        <v>0</v>
      </c>
      <c r="E1683" s="205"/>
      <c r="F1683" s="205"/>
      <c r="G1683" s="455">
        <v>950</v>
      </c>
    </row>
    <row r="1684" spans="1:7" hidden="1" x14ac:dyDescent="0.35">
      <c r="A1684" s="364" t="s">
        <v>2394</v>
      </c>
      <c r="B1684" s="370" t="s">
        <v>3407</v>
      </c>
      <c r="C1684" s="25" t="s">
        <v>39</v>
      </c>
      <c r="D1684" s="114">
        <v>0</v>
      </c>
      <c r="E1684" s="205"/>
      <c r="F1684" s="205"/>
      <c r="G1684" s="455">
        <v>950</v>
      </c>
    </row>
    <row r="1685" spans="1:7" hidden="1" x14ac:dyDescent="0.35">
      <c r="A1685" s="364" t="s">
        <v>2395</v>
      </c>
      <c r="B1685" s="370" t="s">
        <v>979</v>
      </c>
      <c r="C1685" s="25" t="s">
        <v>39</v>
      </c>
      <c r="D1685" s="114">
        <v>0</v>
      </c>
      <c r="E1685" s="205"/>
      <c r="F1685" s="205"/>
      <c r="G1685" s="455">
        <v>950</v>
      </c>
    </row>
    <row r="1686" spans="1:7" hidden="1" x14ac:dyDescent="0.35">
      <c r="A1686" s="364" t="s">
        <v>2396</v>
      </c>
      <c r="B1686" s="370" t="s">
        <v>4003</v>
      </c>
      <c r="C1686" s="25" t="s">
        <v>39</v>
      </c>
      <c r="D1686" s="114">
        <v>0</v>
      </c>
      <c r="E1686" s="205"/>
      <c r="F1686" s="205"/>
      <c r="G1686" s="455">
        <v>950</v>
      </c>
    </row>
    <row r="1687" spans="1:7" hidden="1" x14ac:dyDescent="0.35">
      <c r="A1687" s="364" t="s">
        <v>2397</v>
      </c>
      <c r="B1687" s="370" t="s">
        <v>3436</v>
      </c>
      <c r="C1687" s="25" t="s">
        <v>39</v>
      </c>
      <c r="D1687" s="114">
        <v>0</v>
      </c>
      <c r="E1687" s="205"/>
      <c r="F1687" s="205"/>
      <c r="G1687" s="455">
        <v>950</v>
      </c>
    </row>
    <row r="1688" spans="1:7" hidden="1" x14ac:dyDescent="0.35">
      <c r="A1688" s="364" t="s">
        <v>2398</v>
      </c>
      <c r="B1688" s="370" t="s">
        <v>981</v>
      </c>
      <c r="C1688" s="25" t="s">
        <v>39</v>
      </c>
      <c r="D1688" s="114">
        <v>0</v>
      </c>
      <c r="E1688" s="205"/>
      <c r="F1688" s="205"/>
      <c r="G1688" s="455">
        <v>950</v>
      </c>
    </row>
    <row r="1689" spans="1:7" hidden="1" x14ac:dyDescent="0.35">
      <c r="A1689" s="364" t="s">
        <v>2399</v>
      </c>
      <c r="B1689" s="370" t="s">
        <v>982</v>
      </c>
      <c r="C1689" s="25" t="s">
        <v>39</v>
      </c>
      <c r="D1689" s="114">
        <v>0</v>
      </c>
      <c r="E1689" s="205"/>
      <c r="F1689" s="205"/>
      <c r="G1689" s="455">
        <v>950</v>
      </c>
    </row>
    <row r="1690" spans="1:7" hidden="1" x14ac:dyDescent="0.35">
      <c r="A1690" s="364" t="s">
        <v>2400</v>
      </c>
      <c r="B1690" s="370" t="s">
        <v>3464</v>
      </c>
      <c r="C1690" s="25" t="s">
        <v>39</v>
      </c>
      <c r="D1690" s="114">
        <v>0</v>
      </c>
      <c r="E1690" s="205"/>
      <c r="F1690" s="205"/>
      <c r="G1690" s="455">
        <v>950</v>
      </c>
    </row>
    <row r="1691" spans="1:7" hidden="1" x14ac:dyDescent="0.35">
      <c r="A1691" s="364" t="s">
        <v>2401</v>
      </c>
      <c r="B1691" s="370" t="s">
        <v>4004</v>
      </c>
      <c r="C1691" s="25" t="s">
        <v>39</v>
      </c>
      <c r="D1691" s="114">
        <v>0</v>
      </c>
      <c r="E1691" s="205"/>
      <c r="F1691" s="205"/>
      <c r="G1691" s="455">
        <v>950</v>
      </c>
    </row>
    <row r="1692" spans="1:7" hidden="1" x14ac:dyDescent="0.35">
      <c r="A1692" s="364" t="s">
        <v>2402</v>
      </c>
      <c r="B1692" s="370" t="s">
        <v>984</v>
      </c>
      <c r="C1692" s="25" t="s">
        <v>39</v>
      </c>
      <c r="D1692" s="114">
        <v>0</v>
      </c>
      <c r="E1692" s="205"/>
      <c r="F1692" s="205"/>
      <c r="G1692" s="455">
        <v>950</v>
      </c>
    </row>
    <row r="1693" spans="1:7" hidden="1" x14ac:dyDescent="0.35">
      <c r="A1693" s="364" t="s">
        <v>2403</v>
      </c>
      <c r="B1693" s="370" t="s">
        <v>3632</v>
      </c>
      <c r="C1693" s="25" t="s">
        <v>39</v>
      </c>
      <c r="D1693" s="114">
        <v>0</v>
      </c>
      <c r="E1693" s="205"/>
      <c r="F1693" s="205"/>
      <c r="G1693" s="455">
        <v>950</v>
      </c>
    </row>
    <row r="1694" spans="1:7" hidden="1" x14ac:dyDescent="0.35">
      <c r="A1694" s="364" t="s">
        <v>2404</v>
      </c>
      <c r="B1694" s="370" t="s">
        <v>4005</v>
      </c>
      <c r="C1694" s="25" t="s">
        <v>39</v>
      </c>
      <c r="D1694" s="114">
        <v>0</v>
      </c>
      <c r="E1694" s="205"/>
      <c r="F1694" s="205"/>
      <c r="G1694" s="455">
        <v>950</v>
      </c>
    </row>
    <row r="1695" spans="1:7" hidden="1" x14ac:dyDescent="0.35">
      <c r="A1695" s="364" t="s">
        <v>2405</v>
      </c>
      <c r="B1695" s="370" t="s">
        <v>1372</v>
      </c>
      <c r="C1695" s="25" t="s">
        <v>39</v>
      </c>
      <c r="D1695" s="114">
        <v>0</v>
      </c>
      <c r="E1695" s="205"/>
      <c r="F1695" s="205"/>
      <c r="G1695" s="455">
        <v>950</v>
      </c>
    </row>
    <row r="1696" spans="1:7" hidden="1" x14ac:dyDescent="0.35">
      <c r="A1696" s="364" t="s">
        <v>4428</v>
      </c>
      <c r="B1696" s="370" t="s">
        <v>986</v>
      </c>
      <c r="C1696" s="25" t="s">
        <v>39</v>
      </c>
      <c r="D1696" s="114">
        <v>0</v>
      </c>
      <c r="E1696" s="205"/>
      <c r="F1696" s="205"/>
      <c r="G1696" s="455">
        <v>950</v>
      </c>
    </row>
    <row r="1697" spans="1:7" hidden="1" x14ac:dyDescent="0.35">
      <c r="A1697" s="364" t="s">
        <v>4429</v>
      </c>
      <c r="B1697" s="370" t="s">
        <v>1373</v>
      </c>
      <c r="C1697" s="25" t="s">
        <v>39</v>
      </c>
      <c r="D1697" s="114">
        <v>0</v>
      </c>
      <c r="E1697" s="205"/>
      <c r="F1697" s="205"/>
      <c r="G1697" s="455">
        <v>950</v>
      </c>
    </row>
    <row r="1698" spans="1:7" hidden="1" x14ac:dyDescent="0.35">
      <c r="A1698" s="364" t="s">
        <v>4430</v>
      </c>
      <c r="B1698" s="370" t="s">
        <v>1374</v>
      </c>
      <c r="C1698" s="25" t="s">
        <v>39</v>
      </c>
      <c r="D1698" s="114">
        <v>0</v>
      </c>
      <c r="E1698" s="205"/>
      <c r="F1698" s="205"/>
      <c r="G1698" s="455">
        <v>950</v>
      </c>
    </row>
    <row r="1699" spans="1:7" hidden="1" x14ac:dyDescent="0.35">
      <c r="A1699" s="364" t="s">
        <v>4431</v>
      </c>
      <c r="B1699" s="370" t="s">
        <v>1375</v>
      </c>
      <c r="C1699" s="25" t="s">
        <v>39</v>
      </c>
      <c r="D1699" s="114">
        <v>0</v>
      </c>
      <c r="E1699" s="205"/>
      <c r="F1699" s="205"/>
      <c r="G1699" s="455">
        <v>950</v>
      </c>
    </row>
    <row r="1700" spans="1:7" hidden="1" x14ac:dyDescent="0.35">
      <c r="A1700" s="364" t="s">
        <v>4432</v>
      </c>
      <c r="B1700" s="370" t="s">
        <v>1376</v>
      </c>
      <c r="C1700" s="25" t="s">
        <v>39</v>
      </c>
      <c r="D1700" s="114">
        <v>0</v>
      </c>
      <c r="E1700" s="205"/>
      <c r="F1700" s="205"/>
      <c r="G1700" s="455">
        <v>950</v>
      </c>
    </row>
    <row r="1701" spans="1:7" hidden="1" x14ac:dyDescent="0.35">
      <c r="A1701" s="364" t="s">
        <v>4433</v>
      </c>
      <c r="B1701" s="370" t="s">
        <v>1377</v>
      </c>
      <c r="C1701" s="25" t="s">
        <v>39</v>
      </c>
      <c r="D1701" s="114">
        <v>0</v>
      </c>
      <c r="E1701" s="205"/>
      <c r="F1701" s="205"/>
      <c r="G1701" s="455">
        <v>950</v>
      </c>
    </row>
    <row r="1702" spans="1:7" hidden="1" x14ac:dyDescent="0.35">
      <c r="A1702" s="364" t="s">
        <v>4434</v>
      </c>
      <c r="B1702" s="370" t="s">
        <v>4006</v>
      </c>
      <c r="C1702" s="25" t="s">
        <v>39</v>
      </c>
      <c r="D1702" s="114">
        <v>0</v>
      </c>
      <c r="E1702" s="205"/>
      <c r="F1702" s="205"/>
      <c r="G1702" s="455">
        <v>950</v>
      </c>
    </row>
    <row r="1703" spans="1:7" hidden="1" x14ac:dyDescent="0.35">
      <c r="A1703" s="364" t="s">
        <v>4435</v>
      </c>
      <c r="B1703" s="370" t="s">
        <v>3493</v>
      </c>
      <c r="C1703" s="25" t="s">
        <v>39</v>
      </c>
      <c r="D1703" s="114">
        <v>0</v>
      </c>
      <c r="E1703" s="205"/>
      <c r="F1703" s="205"/>
      <c r="G1703" s="455">
        <v>950</v>
      </c>
    </row>
    <row r="1704" spans="1:7" hidden="1" x14ac:dyDescent="0.35">
      <c r="A1704" s="364" t="s">
        <v>4436</v>
      </c>
      <c r="B1704" s="370" t="s">
        <v>1379</v>
      </c>
      <c r="C1704" s="25" t="s">
        <v>39</v>
      </c>
      <c r="D1704" s="114">
        <v>0</v>
      </c>
      <c r="E1704" s="205"/>
      <c r="F1704" s="205"/>
      <c r="G1704" s="455">
        <v>950</v>
      </c>
    </row>
    <row r="1705" spans="1:7" hidden="1" x14ac:dyDescent="0.35">
      <c r="A1705" s="364" t="s">
        <v>4437</v>
      </c>
      <c r="B1705" s="370" t="s">
        <v>1380</v>
      </c>
      <c r="C1705" s="25" t="s">
        <v>39</v>
      </c>
      <c r="D1705" s="114">
        <v>0</v>
      </c>
      <c r="E1705" s="205"/>
      <c r="F1705" s="205"/>
      <c r="G1705" s="455">
        <v>950</v>
      </c>
    </row>
    <row r="1706" spans="1:7" hidden="1" x14ac:dyDescent="0.35">
      <c r="A1706" s="364" t="s">
        <v>4438</v>
      </c>
      <c r="B1706" s="370" t="s">
        <v>3572</v>
      </c>
      <c r="C1706" s="25" t="s">
        <v>39</v>
      </c>
      <c r="D1706" s="114">
        <v>0</v>
      </c>
      <c r="E1706" s="205"/>
      <c r="F1706" s="205"/>
      <c r="G1706" s="455">
        <v>950</v>
      </c>
    </row>
    <row r="1707" spans="1:7" hidden="1" x14ac:dyDescent="0.35">
      <c r="A1707" s="364" t="s">
        <v>4439</v>
      </c>
      <c r="B1707" s="370" t="s">
        <v>3526</v>
      </c>
      <c r="C1707" s="25" t="s">
        <v>39</v>
      </c>
      <c r="D1707" s="114">
        <v>0</v>
      </c>
      <c r="E1707" s="205"/>
      <c r="F1707" s="205"/>
      <c r="G1707" s="455">
        <v>950</v>
      </c>
    </row>
    <row r="1708" spans="1:7" hidden="1" x14ac:dyDescent="0.35">
      <c r="A1708" s="364" t="s">
        <v>4440</v>
      </c>
      <c r="B1708" s="370" t="s">
        <v>4007</v>
      </c>
      <c r="C1708" s="25" t="s">
        <v>39</v>
      </c>
      <c r="D1708" s="114">
        <v>0</v>
      </c>
      <c r="E1708" s="205"/>
      <c r="F1708" s="205"/>
      <c r="G1708" s="455">
        <v>950</v>
      </c>
    </row>
    <row r="1709" spans="1:7" hidden="1" x14ac:dyDescent="0.35">
      <c r="A1709" s="364" t="s">
        <v>4441</v>
      </c>
      <c r="B1709" s="370" t="s">
        <v>2659</v>
      </c>
      <c r="C1709" s="25" t="s">
        <v>39</v>
      </c>
      <c r="D1709" s="114">
        <v>0</v>
      </c>
      <c r="E1709" s="205"/>
      <c r="F1709" s="205"/>
      <c r="G1709" s="455">
        <v>950</v>
      </c>
    </row>
    <row r="1710" spans="1:7" hidden="1" x14ac:dyDescent="0.35">
      <c r="A1710" s="364" t="s">
        <v>4442</v>
      </c>
      <c r="B1710" s="370" t="s">
        <v>3550</v>
      </c>
      <c r="C1710" s="25" t="s">
        <v>39</v>
      </c>
      <c r="D1710" s="114">
        <v>0</v>
      </c>
      <c r="E1710" s="205"/>
      <c r="F1710" s="205"/>
      <c r="G1710" s="455">
        <v>950</v>
      </c>
    </row>
    <row r="1711" spans="1:7" hidden="1" x14ac:dyDescent="0.35">
      <c r="A1711" s="364" t="s">
        <v>4443</v>
      </c>
      <c r="B1711" s="370" t="s">
        <v>4008</v>
      </c>
      <c r="C1711" s="25" t="s">
        <v>39</v>
      </c>
      <c r="D1711" s="114">
        <v>0</v>
      </c>
      <c r="E1711" s="205"/>
      <c r="F1711" s="205"/>
      <c r="G1711" s="455">
        <v>950</v>
      </c>
    </row>
    <row r="1712" spans="1:7" hidden="1" x14ac:dyDescent="0.35">
      <c r="A1712" s="364" t="s">
        <v>2406</v>
      </c>
      <c r="B1712" s="370" t="s">
        <v>929</v>
      </c>
      <c r="C1712" s="25" t="s">
        <v>39</v>
      </c>
      <c r="D1712" s="114">
        <v>0</v>
      </c>
      <c r="E1712" s="205"/>
      <c r="F1712" s="205"/>
      <c r="G1712" s="455">
        <v>1000</v>
      </c>
    </row>
    <row r="1713" spans="1:7" hidden="1" x14ac:dyDescent="0.35">
      <c r="A1713" s="364" t="s">
        <v>2407</v>
      </c>
      <c r="B1713" s="370" t="s">
        <v>3201</v>
      </c>
      <c r="C1713" s="25" t="s">
        <v>39</v>
      </c>
      <c r="D1713" s="114">
        <v>0</v>
      </c>
      <c r="E1713" s="205"/>
      <c r="F1713" s="205"/>
      <c r="G1713" s="455">
        <v>1000</v>
      </c>
    </row>
    <row r="1714" spans="1:7" hidden="1" x14ac:dyDescent="0.35">
      <c r="A1714" s="364" t="s">
        <v>2408</v>
      </c>
      <c r="B1714" s="370" t="s">
        <v>4009</v>
      </c>
      <c r="C1714" s="25" t="s">
        <v>39</v>
      </c>
      <c r="D1714" s="114">
        <v>0</v>
      </c>
      <c r="E1714" s="205"/>
      <c r="F1714" s="205"/>
      <c r="G1714" s="455">
        <v>1000</v>
      </c>
    </row>
    <row r="1715" spans="1:7" hidden="1" x14ac:dyDescent="0.35">
      <c r="A1715" s="364" t="s">
        <v>2409</v>
      </c>
      <c r="B1715" s="370" t="s">
        <v>953</v>
      </c>
      <c r="C1715" s="25" t="s">
        <v>39</v>
      </c>
      <c r="D1715" s="114">
        <v>0</v>
      </c>
      <c r="E1715" s="205"/>
      <c r="F1715" s="205"/>
      <c r="G1715" s="455">
        <v>1000</v>
      </c>
    </row>
    <row r="1716" spans="1:7" hidden="1" x14ac:dyDescent="0.35">
      <c r="A1716" s="364" t="s">
        <v>2410</v>
      </c>
      <c r="B1716" s="370" t="s">
        <v>3143</v>
      </c>
      <c r="C1716" s="25" t="s">
        <v>39</v>
      </c>
      <c r="D1716" s="114">
        <v>0</v>
      </c>
      <c r="E1716" s="205"/>
      <c r="F1716" s="205"/>
      <c r="G1716" s="455">
        <v>1000</v>
      </c>
    </row>
    <row r="1717" spans="1:7" hidden="1" x14ac:dyDescent="0.35">
      <c r="A1717" s="364" t="s">
        <v>2411</v>
      </c>
      <c r="B1717" s="370" t="s">
        <v>4010</v>
      </c>
      <c r="C1717" s="25" t="s">
        <v>39</v>
      </c>
      <c r="D1717" s="114">
        <v>0</v>
      </c>
      <c r="E1717" s="205"/>
      <c r="F1717" s="205"/>
      <c r="G1717" s="455">
        <v>1000</v>
      </c>
    </row>
    <row r="1718" spans="1:7" hidden="1" x14ac:dyDescent="0.35">
      <c r="A1718" s="364" t="s">
        <v>2412</v>
      </c>
      <c r="B1718" s="370" t="s">
        <v>955</v>
      </c>
      <c r="C1718" s="25" t="s">
        <v>39</v>
      </c>
      <c r="D1718" s="114">
        <v>0</v>
      </c>
      <c r="E1718" s="205"/>
      <c r="F1718" s="205"/>
      <c r="G1718" s="455">
        <v>1000</v>
      </c>
    </row>
    <row r="1719" spans="1:7" hidden="1" x14ac:dyDescent="0.35">
      <c r="A1719" s="364" t="s">
        <v>2413</v>
      </c>
      <c r="B1719" s="370" t="s">
        <v>3172</v>
      </c>
      <c r="C1719" s="25" t="s">
        <v>39</v>
      </c>
      <c r="D1719" s="114">
        <v>0</v>
      </c>
      <c r="E1719" s="205"/>
      <c r="F1719" s="205"/>
      <c r="G1719" s="455">
        <v>1000</v>
      </c>
    </row>
    <row r="1720" spans="1:7" hidden="1" x14ac:dyDescent="0.35">
      <c r="A1720" s="364" t="s">
        <v>2414</v>
      </c>
      <c r="B1720" s="370" t="s">
        <v>4011</v>
      </c>
      <c r="C1720" s="25" t="s">
        <v>39</v>
      </c>
      <c r="D1720" s="114">
        <v>0</v>
      </c>
      <c r="E1720" s="205"/>
      <c r="F1720" s="205"/>
      <c r="G1720" s="455">
        <v>1000</v>
      </c>
    </row>
    <row r="1721" spans="1:7" hidden="1" x14ac:dyDescent="0.35">
      <c r="A1721" s="364" t="s">
        <v>2415</v>
      </c>
      <c r="B1721" s="370" t="s">
        <v>957</v>
      </c>
      <c r="C1721" s="25" t="s">
        <v>39</v>
      </c>
      <c r="D1721" s="114">
        <v>0</v>
      </c>
      <c r="E1721" s="205"/>
      <c r="F1721" s="205"/>
      <c r="G1721" s="455">
        <v>1000</v>
      </c>
    </row>
    <row r="1722" spans="1:7" hidden="1" x14ac:dyDescent="0.35">
      <c r="A1722" s="364" t="s">
        <v>2416</v>
      </c>
      <c r="B1722" s="370" t="s">
        <v>3240</v>
      </c>
      <c r="C1722" s="25" t="s">
        <v>39</v>
      </c>
      <c r="D1722" s="114">
        <v>0</v>
      </c>
      <c r="E1722" s="205"/>
      <c r="F1722" s="205"/>
      <c r="G1722" s="455">
        <v>1000</v>
      </c>
    </row>
    <row r="1723" spans="1:7" hidden="1" x14ac:dyDescent="0.35">
      <c r="A1723" s="364" t="s">
        <v>2417</v>
      </c>
      <c r="B1723" s="370" t="s">
        <v>4012</v>
      </c>
      <c r="C1723" s="25" t="s">
        <v>39</v>
      </c>
      <c r="D1723" s="114">
        <v>0</v>
      </c>
      <c r="E1723" s="205"/>
      <c r="F1723" s="205"/>
      <c r="G1723" s="455">
        <v>1000</v>
      </c>
    </row>
    <row r="1724" spans="1:7" hidden="1" x14ac:dyDescent="0.35">
      <c r="A1724" s="364" t="s">
        <v>2418</v>
      </c>
      <c r="B1724" s="370" t="s">
        <v>1381</v>
      </c>
      <c r="C1724" s="25" t="s">
        <v>39</v>
      </c>
      <c r="D1724" s="114">
        <v>0</v>
      </c>
      <c r="E1724" s="205"/>
      <c r="F1724" s="205"/>
      <c r="G1724" s="455">
        <v>1000</v>
      </c>
    </row>
    <row r="1725" spans="1:7" hidden="1" x14ac:dyDescent="0.35">
      <c r="A1725" s="364" t="s">
        <v>2419</v>
      </c>
      <c r="B1725" s="370" t="s">
        <v>958</v>
      </c>
      <c r="C1725" s="25" t="s">
        <v>39</v>
      </c>
      <c r="D1725" s="114">
        <v>0</v>
      </c>
      <c r="E1725" s="205"/>
      <c r="F1725" s="205"/>
      <c r="G1725" s="455">
        <v>1000</v>
      </c>
    </row>
    <row r="1726" spans="1:7" hidden="1" x14ac:dyDescent="0.35">
      <c r="A1726" s="364" t="s">
        <v>2420</v>
      </c>
      <c r="B1726" s="370" t="s">
        <v>3269</v>
      </c>
      <c r="C1726" s="25" t="s">
        <v>39</v>
      </c>
      <c r="D1726" s="114">
        <v>0</v>
      </c>
      <c r="E1726" s="205"/>
      <c r="F1726" s="205"/>
      <c r="G1726" s="455">
        <v>1000</v>
      </c>
    </row>
    <row r="1727" spans="1:7" hidden="1" x14ac:dyDescent="0.35">
      <c r="A1727" s="364" t="s">
        <v>2421</v>
      </c>
      <c r="B1727" s="370" t="s">
        <v>4013</v>
      </c>
      <c r="C1727" s="25" t="s">
        <v>39</v>
      </c>
      <c r="D1727" s="114">
        <v>0</v>
      </c>
      <c r="E1727" s="205"/>
      <c r="F1727" s="205"/>
      <c r="G1727" s="455">
        <v>1000</v>
      </c>
    </row>
    <row r="1728" spans="1:7" hidden="1" x14ac:dyDescent="0.35">
      <c r="A1728" s="364" t="s">
        <v>2422</v>
      </c>
      <c r="B1728" s="370" t="s">
        <v>960</v>
      </c>
      <c r="C1728" s="25" t="s">
        <v>39</v>
      </c>
      <c r="D1728" s="114">
        <v>0</v>
      </c>
      <c r="E1728" s="205"/>
      <c r="F1728" s="205"/>
      <c r="G1728" s="455">
        <v>1000</v>
      </c>
    </row>
    <row r="1729" spans="1:7" hidden="1" x14ac:dyDescent="0.35">
      <c r="A1729" s="364" t="s">
        <v>2423</v>
      </c>
      <c r="B1729" s="370" t="s">
        <v>3298</v>
      </c>
      <c r="C1729" s="25" t="s">
        <v>39</v>
      </c>
      <c r="D1729" s="114">
        <v>0</v>
      </c>
      <c r="E1729" s="205"/>
      <c r="F1729" s="205"/>
      <c r="G1729" s="455">
        <v>1000</v>
      </c>
    </row>
    <row r="1730" spans="1:7" hidden="1" x14ac:dyDescent="0.35">
      <c r="A1730" s="364" t="s">
        <v>2424</v>
      </c>
      <c r="B1730" s="370" t="s">
        <v>4014</v>
      </c>
      <c r="C1730" s="25" t="s">
        <v>39</v>
      </c>
      <c r="D1730" s="114">
        <v>0</v>
      </c>
      <c r="E1730" s="205"/>
      <c r="F1730" s="205"/>
      <c r="G1730" s="455">
        <v>1000</v>
      </c>
    </row>
    <row r="1731" spans="1:7" hidden="1" x14ac:dyDescent="0.35">
      <c r="A1731" s="364" t="s">
        <v>2425</v>
      </c>
      <c r="B1731" s="370" t="s">
        <v>962</v>
      </c>
      <c r="C1731" s="25" t="s">
        <v>39</v>
      </c>
      <c r="D1731" s="114">
        <v>0</v>
      </c>
      <c r="E1731" s="205"/>
      <c r="F1731" s="205"/>
      <c r="G1731" s="455">
        <v>1000</v>
      </c>
    </row>
    <row r="1732" spans="1:7" hidden="1" x14ac:dyDescent="0.35">
      <c r="A1732" s="364" t="s">
        <v>2426</v>
      </c>
      <c r="B1732" s="370" t="s">
        <v>3327</v>
      </c>
      <c r="C1732" s="25" t="s">
        <v>39</v>
      </c>
      <c r="D1732" s="114">
        <v>0</v>
      </c>
      <c r="E1732" s="205"/>
      <c r="F1732" s="205"/>
      <c r="G1732" s="455">
        <v>1000</v>
      </c>
    </row>
    <row r="1733" spans="1:7" hidden="1" x14ac:dyDescent="0.35">
      <c r="A1733" s="364" t="s">
        <v>2427</v>
      </c>
      <c r="B1733" s="370" t="s">
        <v>4015</v>
      </c>
      <c r="C1733" s="25" t="s">
        <v>39</v>
      </c>
      <c r="D1733" s="114">
        <v>0</v>
      </c>
      <c r="E1733" s="205"/>
      <c r="F1733" s="205"/>
      <c r="G1733" s="455">
        <v>1000</v>
      </c>
    </row>
    <row r="1734" spans="1:7" hidden="1" x14ac:dyDescent="0.35">
      <c r="A1734" s="364" t="s">
        <v>2428</v>
      </c>
      <c r="B1734" s="370" t="s">
        <v>964</v>
      </c>
      <c r="C1734" s="25" t="s">
        <v>39</v>
      </c>
      <c r="D1734" s="114">
        <v>0</v>
      </c>
      <c r="E1734" s="205"/>
      <c r="F1734" s="205"/>
      <c r="G1734" s="455">
        <v>1000</v>
      </c>
    </row>
    <row r="1735" spans="1:7" hidden="1" x14ac:dyDescent="0.35">
      <c r="A1735" s="364" t="s">
        <v>2429</v>
      </c>
      <c r="B1735" s="370" t="s">
        <v>3356</v>
      </c>
      <c r="C1735" s="25" t="s">
        <v>39</v>
      </c>
      <c r="D1735" s="114">
        <v>0</v>
      </c>
      <c r="E1735" s="205"/>
      <c r="F1735" s="205"/>
      <c r="G1735" s="455">
        <v>1000</v>
      </c>
    </row>
    <row r="1736" spans="1:7" hidden="1" x14ac:dyDescent="0.35">
      <c r="A1736" s="364" t="s">
        <v>2430</v>
      </c>
      <c r="B1736" s="370" t="s">
        <v>4016</v>
      </c>
      <c r="C1736" s="25" t="s">
        <v>39</v>
      </c>
      <c r="D1736" s="114">
        <v>0</v>
      </c>
      <c r="E1736" s="205"/>
      <c r="F1736" s="205"/>
      <c r="G1736" s="455">
        <v>1000</v>
      </c>
    </row>
    <row r="1737" spans="1:7" hidden="1" x14ac:dyDescent="0.35">
      <c r="A1737" s="364" t="s">
        <v>2431</v>
      </c>
      <c r="B1737" s="370" t="s">
        <v>966</v>
      </c>
      <c r="C1737" s="25" t="s">
        <v>39</v>
      </c>
      <c r="D1737" s="114">
        <v>0</v>
      </c>
      <c r="E1737" s="205"/>
      <c r="F1737" s="205"/>
      <c r="G1737" s="455">
        <v>1000</v>
      </c>
    </row>
    <row r="1738" spans="1:7" hidden="1" x14ac:dyDescent="0.35">
      <c r="A1738" s="364" t="s">
        <v>2432</v>
      </c>
      <c r="B1738" s="370" t="s">
        <v>3384</v>
      </c>
      <c r="C1738" s="25" t="s">
        <v>39</v>
      </c>
      <c r="D1738" s="114">
        <v>0</v>
      </c>
      <c r="E1738" s="205"/>
      <c r="F1738" s="205"/>
      <c r="G1738" s="455">
        <v>1000</v>
      </c>
    </row>
    <row r="1739" spans="1:7" hidden="1" x14ac:dyDescent="0.35">
      <c r="A1739" s="364" t="s">
        <v>2433</v>
      </c>
      <c r="B1739" s="370" t="s">
        <v>4017</v>
      </c>
      <c r="C1739" s="25" t="s">
        <v>39</v>
      </c>
      <c r="D1739" s="114">
        <v>0</v>
      </c>
      <c r="E1739" s="205"/>
      <c r="F1739" s="205"/>
      <c r="G1739" s="455">
        <v>1000</v>
      </c>
    </row>
    <row r="1740" spans="1:7" hidden="1" x14ac:dyDescent="0.35">
      <c r="A1740" s="364" t="s">
        <v>2434</v>
      </c>
      <c r="B1740" s="370" t="s">
        <v>4018</v>
      </c>
      <c r="C1740" s="25" t="s">
        <v>39</v>
      </c>
      <c r="D1740" s="114">
        <v>0</v>
      </c>
      <c r="E1740" s="205"/>
      <c r="F1740" s="205"/>
      <c r="G1740" s="455">
        <v>1000</v>
      </c>
    </row>
    <row r="1741" spans="1:7" hidden="1" x14ac:dyDescent="0.35">
      <c r="A1741" s="364" t="s">
        <v>2435</v>
      </c>
      <c r="B1741" s="370" t="s">
        <v>3408</v>
      </c>
      <c r="C1741" s="25" t="s">
        <v>39</v>
      </c>
      <c r="D1741" s="114">
        <v>0</v>
      </c>
      <c r="E1741" s="205"/>
      <c r="F1741" s="205"/>
      <c r="G1741" s="455">
        <v>1000</v>
      </c>
    </row>
    <row r="1742" spans="1:7" hidden="1" x14ac:dyDescent="0.35">
      <c r="A1742" s="364" t="s">
        <v>2436</v>
      </c>
      <c r="B1742" s="370" t="s">
        <v>968</v>
      </c>
      <c r="C1742" s="25" t="s">
        <v>39</v>
      </c>
      <c r="D1742" s="114">
        <v>0</v>
      </c>
      <c r="E1742" s="205"/>
      <c r="F1742" s="205"/>
      <c r="G1742" s="455">
        <v>1000</v>
      </c>
    </row>
    <row r="1743" spans="1:7" hidden="1" x14ac:dyDescent="0.35">
      <c r="A1743" s="364" t="s">
        <v>2437</v>
      </c>
      <c r="B1743" s="370" t="s">
        <v>4019</v>
      </c>
      <c r="C1743" s="25" t="s">
        <v>39</v>
      </c>
      <c r="D1743" s="114">
        <v>0</v>
      </c>
      <c r="E1743" s="205"/>
      <c r="F1743" s="205"/>
      <c r="G1743" s="455">
        <v>1000</v>
      </c>
    </row>
    <row r="1744" spans="1:7" hidden="1" x14ac:dyDescent="0.35">
      <c r="A1744" s="364" t="s">
        <v>2438</v>
      </c>
      <c r="B1744" s="370" t="s">
        <v>3437</v>
      </c>
      <c r="C1744" s="25" t="s">
        <v>39</v>
      </c>
      <c r="D1744" s="114">
        <v>0</v>
      </c>
      <c r="E1744" s="205"/>
      <c r="F1744" s="205"/>
      <c r="G1744" s="455">
        <v>1000</v>
      </c>
    </row>
    <row r="1745" spans="1:7" hidden="1" x14ac:dyDescent="0.35">
      <c r="A1745" s="364" t="s">
        <v>2439</v>
      </c>
      <c r="B1745" s="370" t="s">
        <v>969</v>
      </c>
      <c r="C1745" s="25" t="s">
        <v>39</v>
      </c>
      <c r="D1745" s="114">
        <v>0</v>
      </c>
      <c r="E1745" s="205"/>
      <c r="F1745" s="205"/>
      <c r="G1745" s="455">
        <v>1000</v>
      </c>
    </row>
    <row r="1746" spans="1:7" hidden="1" x14ac:dyDescent="0.35">
      <c r="A1746" s="364" t="s">
        <v>2440</v>
      </c>
      <c r="B1746" s="370" t="s">
        <v>970</v>
      </c>
      <c r="C1746" s="25" t="s">
        <v>39</v>
      </c>
      <c r="D1746" s="114">
        <v>0</v>
      </c>
      <c r="E1746" s="205"/>
      <c r="F1746" s="205"/>
      <c r="G1746" s="455">
        <v>1000</v>
      </c>
    </row>
    <row r="1747" spans="1:7" hidden="1" x14ac:dyDescent="0.35">
      <c r="A1747" s="364" t="s">
        <v>2441</v>
      </c>
      <c r="B1747" s="370" t="s">
        <v>3465</v>
      </c>
      <c r="C1747" s="25" t="s">
        <v>39</v>
      </c>
      <c r="D1747" s="114">
        <v>0</v>
      </c>
      <c r="E1747" s="205"/>
      <c r="F1747" s="205"/>
      <c r="G1747" s="455">
        <v>1000</v>
      </c>
    </row>
    <row r="1748" spans="1:7" hidden="1" x14ac:dyDescent="0.35">
      <c r="A1748" s="364" t="s">
        <v>2442</v>
      </c>
      <c r="B1748" s="370" t="s">
        <v>4020</v>
      </c>
      <c r="C1748" s="25" t="s">
        <v>39</v>
      </c>
      <c r="D1748" s="114">
        <v>0</v>
      </c>
      <c r="E1748" s="205"/>
      <c r="F1748" s="205"/>
      <c r="G1748" s="455">
        <v>1000</v>
      </c>
    </row>
    <row r="1749" spans="1:7" hidden="1" x14ac:dyDescent="0.35">
      <c r="A1749" s="364" t="s">
        <v>2443</v>
      </c>
      <c r="B1749" s="370" t="s">
        <v>972</v>
      </c>
      <c r="C1749" s="25" t="s">
        <v>39</v>
      </c>
      <c r="D1749" s="114">
        <v>0</v>
      </c>
      <c r="E1749" s="205"/>
      <c r="F1749" s="205"/>
      <c r="G1749" s="455">
        <v>1000</v>
      </c>
    </row>
    <row r="1750" spans="1:7" hidden="1" x14ac:dyDescent="0.35">
      <c r="A1750" s="364" t="s">
        <v>2444</v>
      </c>
      <c r="B1750" s="370" t="s">
        <v>3633</v>
      </c>
      <c r="C1750" s="25" t="s">
        <v>39</v>
      </c>
      <c r="D1750" s="114">
        <v>0</v>
      </c>
      <c r="E1750" s="205"/>
      <c r="F1750" s="205"/>
      <c r="G1750" s="455">
        <v>1000</v>
      </c>
    </row>
    <row r="1751" spans="1:7" hidden="1" x14ac:dyDescent="0.35">
      <c r="A1751" s="364" t="s">
        <v>2445</v>
      </c>
      <c r="B1751" s="370" t="s">
        <v>4021</v>
      </c>
      <c r="C1751" s="25" t="s">
        <v>39</v>
      </c>
      <c r="D1751" s="114">
        <v>0</v>
      </c>
      <c r="E1751" s="205"/>
      <c r="F1751" s="205"/>
      <c r="G1751" s="455">
        <v>1000</v>
      </c>
    </row>
    <row r="1752" spans="1:7" hidden="1" x14ac:dyDescent="0.35">
      <c r="A1752" s="364" t="s">
        <v>2446</v>
      </c>
      <c r="B1752" s="370" t="s">
        <v>1382</v>
      </c>
      <c r="C1752" s="25" t="s">
        <v>39</v>
      </c>
      <c r="D1752" s="114">
        <v>0</v>
      </c>
      <c r="E1752" s="205"/>
      <c r="F1752" s="205"/>
      <c r="G1752" s="455">
        <v>1000</v>
      </c>
    </row>
    <row r="1753" spans="1:7" hidden="1" x14ac:dyDescent="0.35">
      <c r="A1753" s="364" t="s">
        <v>4444</v>
      </c>
      <c r="B1753" s="370" t="s">
        <v>935</v>
      </c>
      <c r="C1753" s="25" t="s">
        <v>39</v>
      </c>
      <c r="D1753" s="114">
        <v>0</v>
      </c>
      <c r="E1753" s="205"/>
      <c r="F1753" s="205"/>
      <c r="G1753" s="455">
        <v>1000</v>
      </c>
    </row>
    <row r="1754" spans="1:7" hidden="1" x14ac:dyDescent="0.35">
      <c r="A1754" s="364" t="s">
        <v>4445</v>
      </c>
      <c r="B1754" s="370" t="s">
        <v>1383</v>
      </c>
      <c r="C1754" s="25" t="s">
        <v>39</v>
      </c>
      <c r="D1754" s="114">
        <v>0</v>
      </c>
      <c r="E1754" s="205"/>
      <c r="F1754" s="205"/>
      <c r="G1754" s="455">
        <v>1000</v>
      </c>
    </row>
    <row r="1755" spans="1:7" hidden="1" x14ac:dyDescent="0.35">
      <c r="A1755" s="364" t="s">
        <v>4446</v>
      </c>
      <c r="B1755" s="370" t="s">
        <v>1384</v>
      </c>
      <c r="C1755" s="25" t="s">
        <v>39</v>
      </c>
      <c r="D1755" s="114">
        <v>0</v>
      </c>
      <c r="E1755" s="205"/>
      <c r="F1755" s="205"/>
      <c r="G1755" s="455">
        <v>1000</v>
      </c>
    </row>
    <row r="1756" spans="1:7" hidden="1" x14ac:dyDescent="0.35">
      <c r="A1756" s="364" t="s">
        <v>4447</v>
      </c>
      <c r="B1756" s="370" t="s">
        <v>936</v>
      </c>
      <c r="C1756" s="25" t="s">
        <v>39</v>
      </c>
      <c r="D1756" s="114">
        <v>0</v>
      </c>
      <c r="E1756" s="205"/>
      <c r="F1756" s="205"/>
      <c r="G1756" s="455">
        <v>1000</v>
      </c>
    </row>
    <row r="1757" spans="1:7" hidden="1" x14ac:dyDescent="0.35">
      <c r="A1757" s="364" t="s">
        <v>4448</v>
      </c>
      <c r="B1757" s="370" t="s">
        <v>937</v>
      </c>
      <c r="C1757" s="25" t="s">
        <v>39</v>
      </c>
      <c r="D1757" s="114">
        <v>0</v>
      </c>
      <c r="E1757" s="205"/>
      <c r="F1757" s="205"/>
      <c r="G1757" s="455">
        <v>1000</v>
      </c>
    </row>
    <row r="1758" spans="1:7" hidden="1" x14ac:dyDescent="0.35">
      <c r="A1758" s="364" t="s">
        <v>4449</v>
      </c>
      <c r="B1758" s="370" t="s">
        <v>1385</v>
      </c>
      <c r="C1758" s="25" t="s">
        <v>39</v>
      </c>
      <c r="D1758" s="114">
        <v>0</v>
      </c>
      <c r="E1758" s="205"/>
      <c r="F1758" s="205"/>
      <c r="G1758" s="455">
        <v>1000</v>
      </c>
    </row>
    <row r="1759" spans="1:7" hidden="1" x14ac:dyDescent="0.35">
      <c r="A1759" s="364" t="s">
        <v>4450</v>
      </c>
      <c r="B1759" s="370" t="s">
        <v>4022</v>
      </c>
      <c r="C1759" s="25" t="s">
        <v>39</v>
      </c>
      <c r="D1759" s="114">
        <v>0</v>
      </c>
      <c r="E1759" s="205"/>
      <c r="F1759" s="205"/>
      <c r="G1759" s="455">
        <v>1000</v>
      </c>
    </row>
    <row r="1760" spans="1:7" hidden="1" x14ac:dyDescent="0.35">
      <c r="A1760" s="364" t="s">
        <v>4451</v>
      </c>
      <c r="B1760" s="370" t="s">
        <v>3494</v>
      </c>
      <c r="C1760" s="25" t="s">
        <v>39</v>
      </c>
      <c r="D1760" s="114">
        <v>0</v>
      </c>
      <c r="E1760" s="205"/>
      <c r="F1760" s="205"/>
      <c r="G1760" s="455">
        <v>1000</v>
      </c>
    </row>
    <row r="1761" spans="1:7" hidden="1" x14ac:dyDescent="0.35">
      <c r="A1761" s="364" t="s">
        <v>4452</v>
      </c>
      <c r="B1761" s="370" t="s">
        <v>973</v>
      </c>
      <c r="C1761" s="25" t="s">
        <v>39</v>
      </c>
      <c r="D1761" s="114">
        <v>0</v>
      </c>
      <c r="E1761" s="205"/>
      <c r="F1761" s="205"/>
      <c r="G1761" s="455">
        <v>1000</v>
      </c>
    </row>
    <row r="1762" spans="1:7" hidden="1" x14ac:dyDescent="0.35">
      <c r="A1762" s="364" t="s">
        <v>4453</v>
      </c>
      <c r="B1762" s="370" t="s">
        <v>974</v>
      </c>
      <c r="C1762" s="25" t="s">
        <v>39</v>
      </c>
      <c r="D1762" s="114">
        <v>0</v>
      </c>
      <c r="E1762" s="205"/>
      <c r="F1762" s="205"/>
      <c r="G1762" s="455">
        <v>1000</v>
      </c>
    </row>
    <row r="1763" spans="1:7" hidden="1" x14ac:dyDescent="0.35">
      <c r="A1763" s="364" t="s">
        <v>4454</v>
      </c>
      <c r="B1763" s="370" t="s">
        <v>3573</v>
      </c>
      <c r="C1763" s="25" t="s">
        <v>39</v>
      </c>
      <c r="D1763" s="114">
        <v>0</v>
      </c>
      <c r="E1763" s="205"/>
      <c r="F1763" s="205"/>
      <c r="G1763" s="455">
        <v>1000</v>
      </c>
    </row>
    <row r="1764" spans="1:7" hidden="1" x14ac:dyDescent="0.35">
      <c r="A1764" s="364" t="s">
        <v>4455</v>
      </c>
      <c r="B1764" s="370" t="s">
        <v>3509</v>
      </c>
      <c r="C1764" s="25" t="s">
        <v>39</v>
      </c>
      <c r="D1764" s="114">
        <v>0</v>
      </c>
      <c r="E1764" s="205"/>
      <c r="F1764" s="205"/>
      <c r="G1764" s="455">
        <v>1000</v>
      </c>
    </row>
    <row r="1765" spans="1:7" hidden="1" x14ac:dyDescent="0.35">
      <c r="A1765" s="364" t="s">
        <v>4456</v>
      </c>
      <c r="B1765" s="370" t="s">
        <v>4023</v>
      </c>
      <c r="C1765" s="25" t="s">
        <v>39</v>
      </c>
      <c r="D1765" s="114">
        <v>0</v>
      </c>
      <c r="E1765" s="205"/>
      <c r="F1765" s="205"/>
      <c r="G1765" s="455">
        <v>1000</v>
      </c>
    </row>
    <row r="1766" spans="1:7" hidden="1" x14ac:dyDescent="0.35">
      <c r="A1766" s="364" t="s">
        <v>4457</v>
      </c>
      <c r="B1766" s="370" t="s">
        <v>2660</v>
      </c>
      <c r="C1766" s="25" t="s">
        <v>39</v>
      </c>
      <c r="D1766" s="114">
        <v>0</v>
      </c>
      <c r="E1766" s="205"/>
      <c r="F1766" s="205"/>
      <c r="G1766" s="455">
        <v>1000</v>
      </c>
    </row>
    <row r="1767" spans="1:7" hidden="1" x14ac:dyDescent="0.35">
      <c r="A1767" s="364" t="s">
        <v>4458</v>
      </c>
      <c r="B1767" s="370" t="s">
        <v>3551</v>
      </c>
      <c r="C1767" s="25" t="s">
        <v>39</v>
      </c>
      <c r="D1767" s="114">
        <v>0</v>
      </c>
      <c r="E1767" s="205"/>
      <c r="F1767" s="205"/>
      <c r="G1767" s="455">
        <v>1000</v>
      </c>
    </row>
    <row r="1768" spans="1:7" hidden="1" x14ac:dyDescent="0.35">
      <c r="A1768" s="364" t="s">
        <v>4459</v>
      </c>
      <c r="B1768" s="370" t="s">
        <v>4024</v>
      </c>
      <c r="C1768" s="25" t="s">
        <v>39</v>
      </c>
      <c r="D1768" s="114">
        <v>0</v>
      </c>
      <c r="E1768" s="205"/>
      <c r="F1768" s="205"/>
      <c r="G1768" s="455">
        <v>1000</v>
      </c>
    </row>
    <row r="1769" spans="1:7" hidden="1" x14ac:dyDescent="0.35">
      <c r="A1769" s="364" t="s">
        <v>2447</v>
      </c>
      <c r="B1769" s="370" t="s">
        <v>1386</v>
      </c>
      <c r="C1769" s="25" t="s">
        <v>39</v>
      </c>
      <c r="D1769" s="114">
        <v>0</v>
      </c>
      <c r="E1769" s="205"/>
      <c r="F1769" s="205"/>
      <c r="G1769" s="455">
        <v>1050</v>
      </c>
    </row>
    <row r="1770" spans="1:7" hidden="1" x14ac:dyDescent="0.35">
      <c r="A1770" s="364" t="s">
        <v>2448</v>
      </c>
      <c r="B1770" s="370" t="s">
        <v>3202</v>
      </c>
      <c r="C1770" s="25" t="s">
        <v>39</v>
      </c>
      <c r="D1770" s="114">
        <v>0</v>
      </c>
      <c r="E1770" s="205"/>
      <c r="F1770" s="205"/>
      <c r="G1770" s="455">
        <v>1050</v>
      </c>
    </row>
    <row r="1771" spans="1:7" hidden="1" x14ac:dyDescent="0.35">
      <c r="A1771" s="364" t="s">
        <v>2449</v>
      </c>
      <c r="B1771" s="370" t="s">
        <v>4025</v>
      </c>
      <c r="C1771" s="25" t="s">
        <v>39</v>
      </c>
      <c r="D1771" s="114">
        <v>0</v>
      </c>
      <c r="E1771" s="205"/>
      <c r="F1771" s="205"/>
      <c r="G1771" s="455">
        <v>1050</v>
      </c>
    </row>
    <row r="1772" spans="1:7" hidden="1" x14ac:dyDescent="0.35">
      <c r="A1772" s="364" t="s">
        <v>2450</v>
      </c>
      <c r="B1772" s="370" t="s">
        <v>1388</v>
      </c>
      <c r="C1772" s="25" t="s">
        <v>39</v>
      </c>
      <c r="D1772" s="114">
        <v>0</v>
      </c>
      <c r="E1772" s="205"/>
      <c r="F1772" s="205"/>
      <c r="G1772" s="455">
        <v>1050</v>
      </c>
    </row>
    <row r="1773" spans="1:7" hidden="1" x14ac:dyDescent="0.35">
      <c r="A1773" s="364" t="s">
        <v>2451</v>
      </c>
      <c r="B1773" s="370" t="s">
        <v>3144</v>
      </c>
      <c r="C1773" s="25" t="s">
        <v>39</v>
      </c>
      <c r="D1773" s="114">
        <v>0</v>
      </c>
      <c r="E1773" s="205"/>
      <c r="F1773" s="205"/>
      <c r="G1773" s="455">
        <v>1050</v>
      </c>
    </row>
    <row r="1774" spans="1:7" hidden="1" x14ac:dyDescent="0.35">
      <c r="A1774" s="364" t="s">
        <v>2452</v>
      </c>
      <c r="B1774" s="370" t="s">
        <v>4026</v>
      </c>
      <c r="C1774" s="25" t="s">
        <v>39</v>
      </c>
      <c r="D1774" s="114">
        <v>0</v>
      </c>
      <c r="E1774" s="205"/>
      <c r="F1774" s="205"/>
      <c r="G1774" s="455">
        <v>1050</v>
      </c>
    </row>
    <row r="1775" spans="1:7" hidden="1" x14ac:dyDescent="0.35">
      <c r="A1775" s="364" t="s">
        <v>2453</v>
      </c>
      <c r="B1775" s="370" t="s">
        <v>1150</v>
      </c>
      <c r="C1775" s="25" t="s">
        <v>39</v>
      </c>
      <c r="D1775" s="114">
        <v>0</v>
      </c>
      <c r="E1775" s="205"/>
      <c r="F1775" s="205"/>
      <c r="G1775" s="455">
        <v>1050</v>
      </c>
    </row>
    <row r="1776" spans="1:7" hidden="1" x14ac:dyDescent="0.35">
      <c r="A1776" s="364" t="s">
        <v>2454</v>
      </c>
      <c r="B1776" s="370" t="s">
        <v>3173</v>
      </c>
      <c r="C1776" s="25" t="s">
        <v>39</v>
      </c>
      <c r="D1776" s="114">
        <v>0</v>
      </c>
      <c r="E1776" s="205"/>
      <c r="F1776" s="205"/>
      <c r="G1776" s="455">
        <v>1050</v>
      </c>
    </row>
    <row r="1777" spans="1:7" hidden="1" x14ac:dyDescent="0.35">
      <c r="A1777" s="364" t="s">
        <v>2455</v>
      </c>
      <c r="B1777" s="370" t="s">
        <v>4027</v>
      </c>
      <c r="C1777" s="25" t="s">
        <v>39</v>
      </c>
      <c r="D1777" s="114">
        <v>0</v>
      </c>
      <c r="E1777" s="205"/>
      <c r="F1777" s="205"/>
      <c r="G1777" s="455">
        <v>1050</v>
      </c>
    </row>
    <row r="1778" spans="1:7" hidden="1" x14ac:dyDescent="0.35">
      <c r="A1778" s="364" t="s">
        <v>2456</v>
      </c>
      <c r="B1778" s="370" t="s">
        <v>1391</v>
      </c>
      <c r="C1778" s="25" t="s">
        <v>39</v>
      </c>
      <c r="D1778" s="114">
        <v>0</v>
      </c>
      <c r="E1778" s="205"/>
      <c r="F1778" s="205"/>
      <c r="G1778" s="455">
        <v>1050</v>
      </c>
    </row>
    <row r="1779" spans="1:7" hidden="1" x14ac:dyDescent="0.35">
      <c r="A1779" s="364" t="s">
        <v>2457</v>
      </c>
      <c r="B1779" s="370" t="s">
        <v>3241</v>
      </c>
      <c r="C1779" s="25" t="s">
        <v>39</v>
      </c>
      <c r="D1779" s="114">
        <v>0</v>
      </c>
      <c r="E1779" s="205"/>
      <c r="F1779" s="205"/>
      <c r="G1779" s="455">
        <v>1050</v>
      </c>
    </row>
    <row r="1780" spans="1:7" hidden="1" x14ac:dyDescent="0.35">
      <c r="A1780" s="364" t="s">
        <v>2458</v>
      </c>
      <c r="B1780" s="370" t="s">
        <v>4028</v>
      </c>
      <c r="C1780" s="25" t="s">
        <v>39</v>
      </c>
      <c r="D1780" s="114">
        <v>0</v>
      </c>
      <c r="E1780" s="205"/>
      <c r="F1780" s="205"/>
      <c r="G1780" s="455">
        <v>1050</v>
      </c>
    </row>
    <row r="1781" spans="1:7" hidden="1" x14ac:dyDescent="0.35">
      <c r="A1781" s="364" t="s">
        <v>2459</v>
      </c>
      <c r="B1781" s="370" t="s">
        <v>1393</v>
      </c>
      <c r="C1781" s="25" t="s">
        <v>39</v>
      </c>
      <c r="D1781" s="114">
        <v>0</v>
      </c>
      <c r="E1781" s="205"/>
      <c r="F1781" s="205"/>
      <c r="G1781" s="455">
        <v>1050</v>
      </c>
    </row>
    <row r="1782" spans="1:7" hidden="1" x14ac:dyDescent="0.35">
      <c r="A1782" s="364" t="s">
        <v>2460</v>
      </c>
      <c r="B1782" s="370" t="s">
        <v>1394</v>
      </c>
      <c r="C1782" s="25" t="s">
        <v>39</v>
      </c>
      <c r="D1782" s="114">
        <v>0</v>
      </c>
      <c r="E1782" s="205"/>
      <c r="F1782" s="205"/>
      <c r="G1782" s="455">
        <v>1050</v>
      </c>
    </row>
    <row r="1783" spans="1:7" hidden="1" x14ac:dyDescent="0.35">
      <c r="A1783" s="364" t="s">
        <v>2461</v>
      </c>
      <c r="B1783" s="370" t="s">
        <v>3270</v>
      </c>
      <c r="C1783" s="25" t="s">
        <v>39</v>
      </c>
      <c r="D1783" s="114">
        <v>0</v>
      </c>
      <c r="E1783" s="205"/>
      <c r="F1783" s="205"/>
      <c r="G1783" s="455">
        <v>1050</v>
      </c>
    </row>
    <row r="1784" spans="1:7" hidden="1" x14ac:dyDescent="0.35">
      <c r="A1784" s="364" t="s">
        <v>2462</v>
      </c>
      <c r="B1784" s="370" t="s">
        <v>4029</v>
      </c>
      <c r="C1784" s="25" t="s">
        <v>39</v>
      </c>
      <c r="D1784" s="114">
        <v>0</v>
      </c>
      <c r="E1784" s="205"/>
      <c r="F1784" s="205"/>
      <c r="G1784" s="455">
        <v>1050</v>
      </c>
    </row>
    <row r="1785" spans="1:7" hidden="1" x14ac:dyDescent="0.35">
      <c r="A1785" s="364" t="s">
        <v>2463</v>
      </c>
      <c r="B1785" s="370" t="s">
        <v>1396</v>
      </c>
      <c r="C1785" s="25" t="s">
        <v>39</v>
      </c>
      <c r="D1785" s="114">
        <v>0</v>
      </c>
      <c r="E1785" s="205"/>
      <c r="F1785" s="205"/>
      <c r="G1785" s="455">
        <v>1050</v>
      </c>
    </row>
    <row r="1786" spans="1:7" hidden="1" x14ac:dyDescent="0.35">
      <c r="A1786" s="364" t="s">
        <v>2464</v>
      </c>
      <c r="B1786" s="370" t="s">
        <v>3299</v>
      </c>
      <c r="C1786" s="25" t="s">
        <v>39</v>
      </c>
      <c r="D1786" s="114">
        <v>0</v>
      </c>
      <c r="E1786" s="205"/>
      <c r="F1786" s="205"/>
      <c r="G1786" s="455">
        <v>1050</v>
      </c>
    </row>
    <row r="1787" spans="1:7" hidden="1" x14ac:dyDescent="0.35">
      <c r="A1787" s="364" t="s">
        <v>2465</v>
      </c>
      <c r="B1787" s="370" t="s">
        <v>4030</v>
      </c>
      <c r="C1787" s="25" t="s">
        <v>39</v>
      </c>
      <c r="D1787" s="114">
        <v>0</v>
      </c>
      <c r="E1787" s="205"/>
      <c r="F1787" s="205"/>
      <c r="G1787" s="455">
        <v>1050</v>
      </c>
    </row>
    <row r="1788" spans="1:7" hidden="1" x14ac:dyDescent="0.35">
      <c r="A1788" s="364" t="s">
        <v>2466</v>
      </c>
      <c r="B1788" s="370" t="s">
        <v>1398</v>
      </c>
      <c r="C1788" s="25" t="s">
        <v>39</v>
      </c>
      <c r="D1788" s="114">
        <v>0</v>
      </c>
      <c r="E1788" s="205"/>
      <c r="F1788" s="205"/>
      <c r="G1788" s="455">
        <v>1050</v>
      </c>
    </row>
    <row r="1789" spans="1:7" hidden="1" x14ac:dyDescent="0.35">
      <c r="A1789" s="364" t="s">
        <v>2467</v>
      </c>
      <c r="B1789" s="370" t="s">
        <v>3328</v>
      </c>
      <c r="C1789" s="25" t="s">
        <v>39</v>
      </c>
      <c r="D1789" s="114">
        <v>0</v>
      </c>
      <c r="E1789" s="205"/>
      <c r="F1789" s="205"/>
      <c r="G1789" s="455">
        <v>1050</v>
      </c>
    </row>
    <row r="1790" spans="1:7" hidden="1" x14ac:dyDescent="0.35">
      <c r="A1790" s="364" t="s">
        <v>2468</v>
      </c>
      <c r="B1790" s="370" t="s">
        <v>4031</v>
      </c>
      <c r="C1790" s="25" t="s">
        <v>39</v>
      </c>
      <c r="D1790" s="114">
        <v>0</v>
      </c>
      <c r="E1790" s="205"/>
      <c r="F1790" s="205"/>
      <c r="G1790" s="455">
        <v>1050</v>
      </c>
    </row>
    <row r="1791" spans="1:7" hidden="1" x14ac:dyDescent="0.35">
      <c r="A1791" s="364" t="s">
        <v>2469</v>
      </c>
      <c r="B1791" s="370" t="s">
        <v>1400</v>
      </c>
      <c r="C1791" s="25" t="s">
        <v>39</v>
      </c>
      <c r="D1791" s="114">
        <v>0</v>
      </c>
      <c r="E1791" s="205"/>
      <c r="F1791" s="205"/>
      <c r="G1791" s="455">
        <v>1050</v>
      </c>
    </row>
    <row r="1792" spans="1:7" hidden="1" x14ac:dyDescent="0.35">
      <c r="A1792" s="364" t="s">
        <v>2470</v>
      </c>
      <c r="B1792" s="370" t="s">
        <v>3357</v>
      </c>
      <c r="C1792" s="25" t="s">
        <v>39</v>
      </c>
      <c r="D1792" s="114">
        <v>0</v>
      </c>
      <c r="E1792" s="205"/>
      <c r="F1792" s="205"/>
      <c r="G1792" s="455">
        <v>1050</v>
      </c>
    </row>
    <row r="1793" spans="1:7" hidden="1" x14ac:dyDescent="0.35">
      <c r="A1793" s="364" t="s">
        <v>2471</v>
      </c>
      <c r="B1793" s="370" t="s">
        <v>4032</v>
      </c>
      <c r="C1793" s="25" t="s">
        <v>39</v>
      </c>
      <c r="D1793" s="114">
        <v>0</v>
      </c>
      <c r="E1793" s="205"/>
      <c r="F1793" s="205"/>
      <c r="G1793" s="455">
        <v>1050</v>
      </c>
    </row>
    <row r="1794" spans="1:7" hidden="1" x14ac:dyDescent="0.35">
      <c r="A1794" s="364" t="s">
        <v>2472</v>
      </c>
      <c r="B1794" s="370" t="s">
        <v>1402</v>
      </c>
      <c r="C1794" s="25" t="s">
        <v>39</v>
      </c>
      <c r="D1794" s="114">
        <v>0</v>
      </c>
      <c r="E1794" s="205"/>
      <c r="F1794" s="205"/>
      <c r="G1794" s="455">
        <v>1050</v>
      </c>
    </row>
    <row r="1795" spans="1:7" hidden="1" x14ac:dyDescent="0.35">
      <c r="A1795" s="364" t="s">
        <v>2473</v>
      </c>
      <c r="B1795" s="370" t="s">
        <v>3385</v>
      </c>
      <c r="C1795" s="25" t="s">
        <v>39</v>
      </c>
      <c r="D1795" s="114">
        <v>0</v>
      </c>
      <c r="E1795" s="205"/>
      <c r="F1795" s="205"/>
      <c r="G1795" s="455">
        <v>1050</v>
      </c>
    </row>
    <row r="1796" spans="1:7" hidden="1" x14ac:dyDescent="0.35">
      <c r="A1796" s="364" t="s">
        <v>2474</v>
      </c>
      <c r="B1796" s="370" t="s">
        <v>4033</v>
      </c>
      <c r="C1796" s="25" t="s">
        <v>39</v>
      </c>
      <c r="D1796" s="114">
        <v>0</v>
      </c>
      <c r="E1796" s="205"/>
      <c r="F1796" s="205"/>
      <c r="G1796" s="455">
        <v>1050</v>
      </c>
    </row>
    <row r="1797" spans="1:7" hidden="1" x14ac:dyDescent="0.35">
      <c r="A1797" s="364" t="s">
        <v>2475</v>
      </c>
      <c r="B1797" s="370" t="s">
        <v>4034</v>
      </c>
      <c r="C1797" s="25" t="s">
        <v>39</v>
      </c>
      <c r="D1797" s="114">
        <v>0</v>
      </c>
      <c r="E1797" s="205"/>
      <c r="F1797" s="205"/>
      <c r="G1797" s="455">
        <v>1050</v>
      </c>
    </row>
    <row r="1798" spans="1:7" hidden="1" x14ac:dyDescent="0.35">
      <c r="A1798" s="364" t="s">
        <v>2476</v>
      </c>
      <c r="B1798" s="370" t="s">
        <v>3409</v>
      </c>
      <c r="C1798" s="25" t="s">
        <v>39</v>
      </c>
      <c r="D1798" s="114">
        <v>0</v>
      </c>
      <c r="E1798" s="205"/>
      <c r="F1798" s="205"/>
      <c r="G1798" s="455">
        <v>1050</v>
      </c>
    </row>
    <row r="1799" spans="1:7" hidden="1" x14ac:dyDescent="0.35">
      <c r="A1799" s="364" t="s">
        <v>2477</v>
      </c>
      <c r="B1799" s="370" t="s">
        <v>1405</v>
      </c>
      <c r="C1799" s="25" t="s">
        <v>39</v>
      </c>
      <c r="D1799" s="114">
        <v>0</v>
      </c>
      <c r="E1799" s="205"/>
      <c r="F1799" s="205"/>
      <c r="G1799" s="455">
        <v>1050</v>
      </c>
    </row>
    <row r="1800" spans="1:7" hidden="1" x14ac:dyDescent="0.35">
      <c r="A1800" s="364" t="s">
        <v>2478</v>
      </c>
      <c r="B1800" s="370" t="s">
        <v>4035</v>
      </c>
      <c r="C1800" s="25" t="s">
        <v>39</v>
      </c>
      <c r="D1800" s="114">
        <v>0</v>
      </c>
      <c r="E1800" s="205"/>
      <c r="F1800" s="205"/>
      <c r="G1800" s="455">
        <v>1050</v>
      </c>
    </row>
    <row r="1801" spans="1:7" hidden="1" x14ac:dyDescent="0.35">
      <c r="A1801" s="364" t="s">
        <v>2479</v>
      </c>
      <c r="B1801" s="370" t="s">
        <v>3438</v>
      </c>
      <c r="C1801" s="25" t="s">
        <v>39</v>
      </c>
      <c r="D1801" s="114">
        <v>0</v>
      </c>
      <c r="E1801" s="205"/>
      <c r="F1801" s="205"/>
      <c r="G1801" s="455">
        <v>1050</v>
      </c>
    </row>
    <row r="1802" spans="1:7" hidden="1" x14ac:dyDescent="0.35">
      <c r="A1802" s="364" t="s">
        <v>2480</v>
      </c>
      <c r="B1802" s="370" t="s">
        <v>1407</v>
      </c>
      <c r="C1802" s="25" t="s">
        <v>39</v>
      </c>
      <c r="D1802" s="114">
        <v>0</v>
      </c>
      <c r="E1802" s="205"/>
      <c r="F1802" s="205"/>
      <c r="G1802" s="455">
        <v>1050</v>
      </c>
    </row>
    <row r="1803" spans="1:7" hidden="1" x14ac:dyDescent="0.35">
      <c r="A1803" s="364" t="s">
        <v>2481</v>
      </c>
      <c r="B1803" s="370" t="s">
        <v>1408</v>
      </c>
      <c r="C1803" s="25" t="s">
        <v>39</v>
      </c>
      <c r="D1803" s="114">
        <v>0</v>
      </c>
      <c r="E1803" s="205"/>
      <c r="F1803" s="205"/>
      <c r="G1803" s="455">
        <v>1050</v>
      </c>
    </row>
    <row r="1804" spans="1:7" hidden="1" x14ac:dyDescent="0.35">
      <c r="A1804" s="364" t="s">
        <v>2482</v>
      </c>
      <c r="B1804" s="370" t="s">
        <v>3466</v>
      </c>
      <c r="C1804" s="25" t="s">
        <v>39</v>
      </c>
      <c r="D1804" s="114">
        <v>0</v>
      </c>
      <c r="E1804" s="205"/>
      <c r="F1804" s="205"/>
      <c r="G1804" s="455">
        <v>1050</v>
      </c>
    </row>
    <row r="1805" spans="1:7" hidden="1" x14ac:dyDescent="0.35">
      <c r="A1805" s="364" t="s">
        <v>2483</v>
      </c>
      <c r="B1805" s="370" t="s">
        <v>4036</v>
      </c>
      <c r="C1805" s="25" t="s">
        <v>39</v>
      </c>
      <c r="D1805" s="114">
        <v>0</v>
      </c>
      <c r="E1805" s="205"/>
      <c r="F1805" s="205"/>
      <c r="G1805" s="455">
        <v>1050</v>
      </c>
    </row>
    <row r="1806" spans="1:7" hidden="1" x14ac:dyDescent="0.35">
      <c r="A1806" s="364" t="s">
        <v>2484</v>
      </c>
      <c r="B1806" s="370" t="s">
        <v>1410</v>
      </c>
      <c r="C1806" s="25" t="s">
        <v>39</v>
      </c>
      <c r="D1806" s="114">
        <v>0</v>
      </c>
      <c r="E1806" s="205"/>
      <c r="F1806" s="205"/>
      <c r="G1806" s="455">
        <v>1050</v>
      </c>
    </row>
    <row r="1807" spans="1:7" hidden="1" x14ac:dyDescent="0.35">
      <c r="A1807" s="364" t="s">
        <v>2485</v>
      </c>
      <c r="B1807" s="370" t="s">
        <v>3634</v>
      </c>
      <c r="C1807" s="25" t="s">
        <v>39</v>
      </c>
      <c r="D1807" s="114">
        <v>0</v>
      </c>
      <c r="E1807" s="205"/>
      <c r="F1807" s="205"/>
      <c r="G1807" s="455">
        <v>1050</v>
      </c>
    </row>
    <row r="1808" spans="1:7" hidden="1" x14ac:dyDescent="0.35">
      <c r="A1808" s="364" t="s">
        <v>2494</v>
      </c>
      <c r="B1808" s="370" t="s">
        <v>4037</v>
      </c>
      <c r="C1808" s="25" t="s">
        <v>39</v>
      </c>
      <c r="D1808" s="114">
        <v>0</v>
      </c>
      <c r="E1808" s="205"/>
      <c r="F1808" s="205"/>
      <c r="G1808" s="455">
        <v>1050</v>
      </c>
    </row>
    <row r="1809" spans="1:7" hidden="1" x14ac:dyDescent="0.35">
      <c r="A1809" s="364" t="s">
        <v>2495</v>
      </c>
      <c r="B1809" s="370" t="s">
        <v>1412</v>
      </c>
      <c r="C1809" s="25" t="s">
        <v>39</v>
      </c>
      <c r="D1809" s="114">
        <v>0</v>
      </c>
      <c r="E1809" s="205"/>
      <c r="F1809" s="205"/>
      <c r="G1809" s="455">
        <v>1050</v>
      </c>
    </row>
    <row r="1810" spans="1:7" hidden="1" x14ac:dyDescent="0.35">
      <c r="A1810" s="364" t="s">
        <v>2629</v>
      </c>
      <c r="B1810" s="370" t="s">
        <v>1413</v>
      </c>
      <c r="C1810" s="25" t="s">
        <v>39</v>
      </c>
      <c r="D1810" s="114">
        <v>0</v>
      </c>
      <c r="E1810" s="205"/>
      <c r="F1810" s="205"/>
      <c r="G1810" s="455">
        <v>1050</v>
      </c>
    </row>
    <row r="1811" spans="1:7" hidden="1" x14ac:dyDescent="0.35">
      <c r="A1811" s="364" t="s">
        <v>4460</v>
      </c>
      <c r="B1811" s="370" t="s">
        <v>1414</v>
      </c>
      <c r="C1811" s="25" t="s">
        <v>39</v>
      </c>
      <c r="D1811" s="114">
        <v>0</v>
      </c>
      <c r="E1811" s="205"/>
      <c r="F1811" s="205"/>
      <c r="G1811" s="455">
        <v>1050</v>
      </c>
    </row>
    <row r="1812" spans="1:7" hidden="1" x14ac:dyDescent="0.35">
      <c r="A1812" s="364" t="s">
        <v>4461</v>
      </c>
      <c r="B1812" s="370" t="s">
        <v>1415</v>
      </c>
      <c r="C1812" s="25" t="s">
        <v>39</v>
      </c>
      <c r="D1812" s="114">
        <v>0</v>
      </c>
      <c r="E1812" s="205"/>
      <c r="F1812" s="205"/>
      <c r="G1812" s="455">
        <v>1050</v>
      </c>
    </row>
    <row r="1813" spans="1:7" hidden="1" x14ac:dyDescent="0.35">
      <c r="A1813" s="364" t="s">
        <v>4462</v>
      </c>
      <c r="B1813" s="370" t="s">
        <v>1416</v>
      </c>
      <c r="C1813" s="25" t="s">
        <v>39</v>
      </c>
      <c r="D1813" s="114">
        <v>0</v>
      </c>
      <c r="E1813" s="205"/>
      <c r="F1813" s="205"/>
      <c r="G1813" s="455">
        <v>1050</v>
      </c>
    </row>
    <row r="1814" spans="1:7" hidden="1" x14ac:dyDescent="0.35">
      <c r="A1814" s="364" t="s">
        <v>4463</v>
      </c>
      <c r="B1814" s="370" t="s">
        <v>939</v>
      </c>
      <c r="C1814" s="25" t="s">
        <v>39</v>
      </c>
      <c r="D1814" s="114">
        <v>0</v>
      </c>
      <c r="E1814" s="205"/>
      <c r="F1814" s="205"/>
      <c r="G1814" s="455">
        <v>1050</v>
      </c>
    </row>
    <row r="1815" spans="1:7" hidden="1" x14ac:dyDescent="0.35">
      <c r="A1815" s="364" t="s">
        <v>4464</v>
      </c>
      <c r="B1815" s="370" t="s">
        <v>1417</v>
      </c>
      <c r="C1815" s="25" t="s">
        <v>39</v>
      </c>
      <c r="D1815" s="114">
        <v>0</v>
      </c>
      <c r="E1815" s="205"/>
      <c r="F1815" s="205"/>
      <c r="G1815" s="455">
        <v>1050</v>
      </c>
    </row>
    <row r="1816" spans="1:7" hidden="1" x14ac:dyDescent="0.35">
      <c r="A1816" s="364" t="s">
        <v>4465</v>
      </c>
      <c r="B1816" s="370" t="s">
        <v>4038</v>
      </c>
      <c r="C1816" s="25" t="s">
        <v>39</v>
      </c>
      <c r="D1816" s="114">
        <v>0</v>
      </c>
      <c r="E1816" s="205"/>
      <c r="F1816" s="205"/>
      <c r="G1816" s="455">
        <v>1050</v>
      </c>
    </row>
    <row r="1817" spans="1:7" hidden="1" x14ac:dyDescent="0.35">
      <c r="A1817" s="364" t="s">
        <v>4466</v>
      </c>
      <c r="B1817" s="370" t="s">
        <v>3495</v>
      </c>
      <c r="C1817" s="25" t="s">
        <v>39</v>
      </c>
      <c r="D1817" s="114">
        <v>0</v>
      </c>
      <c r="E1817" s="205"/>
      <c r="F1817" s="205"/>
      <c r="G1817" s="455">
        <v>1050</v>
      </c>
    </row>
    <row r="1818" spans="1:7" hidden="1" x14ac:dyDescent="0.35">
      <c r="A1818" s="364" t="s">
        <v>4467</v>
      </c>
      <c r="B1818" s="370" t="s">
        <v>1419</v>
      </c>
      <c r="C1818" s="25" t="s">
        <v>39</v>
      </c>
      <c r="D1818" s="114">
        <v>0</v>
      </c>
      <c r="E1818" s="205"/>
      <c r="F1818" s="205"/>
      <c r="G1818" s="455">
        <v>1050</v>
      </c>
    </row>
    <row r="1819" spans="1:7" hidden="1" x14ac:dyDescent="0.35">
      <c r="A1819" s="364" t="s">
        <v>4468</v>
      </c>
      <c r="B1819" s="370" t="s">
        <v>1420</v>
      </c>
      <c r="C1819" s="25" t="s">
        <v>39</v>
      </c>
      <c r="D1819" s="114">
        <v>0</v>
      </c>
      <c r="E1819" s="205"/>
      <c r="F1819" s="205"/>
      <c r="G1819" s="455">
        <v>1050</v>
      </c>
    </row>
    <row r="1820" spans="1:7" hidden="1" x14ac:dyDescent="0.35">
      <c r="A1820" s="364" t="s">
        <v>4469</v>
      </c>
      <c r="B1820" s="370" t="s">
        <v>3574</v>
      </c>
      <c r="C1820" s="25" t="s">
        <v>39</v>
      </c>
      <c r="D1820" s="114">
        <v>0</v>
      </c>
      <c r="E1820" s="205"/>
      <c r="F1820" s="205"/>
      <c r="G1820" s="455">
        <v>1050</v>
      </c>
    </row>
    <row r="1821" spans="1:7" hidden="1" x14ac:dyDescent="0.35">
      <c r="A1821" s="364" t="s">
        <v>4470</v>
      </c>
      <c r="B1821" s="370" t="s">
        <v>3510</v>
      </c>
      <c r="C1821" s="25" t="s">
        <v>39</v>
      </c>
      <c r="D1821" s="114">
        <v>0</v>
      </c>
      <c r="E1821" s="205"/>
      <c r="F1821" s="205"/>
      <c r="G1821" s="455">
        <v>1050</v>
      </c>
    </row>
    <row r="1822" spans="1:7" hidden="1" x14ac:dyDescent="0.35">
      <c r="A1822" s="364" t="s">
        <v>4471</v>
      </c>
      <c r="B1822" s="370" t="s">
        <v>4039</v>
      </c>
      <c r="C1822" s="25" t="s">
        <v>39</v>
      </c>
      <c r="D1822" s="114">
        <v>0</v>
      </c>
      <c r="E1822" s="205"/>
      <c r="F1822" s="205"/>
      <c r="G1822" s="455">
        <v>1050</v>
      </c>
    </row>
    <row r="1823" spans="1:7" hidden="1" x14ac:dyDescent="0.35">
      <c r="A1823" s="364" t="s">
        <v>4472</v>
      </c>
      <c r="B1823" s="370" t="s">
        <v>2661</v>
      </c>
      <c r="C1823" s="25" t="s">
        <v>39</v>
      </c>
      <c r="D1823" s="114">
        <v>0</v>
      </c>
      <c r="E1823" s="205"/>
      <c r="F1823" s="205"/>
      <c r="G1823" s="455">
        <v>1050</v>
      </c>
    </row>
    <row r="1824" spans="1:7" hidden="1" x14ac:dyDescent="0.35">
      <c r="A1824" s="364" t="s">
        <v>4473</v>
      </c>
      <c r="B1824" s="370" t="s">
        <v>3552</v>
      </c>
      <c r="C1824" s="25" t="s">
        <v>39</v>
      </c>
      <c r="D1824" s="114">
        <v>0</v>
      </c>
      <c r="E1824" s="205"/>
      <c r="F1824" s="205"/>
      <c r="G1824" s="455">
        <v>1050</v>
      </c>
    </row>
    <row r="1825" spans="1:7" hidden="1" x14ac:dyDescent="0.35">
      <c r="A1825" s="364" t="s">
        <v>4474</v>
      </c>
      <c r="B1825" s="370" t="s">
        <v>4040</v>
      </c>
      <c r="C1825" s="25" t="s">
        <v>39</v>
      </c>
      <c r="D1825" s="114">
        <v>0</v>
      </c>
      <c r="E1825" s="205"/>
      <c r="F1825" s="205"/>
      <c r="G1825" s="455">
        <v>1050</v>
      </c>
    </row>
    <row r="1826" spans="1:7" hidden="1" x14ac:dyDescent="0.35">
      <c r="A1826" s="364" t="s">
        <v>2497</v>
      </c>
      <c r="B1826" s="370" t="s">
        <v>605</v>
      </c>
      <c r="C1826" s="25" t="s">
        <v>39</v>
      </c>
      <c r="D1826" s="114">
        <v>0</v>
      </c>
      <c r="E1826" s="205"/>
      <c r="F1826" s="205"/>
      <c r="G1826" s="455">
        <v>1100</v>
      </c>
    </row>
    <row r="1827" spans="1:7" hidden="1" x14ac:dyDescent="0.35">
      <c r="A1827" s="364" t="s">
        <v>2498</v>
      </c>
      <c r="B1827" s="370" t="s">
        <v>3203</v>
      </c>
      <c r="C1827" s="25" t="s">
        <v>39</v>
      </c>
      <c r="D1827" s="114">
        <v>0</v>
      </c>
      <c r="E1827" s="205"/>
      <c r="F1827" s="205"/>
      <c r="G1827" s="455">
        <v>1100</v>
      </c>
    </row>
    <row r="1828" spans="1:7" hidden="1" x14ac:dyDescent="0.35">
      <c r="A1828" s="364" t="s">
        <v>2499</v>
      </c>
      <c r="B1828" s="370" t="s">
        <v>4041</v>
      </c>
      <c r="C1828" s="25" t="s">
        <v>39</v>
      </c>
      <c r="D1828" s="114">
        <v>0</v>
      </c>
      <c r="E1828" s="205"/>
      <c r="F1828" s="205"/>
      <c r="G1828" s="455">
        <v>1100</v>
      </c>
    </row>
    <row r="1829" spans="1:7" hidden="1" x14ac:dyDescent="0.35">
      <c r="A1829" s="364" t="s">
        <v>2500</v>
      </c>
      <c r="B1829" s="370" t="s">
        <v>607</v>
      </c>
      <c r="C1829" s="25" t="s">
        <v>39</v>
      </c>
      <c r="D1829" s="114">
        <v>0</v>
      </c>
      <c r="E1829" s="205"/>
      <c r="F1829" s="205"/>
      <c r="G1829" s="455">
        <v>1100</v>
      </c>
    </row>
    <row r="1830" spans="1:7" hidden="1" x14ac:dyDescent="0.35">
      <c r="A1830" s="364" t="s">
        <v>2501</v>
      </c>
      <c r="B1830" s="370" t="s">
        <v>3145</v>
      </c>
      <c r="C1830" s="25" t="s">
        <v>39</v>
      </c>
      <c r="D1830" s="114">
        <v>0</v>
      </c>
      <c r="E1830" s="205"/>
      <c r="F1830" s="205"/>
      <c r="G1830" s="455">
        <v>1100</v>
      </c>
    </row>
    <row r="1831" spans="1:7" hidden="1" x14ac:dyDescent="0.35">
      <c r="A1831" s="364" t="s">
        <v>2502</v>
      </c>
      <c r="B1831" s="370" t="s">
        <v>4042</v>
      </c>
      <c r="C1831" s="25" t="s">
        <v>39</v>
      </c>
      <c r="D1831" s="114">
        <v>0</v>
      </c>
      <c r="E1831" s="205"/>
      <c r="F1831" s="205"/>
      <c r="G1831" s="455">
        <v>1100</v>
      </c>
    </row>
    <row r="1832" spans="1:7" hidden="1" x14ac:dyDescent="0.35">
      <c r="A1832" s="364" t="s">
        <v>2503</v>
      </c>
      <c r="B1832" s="370" t="s">
        <v>609</v>
      </c>
      <c r="C1832" s="25" t="s">
        <v>39</v>
      </c>
      <c r="D1832" s="114">
        <v>0</v>
      </c>
      <c r="E1832" s="205"/>
      <c r="F1832" s="205"/>
      <c r="G1832" s="455">
        <v>1100</v>
      </c>
    </row>
    <row r="1833" spans="1:7" hidden="1" x14ac:dyDescent="0.35">
      <c r="A1833" s="364" t="s">
        <v>2504</v>
      </c>
      <c r="B1833" s="370" t="s">
        <v>3174</v>
      </c>
      <c r="C1833" s="25" t="s">
        <v>39</v>
      </c>
      <c r="D1833" s="114">
        <v>0</v>
      </c>
      <c r="E1833" s="205"/>
      <c r="F1833" s="205"/>
      <c r="G1833" s="455">
        <v>1100</v>
      </c>
    </row>
    <row r="1834" spans="1:7" hidden="1" x14ac:dyDescent="0.35">
      <c r="A1834" s="364" t="s">
        <v>2505</v>
      </c>
      <c r="B1834" s="370" t="s">
        <v>4043</v>
      </c>
      <c r="C1834" s="25" t="s">
        <v>39</v>
      </c>
      <c r="D1834" s="114">
        <v>0</v>
      </c>
      <c r="E1834" s="205"/>
      <c r="F1834" s="205"/>
      <c r="G1834" s="455">
        <v>1100</v>
      </c>
    </row>
    <row r="1835" spans="1:7" hidden="1" x14ac:dyDescent="0.35">
      <c r="A1835" s="364" t="s">
        <v>2506</v>
      </c>
      <c r="B1835" s="370" t="s">
        <v>611</v>
      </c>
      <c r="C1835" s="25" t="s">
        <v>39</v>
      </c>
      <c r="D1835" s="114">
        <v>0</v>
      </c>
      <c r="E1835" s="205"/>
      <c r="F1835" s="205"/>
      <c r="G1835" s="455">
        <v>1100</v>
      </c>
    </row>
    <row r="1836" spans="1:7" hidden="1" x14ac:dyDescent="0.35">
      <c r="A1836" s="364" t="s">
        <v>2507</v>
      </c>
      <c r="B1836" s="370" t="s">
        <v>3242</v>
      </c>
      <c r="C1836" s="25" t="s">
        <v>39</v>
      </c>
      <c r="D1836" s="114">
        <v>0</v>
      </c>
      <c r="E1836" s="205"/>
      <c r="F1836" s="205"/>
      <c r="G1836" s="455">
        <v>1100</v>
      </c>
    </row>
    <row r="1837" spans="1:7" hidden="1" x14ac:dyDescent="0.35">
      <c r="A1837" s="364" t="s">
        <v>2508</v>
      </c>
      <c r="B1837" s="370" t="s">
        <v>4044</v>
      </c>
      <c r="C1837" s="25" t="s">
        <v>39</v>
      </c>
      <c r="D1837" s="114">
        <v>0</v>
      </c>
      <c r="E1837" s="205"/>
      <c r="F1837" s="205"/>
      <c r="G1837" s="455">
        <v>1100</v>
      </c>
    </row>
    <row r="1838" spans="1:7" hidden="1" x14ac:dyDescent="0.35">
      <c r="A1838" s="364" t="s">
        <v>2509</v>
      </c>
      <c r="B1838" s="370" t="s">
        <v>1423</v>
      </c>
      <c r="C1838" s="25" t="s">
        <v>39</v>
      </c>
      <c r="D1838" s="114">
        <v>0</v>
      </c>
      <c r="E1838" s="205"/>
      <c r="F1838" s="205"/>
      <c r="G1838" s="455">
        <v>1100</v>
      </c>
    </row>
    <row r="1839" spans="1:7" hidden="1" x14ac:dyDescent="0.35">
      <c r="A1839" s="364" t="s">
        <v>2510</v>
      </c>
      <c r="B1839" s="370" t="s">
        <v>613</v>
      </c>
      <c r="C1839" s="25" t="s">
        <v>39</v>
      </c>
      <c r="D1839" s="114">
        <v>0</v>
      </c>
      <c r="E1839" s="205"/>
      <c r="F1839" s="205"/>
      <c r="G1839" s="455">
        <v>1100</v>
      </c>
    </row>
    <row r="1840" spans="1:7" hidden="1" x14ac:dyDescent="0.35">
      <c r="A1840" s="364" t="s">
        <v>2511</v>
      </c>
      <c r="B1840" s="370" t="s">
        <v>3271</v>
      </c>
      <c r="C1840" s="25" t="s">
        <v>39</v>
      </c>
      <c r="D1840" s="114">
        <v>0</v>
      </c>
      <c r="E1840" s="205"/>
      <c r="F1840" s="205"/>
      <c r="G1840" s="455">
        <v>1100</v>
      </c>
    </row>
    <row r="1841" spans="1:7" hidden="1" x14ac:dyDescent="0.35">
      <c r="A1841" s="364" t="s">
        <v>2512</v>
      </c>
      <c r="B1841" s="370" t="s">
        <v>4045</v>
      </c>
      <c r="C1841" s="25" t="s">
        <v>39</v>
      </c>
      <c r="D1841" s="114">
        <v>0</v>
      </c>
      <c r="E1841" s="205"/>
      <c r="F1841" s="205"/>
      <c r="G1841" s="455">
        <v>1100</v>
      </c>
    </row>
    <row r="1842" spans="1:7" hidden="1" x14ac:dyDescent="0.35">
      <c r="A1842" s="364" t="s">
        <v>2513</v>
      </c>
      <c r="B1842" s="370" t="s">
        <v>615</v>
      </c>
      <c r="C1842" s="25" t="s">
        <v>39</v>
      </c>
      <c r="D1842" s="114">
        <v>0</v>
      </c>
      <c r="E1842" s="205"/>
      <c r="F1842" s="205"/>
      <c r="G1842" s="455">
        <v>1100</v>
      </c>
    </row>
    <row r="1843" spans="1:7" hidden="1" x14ac:dyDescent="0.35">
      <c r="A1843" s="364" t="s">
        <v>2514</v>
      </c>
      <c r="B1843" s="370" t="s">
        <v>3300</v>
      </c>
      <c r="C1843" s="25" t="s">
        <v>39</v>
      </c>
      <c r="D1843" s="114">
        <v>0</v>
      </c>
      <c r="E1843" s="205"/>
      <c r="F1843" s="205"/>
      <c r="G1843" s="455">
        <v>1100</v>
      </c>
    </row>
    <row r="1844" spans="1:7" hidden="1" x14ac:dyDescent="0.35">
      <c r="A1844" s="364" t="s">
        <v>2515</v>
      </c>
      <c r="B1844" s="370" t="s">
        <v>4046</v>
      </c>
      <c r="C1844" s="25" t="s">
        <v>39</v>
      </c>
      <c r="D1844" s="114">
        <v>0</v>
      </c>
      <c r="E1844" s="205"/>
      <c r="F1844" s="205"/>
      <c r="G1844" s="455">
        <v>1100</v>
      </c>
    </row>
    <row r="1845" spans="1:7" hidden="1" x14ac:dyDescent="0.35">
      <c r="A1845" s="364" t="s">
        <v>2516</v>
      </c>
      <c r="B1845" s="370" t="s">
        <v>617</v>
      </c>
      <c r="C1845" s="25" t="s">
        <v>39</v>
      </c>
      <c r="D1845" s="114">
        <v>0</v>
      </c>
      <c r="E1845" s="205"/>
      <c r="F1845" s="205"/>
      <c r="G1845" s="455">
        <v>1100</v>
      </c>
    </row>
    <row r="1846" spans="1:7" hidden="1" x14ac:dyDescent="0.35">
      <c r="A1846" s="364" t="s">
        <v>2517</v>
      </c>
      <c r="B1846" s="370" t="s">
        <v>3329</v>
      </c>
      <c r="C1846" s="25" t="s">
        <v>39</v>
      </c>
      <c r="D1846" s="114">
        <v>0</v>
      </c>
      <c r="E1846" s="205"/>
      <c r="F1846" s="205"/>
      <c r="G1846" s="455">
        <v>1100</v>
      </c>
    </row>
    <row r="1847" spans="1:7" hidden="1" x14ac:dyDescent="0.35">
      <c r="A1847" s="364" t="s">
        <v>2518</v>
      </c>
      <c r="B1847" s="370" t="s">
        <v>4047</v>
      </c>
      <c r="C1847" s="25" t="s">
        <v>39</v>
      </c>
      <c r="D1847" s="114">
        <v>0</v>
      </c>
      <c r="E1847" s="205"/>
      <c r="F1847" s="205"/>
      <c r="G1847" s="455">
        <v>1100</v>
      </c>
    </row>
    <row r="1848" spans="1:7" hidden="1" x14ac:dyDescent="0.35">
      <c r="A1848" s="364" t="s">
        <v>2519</v>
      </c>
      <c r="B1848" s="370" t="s">
        <v>637</v>
      </c>
      <c r="C1848" s="25" t="s">
        <v>39</v>
      </c>
      <c r="D1848" s="114">
        <v>0</v>
      </c>
      <c r="E1848" s="205"/>
      <c r="F1848" s="205"/>
      <c r="G1848" s="455">
        <v>1100</v>
      </c>
    </row>
    <row r="1849" spans="1:7" hidden="1" x14ac:dyDescent="0.35">
      <c r="A1849" s="364" t="s">
        <v>2520</v>
      </c>
      <c r="B1849" s="370" t="s">
        <v>3358</v>
      </c>
      <c r="C1849" s="25" t="s">
        <v>39</v>
      </c>
      <c r="D1849" s="114">
        <v>0</v>
      </c>
      <c r="E1849" s="205"/>
      <c r="F1849" s="205"/>
      <c r="G1849" s="455">
        <v>1100</v>
      </c>
    </row>
    <row r="1850" spans="1:7" hidden="1" x14ac:dyDescent="0.35">
      <c r="A1850" s="364" t="s">
        <v>2521</v>
      </c>
      <c r="B1850" s="370" t="s">
        <v>4048</v>
      </c>
      <c r="C1850" s="25" t="s">
        <v>39</v>
      </c>
      <c r="D1850" s="114">
        <v>0</v>
      </c>
      <c r="E1850" s="205"/>
      <c r="F1850" s="205"/>
      <c r="G1850" s="455">
        <v>1100</v>
      </c>
    </row>
    <row r="1851" spans="1:7" hidden="1" x14ac:dyDescent="0.35">
      <c r="A1851" s="364" t="s">
        <v>2522</v>
      </c>
      <c r="B1851" s="370" t="s">
        <v>635</v>
      </c>
      <c r="C1851" s="25" t="s">
        <v>39</v>
      </c>
      <c r="D1851" s="114">
        <v>0</v>
      </c>
      <c r="E1851" s="205"/>
      <c r="F1851" s="205"/>
      <c r="G1851" s="455">
        <v>1100</v>
      </c>
    </row>
    <row r="1852" spans="1:7" hidden="1" x14ac:dyDescent="0.35">
      <c r="A1852" s="364" t="s">
        <v>2523</v>
      </c>
      <c r="B1852" s="370" t="s">
        <v>3386</v>
      </c>
      <c r="C1852" s="25" t="s">
        <v>39</v>
      </c>
      <c r="D1852" s="114">
        <v>0</v>
      </c>
      <c r="E1852" s="205"/>
      <c r="F1852" s="205"/>
      <c r="G1852" s="455">
        <v>1100</v>
      </c>
    </row>
    <row r="1853" spans="1:7" hidden="1" x14ac:dyDescent="0.35">
      <c r="A1853" s="364" t="s">
        <v>2524</v>
      </c>
      <c r="B1853" s="370" t="s">
        <v>4049</v>
      </c>
      <c r="C1853" s="25" t="s">
        <v>39</v>
      </c>
      <c r="D1853" s="114">
        <v>0</v>
      </c>
      <c r="E1853" s="205"/>
      <c r="F1853" s="205"/>
      <c r="G1853" s="455">
        <v>1100</v>
      </c>
    </row>
    <row r="1854" spans="1:7" hidden="1" x14ac:dyDescent="0.35">
      <c r="A1854" s="364" t="s">
        <v>2525</v>
      </c>
      <c r="B1854" s="370" t="s">
        <v>4050</v>
      </c>
      <c r="C1854" s="25" t="s">
        <v>39</v>
      </c>
      <c r="D1854" s="114">
        <v>0</v>
      </c>
      <c r="E1854" s="205"/>
      <c r="F1854" s="205"/>
      <c r="G1854" s="455">
        <v>1100</v>
      </c>
    </row>
    <row r="1855" spans="1:7" hidden="1" x14ac:dyDescent="0.35">
      <c r="A1855" s="364" t="s">
        <v>2526</v>
      </c>
      <c r="B1855" s="370" t="s">
        <v>3410</v>
      </c>
      <c r="C1855" s="25" t="s">
        <v>39</v>
      </c>
      <c r="D1855" s="114">
        <v>0</v>
      </c>
      <c r="E1855" s="205"/>
      <c r="F1855" s="205"/>
      <c r="G1855" s="455">
        <v>1100</v>
      </c>
    </row>
    <row r="1856" spans="1:7" hidden="1" x14ac:dyDescent="0.35">
      <c r="A1856" s="364" t="s">
        <v>2527</v>
      </c>
      <c r="B1856" s="370" t="s">
        <v>632</v>
      </c>
      <c r="C1856" s="25" t="s">
        <v>39</v>
      </c>
      <c r="D1856" s="114">
        <v>0</v>
      </c>
      <c r="E1856" s="205"/>
      <c r="F1856" s="205"/>
      <c r="G1856" s="455">
        <v>1100</v>
      </c>
    </row>
    <row r="1857" spans="1:7" hidden="1" x14ac:dyDescent="0.35">
      <c r="A1857" s="364" t="s">
        <v>2528</v>
      </c>
      <c r="B1857" s="370" t="s">
        <v>4051</v>
      </c>
      <c r="C1857" s="25" t="s">
        <v>39</v>
      </c>
      <c r="D1857" s="114">
        <v>0</v>
      </c>
      <c r="E1857" s="205"/>
      <c r="F1857" s="205"/>
      <c r="G1857" s="455">
        <v>1100</v>
      </c>
    </row>
    <row r="1858" spans="1:7" hidden="1" x14ac:dyDescent="0.35">
      <c r="A1858" s="364" t="s">
        <v>2529</v>
      </c>
      <c r="B1858" s="370" t="s">
        <v>3439</v>
      </c>
      <c r="C1858" s="25" t="s">
        <v>39</v>
      </c>
      <c r="D1858" s="114">
        <v>0</v>
      </c>
      <c r="E1858" s="205"/>
      <c r="F1858" s="205"/>
      <c r="G1858" s="455">
        <v>1100</v>
      </c>
    </row>
    <row r="1859" spans="1:7" hidden="1" x14ac:dyDescent="0.35">
      <c r="A1859" s="364" t="s">
        <v>2530</v>
      </c>
      <c r="B1859" s="370" t="s">
        <v>630</v>
      </c>
      <c r="C1859" s="25" t="s">
        <v>39</v>
      </c>
      <c r="D1859" s="114">
        <v>0</v>
      </c>
      <c r="E1859" s="205"/>
      <c r="F1859" s="205"/>
      <c r="G1859" s="455">
        <v>1100</v>
      </c>
    </row>
    <row r="1860" spans="1:7" hidden="1" x14ac:dyDescent="0.35">
      <c r="A1860" s="364" t="s">
        <v>2531</v>
      </c>
      <c r="B1860" s="370" t="s">
        <v>629</v>
      </c>
      <c r="C1860" s="25" t="s">
        <v>39</v>
      </c>
      <c r="D1860" s="114">
        <v>0</v>
      </c>
      <c r="E1860" s="205"/>
      <c r="F1860" s="205"/>
      <c r="G1860" s="455">
        <v>1100</v>
      </c>
    </row>
    <row r="1861" spans="1:7" hidden="1" x14ac:dyDescent="0.35">
      <c r="A1861" s="364" t="s">
        <v>2532</v>
      </c>
      <c r="B1861" s="370" t="s">
        <v>3467</v>
      </c>
      <c r="C1861" s="25" t="s">
        <v>39</v>
      </c>
      <c r="D1861" s="114">
        <v>0</v>
      </c>
      <c r="E1861" s="205"/>
      <c r="F1861" s="205"/>
      <c r="G1861" s="455">
        <v>1100</v>
      </c>
    </row>
    <row r="1862" spans="1:7" hidden="1" x14ac:dyDescent="0.35">
      <c r="A1862" s="364" t="s">
        <v>2533</v>
      </c>
      <c r="B1862" s="370" t="s">
        <v>4052</v>
      </c>
      <c r="C1862" s="25" t="s">
        <v>39</v>
      </c>
      <c r="D1862" s="114">
        <v>0</v>
      </c>
      <c r="E1862" s="205"/>
      <c r="F1862" s="205"/>
      <c r="G1862" s="455">
        <v>1100</v>
      </c>
    </row>
    <row r="1863" spans="1:7" hidden="1" x14ac:dyDescent="0.35">
      <c r="A1863" s="364" t="s">
        <v>2534</v>
      </c>
      <c r="B1863" s="370" t="s">
        <v>627</v>
      </c>
      <c r="C1863" s="25" t="s">
        <v>39</v>
      </c>
      <c r="D1863" s="114">
        <v>0</v>
      </c>
      <c r="E1863" s="205"/>
      <c r="F1863" s="205"/>
      <c r="G1863" s="455">
        <v>1100</v>
      </c>
    </row>
    <row r="1864" spans="1:7" hidden="1" x14ac:dyDescent="0.35">
      <c r="A1864" s="364" t="s">
        <v>2535</v>
      </c>
      <c r="B1864" s="370" t="s">
        <v>3635</v>
      </c>
      <c r="C1864" s="25" t="s">
        <v>39</v>
      </c>
      <c r="D1864" s="114">
        <v>0</v>
      </c>
      <c r="E1864" s="205"/>
      <c r="F1864" s="205"/>
      <c r="G1864" s="455">
        <v>1100</v>
      </c>
    </row>
    <row r="1865" spans="1:7" hidden="1" x14ac:dyDescent="0.35">
      <c r="A1865" s="364" t="s">
        <v>2536</v>
      </c>
      <c r="B1865" s="370" t="s">
        <v>4053</v>
      </c>
      <c r="C1865" s="25" t="s">
        <v>39</v>
      </c>
      <c r="D1865" s="114">
        <v>0</v>
      </c>
      <c r="E1865" s="205"/>
      <c r="F1865" s="205"/>
      <c r="G1865" s="455">
        <v>1100</v>
      </c>
    </row>
    <row r="1866" spans="1:7" hidden="1" x14ac:dyDescent="0.35">
      <c r="A1866" s="364" t="s">
        <v>2537</v>
      </c>
      <c r="B1866" s="370" t="s">
        <v>1424</v>
      </c>
      <c r="C1866" s="25" t="s">
        <v>39</v>
      </c>
      <c r="D1866" s="114">
        <v>0</v>
      </c>
      <c r="E1866" s="205"/>
      <c r="F1866" s="205"/>
      <c r="G1866" s="455">
        <v>1100</v>
      </c>
    </row>
    <row r="1867" spans="1:7" hidden="1" x14ac:dyDescent="0.35">
      <c r="A1867" s="364" t="s">
        <v>4475</v>
      </c>
      <c r="B1867" s="370" t="s">
        <v>638</v>
      </c>
      <c r="C1867" s="25" t="s">
        <v>39</v>
      </c>
      <c r="D1867" s="114">
        <v>0</v>
      </c>
      <c r="E1867" s="205"/>
      <c r="F1867" s="205"/>
      <c r="G1867" s="455">
        <v>1100</v>
      </c>
    </row>
    <row r="1868" spans="1:7" hidden="1" x14ac:dyDescent="0.35">
      <c r="A1868" s="364" t="s">
        <v>4476</v>
      </c>
      <c r="B1868" s="370" t="s">
        <v>1425</v>
      </c>
      <c r="C1868" s="25" t="s">
        <v>39</v>
      </c>
      <c r="D1868" s="114">
        <v>0</v>
      </c>
      <c r="E1868" s="205"/>
      <c r="F1868" s="205"/>
      <c r="G1868" s="455">
        <v>1100</v>
      </c>
    </row>
    <row r="1869" spans="1:7" hidden="1" x14ac:dyDescent="0.35">
      <c r="A1869" s="364" t="s">
        <v>4477</v>
      </c>
      <c r="B1869" s="370" t="s">
        <v>1426</v>
      </c>
      <c r="C1869" s="25" t="s">
        <v>39</v>
      </c>
      <c r="D1869" s="114">
        <v>0</v>
      </c>
      <c r="E1869" s="205"/>
      <c r="F1869" s="205"/>
      <c r="G1869" s="455">
        <v>1100</v>
      </c>
    </row>
    <row r="1870" spans="1:7" hidden="1" x14ac:dyDescent="0.35">
      <c r="A1870" s="364" t="s">
        <v>4478</v>
      </c>
      <c r="B1870" s="370" t="s">
        <v>625</v>
      </c>
      <c r="C1870" s="25" t="s">
        <v>39</v>
      </c>
      <c r="D1870" s="114">
        <v>0</v>
      </c>
      <c r="E1870" s="205"/>
      <c r="F1870" s="205"/>
      <c r="G1870" s="455">
        <v>1100</v>
      </c>
    </row>
    <row r="1871" spans="1:7" hidden="1" x14ac:dyDescent="0.35">
      <c r="A1871" s="364" t="s">
        <v>4479</v>
      </c>
      <c r="B1871" s="370" t="s">
        <v>624</v>
      </c>
      <c r="C1871" s="25" t="s">
        <v>39</v>
      </c>
      <c r="D1871" s="114">
        <v>0</v>
      </c>
      <c r="E1871" s="205"/>
      <c r="F1871" s="205"/>
      <c r="G1871" s="455">
        <v>1100</v>
      </c>
    </row>
    <row r="1872" spans="1:7" hidden="1" x14ac:dyDescent="0.35">
      <c r="A1872" s="364" t="s">
        <v>4480</v>
      </c>
      <c r="B1872" s="370" t="s">
        <v>1427</v>
      </c>
      <c r="C1872" s="25" t="s">
        <v>39</v>
      </c>
      <c r="D1872" s="114">
        <v>0</v>
      </c>
      <c r="E1872" s="205"/>
      <c r="F1872" s="205"/>
      <c r="G1872" s="455">
        <v>1100</v>
      </c>
    </row>
    <row r="1873" spans="1:7" hidden="1" x14ac:dyDescent="0.35">
      <c r="A1873" s="364" t="s">
        <v>4481</v>
      </c>
      <c r="B1873" s="370" t="s">
        <v>4054</v>
      </c>
      <c r="C1873" s="25" t="s">
        <v>39</v>
      </c>
      <c r="D1873" s="114">
        <v>0</v>
      </c>
      <c r="E1873" s="205"/>
      <c r="F1873" s="205"/>
      <c r="G1873" s="455">
        <v>1100</v>
      </c>
    </row>
    <row r="1874" spans="1:7" hidden="1" x14ac:dyDescent="0.35">
      <c r="A1874" s="364" t="s">
        <v>4482</v>
      </c>
      <c r="B1874" s="370" t="s">
        <v>3496</v>
      </c>
      <c r="C1874" s="25" t="s">
        <v>39</v>
      </c>
      <c r="D1874" s="114">
        <v>0</v>
      </c>
      <c r="E1874" s="205"/>
      <c r="F1874" s="205"/>
      <c r="G1874" s="455">
        <v>1100</v>
      </c>
    </row>
    <row r="1875" spans="1:7" hidden="1" x14ac:dyDescent="0.35">
      <c r="A1875" s="364" t="s">
        <v>4483</v>
      </c>
      <c r="B1875" s="370" t="s">
        <v>622</v>
      </c>
      <c r="C1875" s="25" t="s">
        <v>39</v>
      </c>
      <c r="D1875" s="114">
        <v>0</v>
      </c>
      <c r="E1875" s="205"/>
      <c r="F1875" s="205"/>
      <c r="G1875" s="455">
        <v>1100</v>
      </c>
    </row>
    <row r="1876" spans="1:7" hidden="1" x14ac:dyDescent="0.35">
      <c r="A1876" s="364" t="s">
        <v>4484</v>
      </c>
      <c r="B1876" s="370" t="s">
        <v>621</v>
      </c>
      <c r="C1876" s="25" t="s">
        <v>39</v>
      </c>
      <c r="D1876" s="114">
        <v>0</v>
      </c>
      <c r="E1876" s="205"/>
      <c r="F1876" s="205"/>
      <c r="G1876" s="455">
        <v>1100</v>
      </c>
    </row>
    <row r="1877" spans="1:7" hidden="1" x14ac:dyDescent="0.35">
      <c r="A1877" s="364" t="s">
        <v>4485</v>
      </c>
      <c r="B1877" s="370" t="s">
        <v>3575</v>
      </c>
      <c r="C1877" s="25" t="s">
        <v>39</v>
      </c>
      <c r="D1877" s="114">
        <v>0</v>
      </c>
      <c r="E1877" s="205"/>
      <c r="F1877" s="205"/>
      <c r="G1877" s="455">
        <v>1100</v>
      </c>
    </row>
    <row r="1878" spans="1:7" hidden="1" x14ac:dyDescent="0.35">
      <c r="A1878" s="364" t="s">
        <v>4486</v>
      </c>
      <c r="B1878" s="370" t="s">
        <v>3511</v>
      </c>
      <c r="C1878" s="25" t="s">
        <v>39</v>
      </c>
      <c r="D1878" s="114">
        <v>0</v>
      </c>
      <c r="E1878" s="205"/>
      <c r="F1878" s="205"/>
      <c r="G1878" s="455">
        <v>1100</v>
      </c>
    </row>
    <row r="1879" spans="1:7" hidden="1" x14ac:dyDescent="0.35">
      <c r="A1879" s="364" t="s">
        <v>4487</v>
      </c>
      <c r="B1879" s="370" t="s">
        <v>4055</v>
      </c>
      <c r="C1879" s="25" t="s">
        <v>39</v>
      </c>
      <c r="D1879" s="114">
        <v>0</v>
      </c>
      <c r="E1879" s="205"/>
      <c r="F1879" s="205"/>
      <c r="G1879" s="455">
        <v>1100</v>
      </c>
    </row>
    <row r="1880" spans="1:7" hidden="1" x14ac:dyDescent="0.35">
      <c r="A1880" s="364" t="s">
        <v>4488</v>
      </c>
      <c r="B1880" s="370" t="s">
        <v>2662</v>
      </c>
      <c r="C1880" s="25" t="s">
        <v>39</v>
      </c>
      <c r="D1880" s="114">
        <v>0</v>
      </c>
      <c r="E1880" s="205"/>
      <c r="F1880" s="205"/>
      <c r="G1880" s="455">
        <v>1100</v>
      </c>
    </row>
    <row r="1881" spans="1:7" hidden="1" x14ac:dyDescent="0.35">
      <c r="A1881" s="364" t="s">
        <v>4489</v>
      </c>
      <c r="B1881" s="370" t="s">
        <v>3553</v>
      </c>
      <c r="C1881" s="25" t="s">
        <v>39</v>
      </c>
      <c r="D1881" s="114">
        <v>0</v>
      </c>
      <c r="E1881" s="205"/>
      <c r="F1881" s="205"/>
      <c r="G1881" s="455">
        <v>1100</v>
      </c>
    </row>
    <row r="1882" spans="1:7" hidden="1" x14ac:dyDescent="0.35">
      <c r="A1882" s="364" t="s">
        <v>4490</v>
      </c>
      <c r="B1882" s="370" t="s">
        <v>4056</v>
      </c>
      <c r="C1882" s="25" t="s">
        <v>39</v>
      </c>
      <c r="D1882" s="114">
        <v>0</v>
      </c>
      <c r="E1882" s="205"/>
      <c r="F1882" s="205"/>
      <c r="G1882" s="455">
        <v>1100</v>
      </c>
    </row>
    <row r="1883" spans="1:7" hidden="1" x14ac:dyDescent="0.35">
      <c r="A1883" s="364" t="s">
        <v>2538</v>
      </c>
      <c r="B1883" s="370" t="s">
        <v>674</v>
      </c>
      <c r="C1883" s="25" t="s">
        <v>39</v>
      </c>
      <c r="D1883" s="114">
        <v>0</v>
      </c>
      <c r="E1883" s="205"/>
      <c r="F1883" s="205"/>
      <c r="G1883" s="455">
        <v>1200</v>
      </c>
    </row>
    <row r="1884" spans="1:7" hidden="1" x14ac:dyDescent="0.35">
      <c r="A1884" s="364" t="s">
        <v>2539</v>
      </c>
      <c r="B1884" s="370" t="s">
        <v>3204</v>
      </c>
      <c r="C1884" s="25" t="s">
        <v>39</v>
      </c>
      <c r="D1884" s="114">
        <v>0</v>
      </c>
      <c r="E1884" s="205"/>
      <c r="F1884" s="205"/>
      <c r="G1884" s="455">
        <v>1200</v>
      </c>
    </row>
    <row r="1885" spans="1:7" hidden="1" x14ac:dyDescent="0.35">
      <c r="A1885" s="364" t="s">
        <v>2540</v>
      </c>
      <c r="B1885" s="370" t="s">
        <v>4057</v>
      </c>
      <c r="C1885" s="25" t="s">
        <v>39</v>
      </c>
      <c r="D1885" s="114">
        <v>0</v>
      </c>
      <c r="E1885" s="205"/>
      <c r="F1885" s="205"/>
      <c r="G1885" s="455">
        <v>1200</v>
      </c>
    </row>
    <row r="1886" spans="1:7" hidden="1" x14ac:dyDescent="0.35">
      <c r="A1886" s="364" t="s">
        <v>2541</v>
      </c>
      <c r="B1886" s="370" t="s">
        <v>676</v>
      </c>
      <c r="C1886" s="25" t="s">
        <v>39</v>
      </c>
      <c r="D1886" s="114">
        <v>0</v>
      </c>
      <c r="E1886" s="205"/>
      <c r="F1886" s="205"/>
      <c r="G1886" s="455">
        <v>1200</v>
      </c>
    </row>
    <row r="1887" spans="1:7" hidden="1" x14ac:dyDescent="0.35">
      <c r="A1887" s="364" t="s">
        <v>2542</v>
      </c>
      <c r="B1887" s="370" t="s">
        <v>3146</v>
      </c>
      <c r="C1887" s="25" t="s">
        <v>39</v>
      </c>
      <c r="D1887" s="114">
        <v>0</v>
      </c>
      <c r="E1887" s="205"/>
      <c r="F1887" s="205"/>
      <c r="G1887" s="455">
        <v>1200</v>
      </c>
    </row>
    <row r="1888" spans="1:7" hidden="1" x14ac:dyDescent="0.35">
      <c r="A1888" s="364" t="s">
        <v>2543</v>
      </c>
      <c r="B1888" s="370" t="s">
        <v>4058</v>
      </c>
      <c r="C1888" s="25" t="s">
        <v>39</v>
      </c>
      <c r="D1888" s="114">
        <v>0</v>
      </c>
      <c r="E1888" s="205"/>
      <c r="F1888" s="205"/>
      <c r="G1888" s="455">
        <v>1200</v>
      </c>
    </row>
    <row r="1889" spans="1:7" hidden="1" x14ac:dyDescent="0.35">
      <c r="A1889" s="364" t="s">
        <v>2544</v>
      </c>
      <c r="B1889" s="370" t="s">
        <v>678</v>
      </c>
      <c r="C1889" s="25" t="s">
        <v>39</v>
      </c>
      <c r="D1889" s="114">
        <v>0</v>
      </c>
      <c r="E1889" s="205"/>
      <c r="F1889" s="205"/>
      <c r="G1889" s="455">
        <v>1200</v>
      </c>
    </row>
    <row r="1890" spans="1:7" hidden="1" x14ac:dyDescent="0.35">
      <c r="A1890" s="364" t="s">
        <v>2545</v>
      </c>
      <c r="B1890" s="370" t="s">
        <v>3175</v>
      </c>
      <c r="C1890" s="25" t="s">
        <v>39</v>
      </c>
      <c r="D1890" s="114">
        <v>0</v>
      </c>
      <c r="E1890" s="205"/>
      <c r="F1890" s="205"/>
      <c r="G1890" s="455">
        <v>1200</v>
      </c>
    </row>
    <row r="1891" spans="1:7" hidden="1" x14ac:dyDescent="0.35">
      <c r="A1891" s="364" t="s">
        <v>2546</v>
      </c>
      <c r="B1891" s="370" t="s">
        <v>4059</v>
      </c>
      <c r="C1891" s="25" t="s">
        <v>39</v>
      </c>
      <c r="D1891" s="114">
        <v>0</v>
      </c>
      <c r="E1891" s="205"/>
      <c r="F1891" s="205"/>
      <c r="G1891" s="455">
        <v>1200</v>
      </c>
    </row>
    <row r="1892" spans="1:7" hidden="1" x14ac:dyDescent="0.35">
      <c r="A1892" s="364" t="s">
        <v>2547</v>
      </c>
      <c r="B1892" s="370" t="s">
        <v>707</v>
      </c>
      <c r="C1892" s="25" t="s">
        <v>39</v>
      </c>
      <c r="D1892" s="114">
        <v>0</v>
      </c>
      <c r="E1892" s="205"/>
      <c r="F1892" s="205"/>
      <c r="G1892" s="455">
        <v>1200</v>
      </c>
    </row>
    <row r="1893" spans="1:7" hidden="1" x14ac:dyDescent="0.35">
      <c r="A1893" s="364" t="s">
        <v>2548</v>
      </c>
      <c r="B1893" s="370" t="s">
        <v>3243</v>
      </c>
      <c r="C1893" s="25" t="s">
        <v>39</v>
      </c>
      <c r="D1893" s="114">
        <v>0</v>
      </c>
      <c r="E1893" s="205"/>
      <c r="F1893" s="205"/>
      <c r="G1893" s="455">
        <v>1200</v>
      </c>
    </row>
    <row r="1894" spans="1:7" hidden="1" x14ac:dyDescent="0.35">
      <c r="A1894" s="364" t="s">
        <v>2549</v>
      </c>
      <c r="B1894" s="370" t="s">
        <v>4060</v>
      </c>
      <c r="C1894" s="25" t="s">
        <v>39</v>
      </c>
      <c r="D1894" s="114">
        <v>0</v>
      </c>
      <c r="E1894" s="205"/>
      <c r="F1894" s="205"/>
      <c r="G1894" s="455">
        <v>1200</v>
      </c>
    </row>
    <row r="1895" spans="1:7" hidden="1" x14ac:dyDescent="0.35">
      <c r="A1895" s="364" t="s">
        <v>2550</v>
      </c>
      <c r="B1895" s="370" t="s">
        <v>1428</v>
      </c>
      <c r="C1895" s="25" t="s">
        <v>39</v>
      </c>
      <c r="D1895" s="114">
        <v>0</v>
      </c>
      <c r="E1895" s="205"/>
      <c r="F1895" s="205"/>
      <c r="G1895" s="455">
        <v>1200</v>
      </c>
    </row>
    <row r="1896" spans="1:7" hidden="1" x14ac:dyDescent="0.35">
      <c r="A1896" s="364" t="s">
        <v>2551</v>
      </c>
      <c r="B1896" s="370" t="s">
        <v>705</v>
      </c>
      <c r="C1896" s="25" t="s">
        <v>39</v>
      </c>
      <c r="D1896" s="114">
        <v>0</v>
      </c>
      <c r="E1896" s="205"/>
      <c r="F1896" s="205"/>
      <c r="G1896" s="455">
        <v>1200</v>
      </c>
    </row>
    <row r="1897" spans="1:7" hidden="1" x14ac:dyDescent="0.35">
      <c r="A1897" s="364" t="s">
        <v>2552</v>
      </c>
      <c r="B1897" s="370" t="s">
        <v>3272</v>
      </c>
      <c r="C1897" s="25" t="s">
        <v>39</v>
      </c>
      <c r="D1897" s="114">
        <v>0</v>
      </c>
      <c r="E1897" s="205"/>
      <c r="F1897" s="205"/>
      <c r="G1897" s="455">
        <v>1200</v>
      </c>
    </row>
    <row r="1898" spans="1:7" hidden="1" x14ac:dyDescent="0.35">
      <c r="A1898" s="364" t="s">
        <v>2553</v>
      </c>
      <c r="B1898" s="370" t="s">
        <v>4061</v>
      </c>
      <c r="C1898" s="25" t="s">
        <v>39</v>
      </c>
      <c r="D1898" s="114">
        <v>0</v>
      </c>
      <c r="E1898" s="205"/>
      <c r="F1898" s="205"/>
      <c r="G1898" s="455">
        <v>1200</v>
      </c>
    </row>
    <row r="1899" spans="1:7" hidden="1" x14ac:dyDescent="0.35">
      <c r="A1899" s="364" t="s">
        <v>2554</v>
      </c>
      <c r="B1899" s="370" t="s">
        <v>703</v>
      </c>
      <c r="C1899" s="25" t="s">
        <v>39</v>
      </c>
      <c r="D1899" s="114">
        <v>0</v>
      </c>
      <c r="E1899" s="205"/>
      <c r="F1899" s="205"/>
      <c r="G1899" s="455">
        <v>1200</v>
      </c>
    </row>
    <row r="1900" spans="1:7" hidden="1" x14ac:dyDescent="0.35">
      <c r="A1900" s="364" t="s">
        <v>2555</v>
      </c>
      <c r="B1900" s="370" t="s">
        <v>3301</v>
      </c>
      <c r="C1900" s="25" t="s">
        <v>39</v>
      </c>
      <c r="D1900" s="114">
        <v>0</v>
      </c>
      <c r="E1900" s="205"/>
      <c r="F1900" s="205"/>
      <c r="G1900" s="455">
        <v>1200</v>
      </c>
    </row>
    <row r="1901" spans="1:7" hidden="1" x14ac:dyDescent="0.35">
      <c r="A1901" s="364" t="s">
        <v>2556</v>
      </c>
      <c r="B1901" s="370" t="s">
        <v>4062</v>
      </c>
      <c r="C1901" s="25" t="s">
        <v>39</v>
      </c>
      <c r="D1901" s="114">
        <v>0</v>
      </c>
      <c r="E1901" s="205"/>
      <c r="F1901" s="205"/>
      <c r="G1901" s="455">
        <v>1200</v>
      </c>
    </row>
    <row r="1902" spans="1:7" hidden="1" x14ac:dyDescent="0.35">
      <c r="A1902" s="364" t="s">
        <v>2557</v>
      </c>
      <c r="B1902" s="370" t="s">
        <v>681</v>
      </c>
      <c r="C1902" s="25" t="s">
        <v>39</v>
      </c>
      <c r="D1902" s="114">
        <v>0</v>
      </c>
      <c r="E1902" s="205"/>
      <c r="F1902" s="205"/>
      <c r="G1902" s="455">
        <v>1200</v>
      </c>
    </row>
    <row r="1903" spans="1:7" hidden="1" x14ac:dyDescent="0.35">
      <c r="A1903" s="364" t="s">
        <v>2558</v>
      </c>
      <c r="B1903" s="370" t="s">
        <v>3330</v>
      </c>
      <c r="C1903" s="25" t="s">
        <v>39</v>
      </c>
      <c r="D1903" s="114">
        <v>0</v>
      </c>
      <c r="E1903" s="205"/>
      <c r="F1903" s="205"/>
      <c r="G1903" s="455">
        <v>1200</v>
      </c>
    </row>
    <row r="1904" spans="1:7" hidden="1" x14ac:dyDescent="0.35">
      <c r="A1904" s="364" t="s">
        <v>2559</v>
      </c>
      <c r="B1904" s="370" t="s">
        <v>4063</v>
      </c>
      <c r="C1904" s="25" t="s">
        <v>39</v>
      </c>
      <c r="D1904" s="114">
        <v>0</v>
      </c>
      <c r="E1904" s="205"/>
      <c r="F1904" s="205"/>
      <c r="G1904" s="455">
        <v>1200</v>
      </c>
    </row>
    <row r="1905" spans="1:7" hidden="1" x14ac:dyDescent="0.35">
      <c r="A1905" s="364" t="s">
        <v>2560</v>
      </c>
      <c r="B1905" s="370" t="s">
        <v>683</v>
      </c>
      <c r="C1905" s="25" t="s">
        <v>39</v>
      </c>
      <c r="D1905" s="114">
        <v>0</v>
      </c>
      <c r="E1905" s="205"/>
      <c r="F1905" s="205"/>
      <c r="G1905" s="455">
        <v>1200</v>
      </c>
    </row>
    <row r="1906" spans="1:7" hidden="1" x14ac:dyDescent="0.35">
      <c r="A1906" s="364" t="s">
        <v>2561</v>
      </c>
      <c r="B1906" s="370" t="s">
        <v>3359</v>
      </c>
      <c r="C1906" s="25" t="s">
        <v>39</v>
      </c>
      <c r="D1906" s="114">
        <v>0</v>
      </c>
      <c r="E1906" s="205"/>
      <c r="F1906" s="205"/>
      <c r="G1906" s="455">
        <v>1200</v>
      </c>
    </row>
    <row r="1907" spans="1:7" hidden="1" x14ac:dyDescent="0.35">
      <c r="A1907" s="364" t="s">
        <v>2562</v>
      </c>
      <c r="B1907" s="370" t="s">
        <v>4064</v>
      </c>
      <c r="C1907" s="25" t="s">
        <v>39</v>
      </c>
      <c r="D1907" s="114">
        <v>0</v>
      </c>
      <c r="E1907" s="205"/>
      <c r="F1907" s="205"/>
      <c r="G1907" s="455">
        <v>1200</v>
      </c>
    </row>
    <row r="1908" spans="1:7" hidden="1" x14ac:dyDescent="0.35">
      <c r="A1908" s="364" t="s">
        <v>2563</v>
      </c>
      <c r="B1908" s="370" t="s">
        <v>685</v>
      </c>
      <c r="C1908" s="25" t="s">
        <v>39</v>
      </c>
      <c r="D1908" s="114">
        <v>0</v>
      </c>
      <c r="E1908" s="205"/>
      <c r="F1908" s="205"/>
      <c r="G1908" s="455">
        <v>1200</v>
      </c>
    </row>
    <row r="1909" spans="1:7" hidden="1" x14ac:dyDescent="0.35">
      <c r="A1909" s="364" t="s">
        <v>2564</v>
      </c>
      <c r="B1909" s="370" t="s">
        <v>3387</v>
      </c>
      <c r="C1909" s="25" t="s">
        <v>39</v>
      </c>
      <c r="D1909" s="114">
        <v>0</v>
      </c>
      <c r="E1909" s="205"/>
      <c r="F1909" s="205"/>
      <c r="G1909" s="455">
        <v>1200</v>
      </c>
    </row>
    <row r="1910" spans="1:7" hidden="1" x14ac:dyDescent="0.35">
      <c r="A1910" s="364" t="s">
        <v>2565</v>
      </c>
      <c r="B1910" s="370" t="s">
        <v>4065</v>
      </c>
      <c r="C1910" s="25" t="s">
        <v>39</v>
      </c>
      <c r="D1910" s="114">
        <v>0</v>
      </c>
      <c r="E1910" s="205"/>
      <c r="F1910" s="205"/>
      <c r="G1910" s="455">
        <v>1200</v>
      </c>
    </row>
    <row r="1911" spans="1:7" hidden="1" x14ac:dyDescent="0.35">
      <c r="A1911" s="364" t="s">
        <v>2566</v>
      </c>
      <c r="B1911" s="370" t="s">
        <v>4066</v>
      </c>
      <c r="C1911" s="25" t="s">
        <v>39</v>
      </c>
      <c r="D1911" s="114">
        <v>0</v>
      </c>
      <c r="E1911" s="205"/>
      <c r="F1911" s="205"/>
      <c r="G1911" s="455">
        <v>1200</v>
      </c>
    </row>
    <row r="1912" spans="1:7" hidden="1" x14ac:dyDescent="0.35">
      <c r="A1912" s="364" t="s">
        <v>2567</v>
      </c>
      <c r="B1912" s="370" t="s">
        <v>3411</v>
      </c>
      <c r="C1912" s="25" t="s">
        <v>39</v>
      </c>
      <c r="D1912" s="114">
        <v>0</v>
      </c>
      <c r="E1912" s="205"/>
      <c r="F1912" s="205"/>
      <c r="G1912" s="455">
        <v>1200</v>
      </c>
    </row>
    <row r="1913" spans="1:7" hidden="1" x14ac:dyDescent="0.35">
      <c r="A1913" s="364" t="s">
        <v>2568</v>
      </c>
      <c r="B1913" s="370" t="s">
        <v>688</v>
      </c>
      <c r="C1913" s="25" t="s">
        <v>39</v>
      </c>
      <c r="D1913" s="114">
        <v>0</v>
      </c>
      <c r="E1913" s="205"/>
      <c r="F1913" s="205"/>
      <c r="G1913" s="455">
        <v>1200</v>
      </c>
    </row>
    <row r="1914" spans="1:7" hidden="1" x14ac:dyDescent="0.35">
      <c r="A1914" s="364" t="s">
        <v>2569</v>
      </c>
      <c r="B1914" s="370" t="s">
        <v>4067</v>
      </c>
      <c r="C1914" s="25" t="s">
        <v>39</v>
      </c>
      <c r="D1914" s="114">
        <v>0</v>
      </c>
      <c r="E1914" s="205"/>
      <c r="F1914" s="205"/>
      <c r="G1914" s="455">
        <v>1200</v>
      </c>
    </row>
    <row r="1915" spans="1:7" hidden="1" x14ac:dyDescent="0.35">
      <c r="A1915" s="364" t="s">
        <v>2570</v>
      </c>
      <c r="B1915" s="370" t="s">
        <v>3440</v>
      </c>
      <c r="C1915" s="25" t="s">
        <v>39</v>
      </c>
      <c r="D1915" s="114">
        <v>0</v>
      </c>
      <c r="E1915" s="205"/>
      <c r="F1915" s="205"/>
      <c r="G1915" s="455">
        <v>1200</v>
      </c>
    </row>
    <row r="1916" spans="1:7" hidden="1" x14ac:dyDescent="0.35">
      <c r="A1916" s="364" t="s">
        <v>2571</v>
      </c>
      <c r="B1916" s="370" t="s">
        <v>690</v>
      </c>
      <c r="C1916" s="25" t="s">
        <v>39</v>
      </c>
      <c r="D1916" s="114">
        <v>0</v>
      </c>
      <c r="E1916" s="205"/>
      <c r="F1916" s="205"/>
      <c r="G1916" s="455">
        <v>1200</v>
      </c>
    </row>
    <row r="1917" spans="1:7" hidden="1" x14ac:dyDescent="0.35">
      <c r="A1917" s="364" t="s">
        <v>2572</v>
      </c>
      <c r="B1917" s="370" t="s">
        <v>691</v>
      </c>
      <c r="C1917" s="25" t="s">
        <v>39</v>
      </c>
      <c r="D1917" s="114">
        <v>0</v>
      </c>
      <c r="E1917" s="205"/>
      <c r="F1917" s="205"/>
      <c r="G1917" s="455">
        <v>1200</v>
      </c>
    </row>
    <row r="1918" spans="1:7" hidden="1" x14ac:dyDescent="0.35">
      <c r="A1918" s="364" t="s">
        <v>2573</v>
      </c>
      <c r="B1918" s="370" t="s">
        <v>3468</v>
      </c>
      <c r="C1918" s="25" t="s">
        <v>39</v>
      </c>
      <c r="D1918" s="114">
        <v>0</v>
      </c>
      <c r="E1918" s="205"/>
      <c r="F1918" s="205"/>
      <c r="G1918" s="455">
        <v>1200</v>
      </c>
    </row>
    <row r="1919" spans="1:7" hidden="1" x14ac:dyDescent="0.35">
      <c r="A1919" s="364" t="s">
        <v>2574</v>
      </c>
      <c r="B1919" s="370" t="s">
        <v>4068</v>
      </c>
      <c r="C1919" s="25" t="s">
        <v>39</v>
      </c>
      <c r="D1919" s="114">
        <v>0</v>
      </c>
      <c r="E1919" s="205"/>
      <c r="F1919" s="205"/>
      <c r="G1919" s="455">
        <v>1200</v>
      </c>
    </row>
    <row r="1920" spans="1:7" hidden="1" x14ac:dyDescent="0.35">
      <c r="A1920" s="364" t="s">
        <v>2575</v>
      </c>
      <c r="B1920" s="370" t="s">
        <v>702</v>
      </c>
      <c r="C1920" s="25" t="s">
        <v>39</v>
      </c>
      <c r="D1920" s="114">
        <v>0</v>
      </c>
      <c r="E1920" s="205"/>
      <c r="F1920" s="205"/>
      <c r="G1920" s="455">
        <v>1200</v>
      </c>
    </row>
    <row r="1921" spans="1:7" hidden="1" x14ac:dyDescent="0.35">
      <c r="A1921" s="364" t="s">
        <v>2576</v>
      </c>
      <c r="B1921" s="370" t="s">
        <v>3636</v>
      </c>
      <c r="C1921" s="25" t="s">
        <v>39</v>
      </c>
      <c r="D1921" s="114">
        <v>0</v>
      </c>
      <c r="E1921" s="205"/>
      <c r="F1921" s="205"/>
      <c r="G1921" s="455">
        <v>1200</v>
      </c>
    </row>
    <row r="1922" spans="1:7" hidden="1" x14ac:dyDescent="0.35">
      <c r="A1922" s="364" t="s">
        <v>2577</v>
      </c>
      <c r="B1922" s="370" t="s">
        <v>4069</v>
      </c>
      <c r="C1922" s="25" t="s">
        <v>39</v>
      </c>
      <c r="D1922" s="114">
        <v>0</v>
      </c>
      <c r="E1922" s="205"/>
      <c r="F1922" s="205"/>
      <c r="G1922" s="455">
        <v>1200</v>
      </c>
    </row>
    <row r="1923" spans="1:7" hidden="1" x14ac:dyDescent="0.35">
      <c r="A1923" s="364" t="s">
        <v>2578</v>
      </c>
      <c r="B1923" s="370" t="s">
        <v>1429</v>
      </c>
      <c r="C1923" s="25" t="s">
        <v>39</v>
      </c>
      <c r="D1923" s="114">
        <v>0</v>
      </c>
      <c r="E1923" s="205"/>
      <c r="F1923" s="205"/>
      <c r="G1923" s="455">
        <v>1200</v>
      </c>
    </row>
    <row r="1924" spans="1:7" hidden="1" x14ac:dyDescent="0.35">
      <c r="A1924" s="364" t="s">
        <v>4491</v>
      </c>
      <c r="B1924" s="370" t="s">
        <v>700</v>
      </c>
      <c r="C1924" s="25" t="s">
        <v>39</v>
      </c>
      <c r="D1924" s="114">
        <v>0</v>
      </c>
      <c r="E1924" s="205"/>
      <c r="F1924" s="205"/>
      <c r="G1924" s="455">
        <v>1200</v>
      </c>
    </row>
    <row r="1925" spans="1:7" hidden="1" x14ac:dyDescent="0.35">
      <c r="A1925" s="364" t="s">
        <v>4492</v>
      </c>
      <c r="B1925" s="370" t="s">
        <v>1430</v>
      </c>
      <c r="C1925" s="25" t="s">
        <v>39</v>
      </c>
      <c r="D1925" s="114">
        <v>0</v>
      </c>
      <c r="E1925" s="205"/>
      <c r="F1925" s="205"/>
      <c r="G1925" s="455">
        <v>1200</v>
      </c>
    </row>
    <row r="1926" spans="1:7" hidden="1" x14ac:dyDescent="0.35">
      <c r="A1926" s="364" t="s">
        <v>4493</v>
      </c>
      <c r="B1926" s="370" t="s">
        <v>1431</v>
      </c>
      <c r="C1926" s="25" t="s">
        <v>39</v>
      </c>
      <c r="D1926" s="114">
        <v>0</v>
      </c>
      <c r="E1926" s="205"/>
      <c r="F1926" s="205"/>
      <c r="G1926" s="455">
        <v>1200</v>
      </c>
    </row>
    <row r="1927" spans="1:7" hidden="1" x14ac:dyDescent="0.35">
      <c r="A1927" s="364" t="s">
        <v>4494</v>
      </c>
      <c r="B1927" s="370" t="s">
        <v>699</v>
      </c>
      <c r="C1927" s="25" t="s">
        <v>39</v>
      </c>
      <c r="D1927" s="114">
        <v>0</v>
      </c>
      <c r="E1927" s="205"/>
      <c r="F1927" s="205"/>
      <c r="G1927" s="455">
        <v>1200</v>
      </c>
    </row>
    <row r="1928" spans="1:7" hidden="1" x14ac:dyDescent="0.35">
      <c r="A1928" s="364" t="s">
        <v>4495</v>
      </c>
      <c r="B1928" s="370" t="s">
        <v>698</v>
      </c>
      <c r="C1928" s="25" t="s">
        <v>39</v>
      </c>
      <c r="D1928" s="114">
        <v>0</v>
      </c>
      <c r="E1928" s="205"/>
      <c r="F1928" s="205"/>
      <c r="G1928" s="455">
        <v>1200</v>
      </c>
    </row>
    <row r="1929" spans="1:7" hidden="1" x14ac:dyDescent="0.35">
      <c r="A1929" s="364" t="s">
        <v>4496</v>
      </c>
      <c r="B1929" s="370" t="s">
        <v>1432</v>
      </c>
      <c r="C1929" s="25" t="s">
        <v>39</v>
      </c>
      <c r="D1929" s="114">
        <v>0</v>
      </c>
      <c r="E1929" s="205"/>
      <c r="F1929" s="205"/>
      <c r="G1929" s="455">
        <v>1200</v>
      </c>
    </row>
    <row r="1930" spans="1:7" hidden="1" x14ac:dyDescent="0.35">
      <c r="A1930" s="364" t="s">
        <v>4497</v>
      </c>
      <c r="B1930" s="370" t="s">
        <v>4070</v>
      </c>
      <c r="C1930" s="25" t="s">
        <v>39</v>
      </c>
      <c r="D1930" s="114">
        <v>0</v>
      </c>
      <c r="E1930" s="205"/>
      <c r="F1930" s="205"/>
      <c r="G1930" s="455">
        <v>1200</v>
      </c>
    </row>
    <row r="1931" spans="1:7" hidden="1" x14ac:dyDescent="0.35">
      <c r="A1931" s="364" t="s">
        <v>4498</v>
      </c>
      <c r="B1931" s="370" t="s">
        <v>3497</v>
      </c>
      <c r="C1931" s="25" t="s">
        <v>39</v>
      </c>
      <c r="D1931" s="114">
        <v>0</v>
      </c>
      <c r="E1931" s="205"/>
      <c r="F1931" s="205"/>
      <c r="G1931" s="455">
        <v>1200</v>
      </c>
    </row>
    <row r="1932" spans="1:7" hidden="1" x14ac:dyDescent="0.35">
      <c r="A1932" s="364" t="s">
        <v>4499</v>
      </c>
      <c r="B1932" s="370" t="s">
        <v>696</v>
      </c>
      <c r="C1932" s="25" t="s">
        <v>39</v>
      </c>
      <c r="D1932" s="114">
        <v>0</v>
      </c>
      <c r="E1932" s="205"/>
      <c r="F1932" s="205"/>
      <c r="G1932" s="455">
        <v>1200</v>
      </c>
    </row>
    <row r="1933" spans="1:7" hidden="1" x14ac:dyDescent="0.35">
      <c r="A1933" s="364" t="s">
        <v>4500</v>
      </c>
      <c r="B1933" s="370" t="s">
        <v>695</v>
      </c>
      <c r="C1933" s="25" t="s">
        <v>39</v>
      </c>
      <c r="D1933" s="114">
        <v>0</v>
      </c>
      <c r="E1933" s="205"/>
      <c r="F1933" s="205"/>
      <c r="G1933" s="455">
        <v>1200</v>
      </c>
    </row>
    <row r="1934" spans="1:7" hidden="1" x14ac:dyDescent="0.35">
      <c r="A1934" s="364" t="s">
        <v>4501</v>
      </c>
      <c r="B1934" s="370" t="s">
        <v>3576</v>
      </c>
      <c r="C1934" s="25" t="s">
        <v>39</v>
      </c>
      <c r="D1934" s="114">
        <v>0</v>
      </c>
      <c r="E1934" s="205"/>
      <c r="F1934" s="205"/>
      <c r="G1934" s="455">
        <v>1200</v>
      </c>
    </row>
    <row r="1935" spans="1:7" hidden="1" x14ac:dyDescent="0.35">
      <c r="A1935" s="364" t="s">
        <v>4502</v>
      </c>
      <c r="B1935" s="370" t="s">
        <v>3512</v>
      </c>
      <c r="C1935" s="25" t="s">
        <v>39</v>
      </c>
      <c r="D1935" s="114">
        <v>0</v>
      </c>
      <c r="E1935" s="205"/>
      <c r="F1935" s="205"/>
      <c r="G1935" s="455">
        <v>1200</v>
      </c>
    </row>
    <row r="1936" spans="1:7" hidden="1" x14ac:dyDescent="0.35">
      <c r="A1936" s="364" t="s">
        <v>4503</v>
      </c>
      <c r="B1936" s="370" t="s">
        <v>4071</v>
      </c>
      <c r="C1936" s="25" t="s">
        <v>39</v>
      </c>
      <c r="D1936" s="114">
        <v>0</v>
      </c>
      <c r="E1936" s="205"/>
      <c r="F1936" s="205"/>
      <c r="G1936" s="455">
        <v>1200</v>
      </c>
    </row>
    <row r="1937" spans="1:7" hidden="1" x14ac:dyDescent="0.35">
      <c r="A1937" s="364" t="s">
        <v>4504</v>
      </c>
      <c r="B1937" s="370" t="s">
        <v>2663</v>
      </c>
      <c r="C1937" s="25" t="s">
        <v>39</v>
      </c>
      <c r="D1937" s="114">
        <v>0</v>
      </c>
      <c r="E1937" s="205"/>
      <c r="F1937" s="205"/>
      <c r="G1937" s="455">
        <v>1200</v>
      </c>
    </row>
    <row r="1938" spans="1:7" hidden="1" x14ac:dyDescent="0.35">
      <c r="A1938" s="364" t="s">
        <v>4505</v>
      </c>
      <c r="B1938" s="370" t="s">
        <v>3554</v>
      </c>
      <c r="C1938" s="25" t="s">
        <v>39</v>
      </c>
      <c r="D1938" s="114">
        <v>0</v>
      </c>
      <c r="E1938" s="205"/>
      <c r="F1938" s="205"/>
      <c r="G1938" s="455">
        <v>1200</v>
      </c>
    </row>
    <row r="1939" spans="1:7" hidden="1" x14ac:dyDescent="0.35">
      <c r="A1939" s="364" t="s">
        <v>4506</v>
      </c>
      <c r="B1939" s="370" t="s">
        <v>4072</v>
      </c>
      <c r="C1939" s="25" t="s">
        <v>39</v>
      </c>
      <c r="D1939" s="114">
        <v>0</v>
      </c>
      <c r="E1939" s="205"/>
      <c r="F1939" s="205"/>
      <c r="G1939" s="455">
        <v>1200</v>
      </c>
    </row>
    <row r="1940" spans="1:7" hidden="1" x14ac:dyDescent="0.35">
      <c r="A1940" s="364" t="s">
        <v>2579</v>
      </c>
      <c r="B1940" s="370" t="s">
        <v>641</v>
      </c>
      <c r="C1940" s="25" t="s">
        <v>39</v>
      </c>
      <c r="D1940" s="114">
        <v>0</v>
      </c>
      <c r="E1940" s="205"/>
      <c r="F1940" s="205"/>
      <c r="G1940" s="455"/>
    </row>
    <row r="1941" spans="1:7" hidden="1" x14ac:dyDescent="0.35">
      <c r="A1941" s="364" t="s">
        <v>2580</v>
      </c>
      <c r="B1941" s="370" t="s">
        <v>3205</v>
      </c>
      <c r="C1941" s="25" t="s">
        <v>39</v>
      </c>
      <c r="D1941" s="114">
        <v>0</v>
      </c>
      <c r="E1941" s="205"/>
      <c r="F1941" s="205"/>
      <c r="G1941" s="455"/>
    </row>
    <row r="1942" spans="1:7" hidden="1" x14ac:dyDescent="0.35">
      <c r="A1942" s="364" t="s">
        <v>2581</v>
      </c>
      <c r="B1942" s="370" t="s">
        <v>4073</v>
      </c>
      <c r="C1942" s="25" t="s">
        <v>39</v>
      </c>
      <c r="D1942" s="114">
        <v>0</v>
      </c>
      <c r="E1942" s="205"/>
      <c r="F1942" s="205"/>
      <c r="G1942" s="455"/>
    </row>
    <row r="1943" spans="1:7" hidden="1" x14ac:dyDescent="0.35">
      <c r="A1943" s="364" t="s">
        <v>2582</v>
      </c>
      <c r="B1943" s="370" t="s">
        <v>643</v>
      </c>
      <c r="C1943" s="25" t="s">
        <v>39</v>
      </c>
      <c r="D1943" s="114">
        <v>0</v>
      </c>
      <c r="E1943" s="205"/>
      <c r="F1943" s="205"/>
      <c r="G1943" s="455"/>
    </row>
    <row r="1944" spans="1:7" hidden="1" x14ac:dyDescent="0.35">
      <c r="A1944" s="364" t="s">
        <v>2583</v>
      </c>
      <c r="B1944" s="370" t="s">
        <v>3147</v>
      </c>
      <c r="C1944" s="25" t="s">
        <v>39</v>
      </c>
      <c r="D1944" s="114">
        <v>0</v>
      </c>
      <c r="E1944" s="205"/>
      <c r="F1944" s="205"/>
      <c r="G1944" s="455"/>
    </row>
    <row r="1945" spans="1:7" hidden="1" x14ac:dyDescent="0.35">
      <c r="A1945" s="364" t="s">
        <v>2584</v>
      </c>
      <c r="B1945" s="370" t="s">
        <v>4074</v>
      </c>
      <c r="C1945" s="25" t="s">
        <v>39</v>
      </c>
      <c r="D1945" s="114">
        <v>0</v>
      </c>
      <c r="E1945" s="205"/>
      <c r="F1945" s="205"/>
      <c r="G1945" s="455"/>
    </row>
    <row r="1946" spans="1:7" hidden="1" x14ac:dyDescent="0.35">
      <c r="A1946" s="364" t="s">
        <v>2585</v>
      </c>
      <c r="B1946" s="370" t="s">
        <v>645</v>
      </c>
      <c r="C1946" s="25" t="s">
        <v>39</v>
      </c>
      <c r="D1946" s="114">
        <v>0</v>
      </c>
      <c r="E1946" s="205"/>
      <c r="F1946" s="205"/>
      <c r="G1946" s="455"/>
    </row>
    <row r="1947" spans="1:7" hidden="1" x14ac:dyDescent="0.35">
      <c r="A1947" s="364" t="s">
        <v>2586</v>
      </c>
      <c r="B1947" s="370" t="s">
        <v>3176</v>
      </c>
      <c r="C1947" s="25" t="s">
        <v>39</v>
      </c>
      <c r="D1947" s="114">
        <v>0</v>
      </c>
      <c r="E1947" s="205"/>
      <c r="F1947" s="205"/>
      <c r="G1947" s="455"/>
    </row>
    <row r="1948" spans="1:7" hidden="1" x14ac:dyDescent="0.35">
      <c r="A1948" s="364" t="s">
        <v>2587</v>
      </c>
      <c r="B1948" s="370" t="s">
        <v>4075</v>
      </c>
      <c r="C1948" s="25" t="s">
        <v>39</v>
      </c>
      <c r="D1948" s="114">
        <v>0</v>
      </c>
      <c r="E1948" s="205"/>
      <c r="F1948" s="205"/>
      <c r="G1948" s="455"/>
    </row>
    <row r="1949" spans="1:7" hidden="1" x14ac:dyDescent="0.35">
      <c r="A1949" s="364" t="s">
        <v>2588</v>
      </c>
      <c r="B1949" s="370" t="s">
        <v>647</v>
      </c>
      <c r="C1949" s="25" t="s">
        <v>39</v>
      </c>
      <c r="D1949" s="114">
        <v>0</v>
      </c>
      <c r="E1949" s="205"/>
      <c r="F1949" s="205"/>
      <c r="G1949" s="455"/>
    </row>
    <row r="1950" spans="1:7" hidden="1" x14ac:dyDescent="0.35">
      <c r="A1950" s="364" t="s">
        <v>2589</v>
      </c>
      <c r="B1950" s="370" t="s">
        <v>3244</v>
      </c>
      <c r="C1950" s="25" t="s">
        <v>39</v>
      </c>
      <c r="D1950" s="114">
        <v>0</v>
      </c>
      <c r="E1950" s="205"/>
      <c r="F1950" s="205"/>
      <c r="G1950" s="455"/>
    </row>
    <row r="1951" spans="1:7" hidden="1" x14ac:dyDescent="0.35">
      <c r="A1951" s="364" t="s">
        <v>2590</v>
      </c>
      <c r="B1951" s="370" t="s">
        <v>4076</v>
      </c>
      <c r="C1951" s="25" t="s">
        <v>39</v>
      </c>
      <c r="D1951" s="114">
        <v>0</v>
      </c>
      <c r="E1951" s="205"/>
      <c r="F1951" s="205"/>
      <c r="G1951" s="455"/>
    </row>
    <row r="1952" spans="1:7" hidden="1" x14ac:dyDescent="0.35">
      <c r="A1952" s="364" t="s">
        <v>2591</v>
      </c>
      <c r="B1952" s="370" t="s">
        <v>1433</v>
      </c>
      <c r="C1952" s="25" t="s">
        <v>39</v>
      </c>
      <c r="D1952" s="114">
        <v>0</v>
      </c>
      <c r="E1952" s="205"/>
      <c r="F1952" s="205"/>
      <c r="G1952" s="455"/>
    </row>
    <row r="1953" spans="1:7" hidden="1" x14ac:dyDescent="0.35">
      <c r="A1953" s="364" t="s">
        <v>2592</v>
      </c>
      <c r="B1953" s="370" t="s">
        <v>649</v>
      </c>
      <c r="C1953" s="25" t="s">
        <v>39</v>
      </c>
      <c r="D1953" s="114">
        <v>0</v>
      </c>
      <c r="E1953" s="205"/>
      <c r="F1953" s="205"/>
      <c r="G1953" s="455"/>
    </row>
    <row r="1954" spans="1:7" hidden="1" x14ac:dyDescent="0.35">
      <c r="A1954" s="364" t="s">
        <v>2593</v>
      </c>
      <c r="B1954" s="370" t="s">
        <v>3273</v>
      </c>
      <c r="C1954" s="25" t="s">
        <v>39</v>
      </c>
      <c r="D1954" s="114">
        <v>0</v>
      </c>
      <c r="E1954" s="205"/>
      <c r="F1954" s="205"/>
      <c r="G1954" s="455"/>
    </row>
    <row r="1955" spans="1:7" hidden="1" x14ac:dyDescent="0.35">
      <c r="A1955" s="364" t="s">
        <v>2594</v>
      </c>
      <c r="B1955" s="370" t="s">
        <v>4077</v>
      </c>
      <c r="C1955" s="25" t="s">
        <v>39</v>
      </c>
      <c r="D1955" s="114">
        <v>0</v>
      </c>
      <c r="E1955" s="205"/>
      <c r="F1955" s="205"/>
      <c r="G1955" s="455"/>
    </row>
    <row r="1956" spans="1:7" hidden="1" x14ac:dyDescent="0.35">
      <c r="A1956" s="364" t="s">
        <v>2595</v>
      </c>
      <c r="B1956" s="370" t="s">
        <v>651</v>
      </c>
      <c r="C1956" s="25" t="s">
        <v>39</v>
      </c>
      <c r="D1956" s="114">
        <v>0</v>
      </c>
      <c r="E1956" s="205"/>
      <c r="F1956" s="205"/>
      <c r="G1956" s="455"/>
    </row>
    <row r="1957" spans="1:7" hidden="1" x14ac:dyDescent="0.35">
      <c r="A1957" s="364" t="s">
        <v>2596</v>
      </c>
      <c r="B1957" s="370" t="s">
        <v>3302</v>
      </c>
      <c r="C1957" s="25" t="s">
        <v>39</v>
      </c>
      <c r="D1957" s="114">
        <v>0</v>
      </c>
      <c r="E1957" s="205"/>
      <c r="F1957" s="205"/>
      <c r="G1957" s="455"/>
    </row>
    <row r="1958" spans="1:7" hidden="1" x14ac:dyDescent="0.35">
      <c r="A1958" s="364" t="s">
        <v>2597</v>
      </c>
      <c r="B1958" s="370" t="s">
        <v>4078</v>
      </c>
      <c r="C1958" s="25" t="s">
        <v>39</v>
      </c>
      <c r="D1958" s="114">
        <v>0</v>
      </c>
      <c r="E1958" s="205"/>
      <c r="F1958" s="205"/>
      <c r="G1958" s="455"/>
    </row>
    <row r="1959" spans="1:7" hidden="1" x14ac:dyDescent="0.35">
      <c r="A1959" s="364" t="s">
        <v>2598</v>
      </c>
      <c r="B1959" s="370" t="s">
        <v>653</v>
      </c>
      <c r="C1959" s="25" t="s">
        <v>39</v>
      </c>
      <c r="D1959" s="114">
        <v>0</v>
      </c>
      <c r="E1959" s="205"/>
      <c r="F1959" s="205"/>
      <c r="G1959" s="455"/>
    </row>
    <row r="1960" spans="1:7" hidden="1" x14ac:dyDescent="0.35">
      <c r="A1960" s="364" t="s">
        <v>2599</v>
      </c>
      <c r="B1960" s="370" t="s">
        <v>3331</v>
      </c>
      <c r="C1960" s="25" t="s">
        <v>39</v>
      </c>
      <c r="D1960" s="114">
        <v>0</v>
      </c>
      <c r="E1960" s="205"/>
      <c r="F1960" s="205"/>
      <c r="G1960" s="455"/>
    </row>
    <row r="1961" spans="1:7" hidden="1" x14ac:dyDescent="0.35">
      <c r="A1961" s="364" t="s">
        <v>2600</v>
      </c>
      <c r="B1961" s="370" t="s">
        <v>4079</v>
      </c>
      <c r="C1961" s="25" t="s">
        <v>39</v>
      </c>
      <c r="D1961" s="114">
        <v>0</v>
      </c>
      <c r="E1961" s="205"/>
      <c r="F1961" s="205"/>
      <c r="G1961" s="455"/>
    </row>
    <row r="1962" spans="1:7" hidden="1" x14ac:dyDescent="0.35">
      <c r="A1962" s="364" t="s">
        <v>2601</v>
      </c>
      <c r="B1962" s="370" t="s">
        <v>655</v>
      </c>
      <c r="C1962" s="25" t="s">
        <v>39</v>
      </c>
      <c r="D1962" s="114">
        <v>0</v>
      </c>
      <c r="E1962" s="205"/>
      <c r="F1962" s="205"/>
      <c r="G1962" s="455"/>
    </row>
    <row r="1963" spans="1:7" hidden="1" x14ac:dyDescent="0.35">
      <c r="A1963" s="364" t="s">
        <v>2602</v>
      </c>
      <c r="B1963" s="370" t="s">
        <v>3360</v>
      </c>
      <c r="C1963" s="25" t="s">
        <v>39</v>
      </c>
      <c r="D1963" s="114">
        <v>0</v>
      </c>
      <c r="E1963" s="205"/>
      <c r="F1963" s="205"/>
      <c r="G1963" s="455"/>
    </row>
    <row r="1964" spans="1:7" hidden="1" x14ac:dyDescent="0.35">
      <c r="A1964" s="364" t="s">
        <v>2603</v>
      </c>
      <c r="B1964" s="370" t="s">
        <v>4080</v>
      </c>
      <c r="C1964" s="25" t="s">
        <v>39</v>
      </c>
      <c r="D1964" s="114">
        <v>0</v>
      </c>
      <c r="E1964" s="205"/>
      <c r="F1964" s="205"/>
      <c r="G1964" s="455"/>
    </row>
    <row r="1965" spans="1:7" hidden="1" x14ac:dyDescent="0.35">
      <c r="A1965" s="364" t="s">
        <v>2604</v>
      </c>
      <c r="B1965" s="370" t="s">
        <v>657</v>
      </c>
      <c r="C1965" s="25" t="s">
        <v>39</v>
      </c>
      <c r="D1965" s="114">
        <v>0</v>
      </c>
      <c r="E1965" s="205"/>
      <c r="F1965" s="205"/>
      <c r="G1965" s="455"/>
    </row>
    <row r="1966" spans="1:7" hidden="1" x14ac:dyDescent="0.35">
      <c r="A1966" s="364" t="s">
        <v>2605</v>
      </c>
      <c r="B1966" s="370" t="s">
        <v>3388</v>
      </c>
      <c r="C1966" s="25" t="s">
        <v>39</v>
      </c>
      <c r="D1966" s="114">
        <v>0</v>
      </c>
      <c r="E1966" s="205"/>
      <c r="F1966" s="205"/>
      <c r="G1966" s="455"/>
    </row>
    <row r="1967" spans="1:7" hidden="1" x14ac:dyDescent="0.35">
      <c r="A1967" s="364" t="s">
        <v>2606</v>
      </c>
      <c r="B1967" s="370" t="s">
        <v>4081</v>
      </c>
      <c r="C1967" s="25" t="s">
        <v>39</v>
      </c>
      <c r="D1967" s="114">
        <v>0</v>
      </c>
      <c r="E1967" s="205"/>
      <c r="F1967" s="205"/>
      <c r="G1967" s="455"/>
    </row>
    <row r="1968" spans="1:7" hidden="1" x14ac:dyDescent="0.35">
      <c r="A1968" s="364" t="s">
        <v>2607</v>
      </c>
      <c r="B1968" s="370" t="s">
        <v>4082</v>
      </c>
      <c r="C1968" s="25" t="s">
        <v>39</v>
      </c>
      <c r="D1968" s="114">
        <v>0</v>
      </c>
      <c r="E1968" s="205"/>
      <c r="F1968" s="205"/>
      <c r="G1968" s="455"/>
    </row>
    <row r="1969" spans="1:7" hidden="1" x14ac:dyDescent="0.35">
      <c r="A1969" s="364" t="s">
        <v>2608</v>
      </c>
      <c r="B1969" s="370" t="s">
        <v>3412</v>
      </c>
      <c r="C1969" s="25" t="s">
        <v>39</v>
      </c>
      <c r="D1969" s="114">
        <v>0</v>
      </c>
      <c r="E1969" s="205"/>
      <c r="F1969" s="205"/>
      <c r="G1969" s="455"/>
    </row>
    <row r="1970" spans="1:7" hidden="1" x14ac:dyDescent="0.35">
      <c r="A1970" s="364" t="s">
        <v>2609</v>
      </c>
      <c r="B1970" s="370" t="s">
        <v>660</v>
      </c>
      <c r="C1970" s="25" t="s">
        <v>39</v>
      </c>
      <c r="D1970" s="114">
        <v>0</v>
      </c>
      <c r="E1970" s="205"/>
      <c r="F1970" s="205"/>
      <c r="G1970" s="455"/>
    </row>
    <row r="1971" spans="1:7" hidden="1" x14ac:dyDescent="0.35">
      <c r="A1971" s="364" t="s">
        <v>2610</v>
      </c>
      <c r="B1971" s="370" t="s">
        <v>4083</v>
      </c>
      <c r="C1971" s="25" t="s">
        <v>39</v>
      </c>
      <c r="D1971" s="114">
        <v>0</v>
      </c>
      <c r="E1971" s="205"/>
      <c r="F1971" s="205"/>
      <c r="G1971" s="455"/>
    </row>
    <row r="1972" spans="1:7" hidden="1" x14ac:dyDescent="0.35">
      <c r="A1972" s="364" t="s">
        <v>2611</v>
      </c>
      <c r="B1972" s="370" t="s">
        <v>3441</v>
      </c>
      <c r="C1972" s="25" t="s">
        <v>39</v>
      </c>
      <c r="D1972" s="114">
        <v>0</v>
      </c>
      <c r="E1972" s="205"/>
      <c r="F1972" s="205"/>
      <c r="G1972" s="455"/>
    </row>
    <row r="1973" spans="1:7" hidden="1" x14ac:dyDescent="0.35">
      <c r="A1973" s="364" t="s">
        <v>2612</v>
      </c>
      <c r="B1973" s="370" t="s">
        <v>662</v>
      </c>
      <c r="C1973" s="25" t="s">
        <v>39</v>
      </c>
      <c r="D1973" s="114">
        <v>0</v>
      </c>
      <c r="E1973" s="205"/>
      <c r="F1973" s="205"/>
      <c r="G1973" s="455"/>
    </row>
    <row r="1974" spans="1:7" hidden="1" x14ac:dyDescent="0.35">
      <c r="A1974" s="364" t="s">
        <v>2613</v>
      </c>
      <c r="B1974" s="370" t="s">
        <v>663</v>
      </c>
      <c r="C1974" s="25" t="s">
        <v>39</v>
      </c>
      <c r="D1974" s="114">
        <v>0</v>
      </c>
      <c r="E1974" s="205"/>
      <c r="F1974" s="205"/>
      <c r="G1974" s="455"/>
    </row>
    <row r="1975" spans="1:7" hidden="1" x14ac:dyDescent="0.35">
      <c r="A1975" s="364" t="s">
        <v>2614</v>
      </c>
      <c r="B1975" s="370" t="s">
        <v>3469</v>
      </c>
      <c r="C1975" s="25" t="s">
        <v>39</v>
      </c>
      <c r="D1975" s="114">
        <v>0</v>
      </c>
      <c r="E1975" s="205"/>
      <c r="F1975" s="205"/>
      <c r="G1975" s="455"/>
    </row>
    <row r="1976" spans="1:7" hidden="1" x14ac:dyDescent="0.35">
      <c r="A1976" s="364" t="s">
        <v>2615</v>
      </c>
      <c r="B1976" s="370" t="s">
        <v>4084</v>
      </c>
      <c r="C1976" s="25" t="s">
        <v>39</v>
      </c>
      <c r="D1976" s="114">
        <v>0</v>
      </c>
      <c r="E1976" s="205"/>
      <c r="F1976" s="205"/>
      <c r="G1976" s="455"/>
    </row>
    <row r="1977" spans="1:7" hidden="1" x14ac:dyDescent="0.35">
      <c r="A1977" s="364" t="s">
        <v>2616</v>
      </c>
      <c r="B1977" s="370" t="s">
        <v>2627</v>
      </c>
      <c r="C1977" s="25" t="s">
        <v>39</v>
      </c>
      <c r="D1977" s="114">
        <v>0</v>
      </c>
      <c r="E1977" s="205"/>
      <c r="F1977" s="205"/>
      <c r="G1977" s="455"/>
    </row>
    <row r="1978" spans="1:7" hidden="1" x14ac:dyDescent="0.35">
      <c r="A1978" s="364" t="s">
        <v>2617</v>
      </c>
      <c r="B1978" s="370" t="s">
        <v>3637</v>
      </c>
      <c r="C1978" s="25" t="s">
        <v>39</v>
      </c>
      <c r="D1978" s="114">
        <v>0</v>
      </c>
      <c r="E1978" s="205"/>
      <c r="F1978" s="205"/>
      <c r="G1978" s="455"/>
    </row>
    <row r="1979" spans="1:7" hidden="1" x14ac:dyDescent="0.35">
      <c r="A1979" s="364" t="s">
        <v>2618</v>
      </c>
      <c r="B1979" s="370" t="s">
        <v>4085</v>
      </c>
      <c r="C1979" s="25" t="s">
        <v>39</v>
      </c>
      <c r="D1979" s="114">
        <v>0</v>
      </c>
      <c r="E1979" s="205"/>
      <c r="F1979" s="205"/>
      <c r="G1979" s="455"/>
    </row>
    <row r="1980" spans="1:7" hidden="1" x14ac:dyDescent="0.35">
      <c r="A1980" s="364" t="s">
        <v>2619</v>
      </c>
      <c r="B1980" s="370" t="s">
        <v>1434</v>
      </c>
      <c r="C1980" s="25" t="s">
        <v>39</v>
      </c>
      <c r="D1980" s="114">
        <v>0</v>
      </c>
      <c r="E1980" s="205"/>
      <c r="F1980" s="205"/>
      <c r="G1980" s="455"/>
    </row>
    <row r="1981" spans="1:7" hidden="1" x14ac:dyDescent="0.35">
      <c r="A1981" s="364" t="s">
        <v>4507</v>
      </c>
      <c r="B1981" s="370" t="s">
        <v>666</v>
      </c>
      <c r="C1981" s="25" t="s">
        <v>39</v>
      </c>
      <c r="D1981" s="114">
        <v>0</v>
      </c>
      <c r="E1981" s="205"/>
      <c r="F1981" s="205"/>
      <c r="G1981" s="455"/>
    </row>
    <row r="1982" spans="1:7" hidden="1" x14ac:dyDescent="0.35">
      <c r="A1982" s="364" t="s">
        <v>4508</v>
      </c>
      <c r="B1982" s="370" t="s">
        <v>1435</v>
      </c>
      <c r="C1982" s="25" t="s">
        <v>39</v>
      </c>
      <c r="D1982" s="114">
        <v>0</v>
      </c>
      <c r="E1982" s="205"/>
      <c r="F1982" s="205"/>
      <c r="G1982" s="455"/>
    </row>
    <row r="1983" spans="1:7" hidden="1" x14ac:dyDescent="0.35">
      <c r="A1983" s="364" t="s">
        <v>4509</v>
      </c>
      <c r="B1983" s="370" t="s">
        <v>1436</v>
      </c>
      <c r="C1983" s="25" t="s">
        <v>39</v>
      </c>
      <c r="D1983" s="114">
        <v>0</v>
      </c>
      <c r="E1983" s="205"/>
      <c r="F1983" s="205"/>
      <c r="G1983" s="455"/>
    </row>
    <row r="1984" spans="1:7" hidden="1" x14ac:dyDescent="0.35">
      <c r="A1984" s="364" t="s">
        <v>4510</v>
      </c>
      <c r="B1984" s="370" t="s">
        <v>667</v>
      </c>
      <c r="C1984" s="25" t="s">
        <v>39</v>
      </c>
      <c r="D1984" s="114">
        <v>0</v>
      </c>
      <c r="E1984" s="205"/>
      <c r="F1984" s="205"/>
      <c r="G1984" s="455"/>
    </row>
    <row r="1985" spans="1:7" hidden="1" x14ac:dyDescent="0.35">
      <c r="A1985" s="364" t="s">
        <v>4511</v>
      </c>
      <c r="B1985" s="370" t="s">
        <v>668</v>
      </c>
      <c r="C1985" s="25" t="s">
        <v>39</v>
      </c>
      <c r="D1985" s="114">
        <v>0</v>
      </c>
      <c r="E1985" s="205"/>
      <c r="F1985" s="205"/>
      <c r="G1985" s="455"/>
    </row>
    <row r="1986" spans="1:7" hidden="1" x14ac:dyDescent="0.35">
      <c r="A1986" s="364" t="s">
        <v>4512</v>
      </c>
      <c r="B1986" s="370" t="s">
        <v>1437</v>
      </c>
      <c r="C1986" s="25" t="s">
        <v>39</v>
      </c>
      <c r="D1986" s="114">
        <v>0</v>
      </c>
      <c r="E1986" s="205"/>
      <c r="F1986" s="205"/>
      <c r="G1986" s="455"/>
    </row>
    <row r="1987" spans="1:7" hidden="1" x14ac:dyDescent="0.35">
      <c r="A1987" s="364" t="s">
        <v>4513</v>
      </c>
      <c r="B1987" s="370" t="s">
        <v>4086</v>
      </c>
      <c r="C1987" s="25" t="s">
        <v>39</v>
      </c>
      <c r="D1987" s="114">
        <v>0</v>
      </c>
      <c r="E1987" s="205"/>
      <c r="F1987" s="205"/>
      <c r="G1987" s="455"/>
    </row>
    <row r="1988" spans="1:7" hidden="1" x14ac:dyDescent="0.35">
      <c r="A1988" s="364" t="s">
        <v>4514</v>
      </c>
      <c r="B1988" s="370" t="s">
        <v>3498</v>
      </c>
      <c r="C1988" s="25" t="s">
        <v>39</v>
      </c>
      <c r="D1988" s="114">
        <v>0</v>
      </c>
      <c r="E1988" s="205"/>
      <c r="F1988" s="205"/>
      <c r="G1988" s="455"/>
    </row>
    <row r="1989" spans="1:7" hidden="1" x14ac:dyDescent="0.35">
      <c r="A1989" s="364" t="s">
        <v>4515</v>
      </c>
      <c r="B1989" s="370" t="s">
        <v>670</v>
      </c>
      <c r="C1989" s="25" t="s">
        <v>39</v>
      </c>
      <c r="D1989" s="114">
        <v>0</v>
      </c>
      <c r="E1989" s="205"/>
      <c r="F1989" s="205"/>
      <c r="G1989" s="455"/>
    </row>
    <row r="1990" spans="1:7" hidden="1" x14ac:dyDescent="0.35">
      <c r="A1990" s="364" t="s">
        <v>4516</v>
      </c>
      <c r="B1990" s="370" t="s">
        <v>671</v>
      </c>
      <c r="C1990" s="25" t="s">
        <v>39</v>
      </c>
      <c r="D1990" s="114">
        <v>0</v>
      </c>
      <c r="E1990" s="205"/>
      <c r="F1990" s="205"/>
      <c r="G1990" s="455"/>
    </row>
    <row r="1991" spans="1:7" hidden="1" x14ac:dyDescent="0.35">
      <c r="A1991" s="364" t="s">
        <v>4517</v>
      </c>
      <c r="B1991" s="370" t="s">
        <v>3577</v>
      </c>
      <c r="C1991" s="25" t="s">
        <v>39</v>
      </c>
      <c r="D1991" s="114">
        <v>0</v>
      </c>
      <c r="E1991" s="205"/>
      <c r="F1991" s="205"/>
      <c r="G1991" s="455"/>
    </row>
    <row r="1992" spans="1:7" hidden="1" x14ac:dyDescent="0.35">
      <c r="A1992" s="364" t="s">
        <v>4518</v>
      </c>
      <c r="B1992" s="370" t="s">
        <v>3513</v>
      </c>
      <c r="C1992" s="25" t="s">
        <v>39</v>
      </c>
      <c r="D1992" s="114">
        <v>0</v>
      </c>
      <c r="E1992" s="205"/>
      <c r="F1992" s="205"/>
      <c r="G1992" s="455"/>
    </row>
    <row r="1993" spans="1:7" hidden="1" x14ac:dyDescent="0.35">
      <c r="A1993" s="364" t="s">
        <v>4519</v>
      </c>
      <c r="B1993" s="370" t="s">
        <v>4087</v>
      </c>
      <c r="C1993" s="25" t="s">
        <v>39</v>
      </c>
      <c r="D1993" s="114">
        <v>0</v>
      </c>
      <c r="E1993" s="205"/>
      <c r="F1993" s="205"/>
      <c r="G1993" s="455"/>
    </row>
    <row r="1994" spans="1:7" hidden="1" x14ac:dyDescent="0.35">
      <c r="A1994" s="364" t="s">
        <v>4520</v>
      </c>
      <c r="B1994" s="370" t="s">
        <v>2664</v>
      </c>
      <c r="C1994" s="25" t="s">
        <v>39</v>
      </c>
      <c r="D1994" s="114">
        <v>0</v>
      </c>
      <c r="E1994" s="205"/>
      <c r="F1994" s="205"/>
      <c r="G1994" s="455"/>
    </row>
    <row r="1995" spans="1:7" hidden="1" x14ac:dyDescent="0.35">
      <c r="A1995" s="364" t="s">
        <v>4521</v>
      </c>
      <c r="B1995" s="370" t="s">
        <v>3641</v>
      </c>
      <c r="C1995" s="25" t="s">
        <v>39</v>
      </c>
      <c r="D1995" s="114">
        <v>0</v>
      </c>
      <c r="E1995" s="205"/>
      <c r="F1995" s="205"/>
      <c r="G1995" s="455"/>
    </row>
    <row r="1996" spans="1:7" hidden="1" x14ac:dyDescent="0.35">
      <c r="A1996" s="364" t="s">
        <v>4522</v>
      </c>
      <c r="B1996" s="370" t="s">
        <v>4088</v>
      </c>
      <c r="C1996" s="25" t="s">
        <v>39</v>
      </c>
      <c r="D1996" s="114">
        <v>0</v>
      </c>
      <c r="E1996" s="205"/>
      <c r="F1996" s="205"/>
      <c r="G1996" s="455"/>
    </row>
    <row r="1997" spans="1:7" hidden="1" x14ac:dyDescent="0.35">
      <c r="D1997" s="114">
        <f>LİSTE!Y1997</f>
        <v>0</v>
      </c>
    </row>
  </sheetData>
  <sheetProtection formatCells="0" formatColumns="0" formatRows="0" insertColumns="0" insertRows="0" insertHyperlinks="0" deleteColumns="0" deleteRows="0" sort="0" autoFilter="0" pivotTables="0"/>
  <autoFilter ref="A1:G1997">
    <filterColumn colId="4">
      <customFilters>
        <customFilter operator="notEqual" val=" "/>
      </customFilters>
    </filterColumn>
    <filterColumn colId="6">
      <filters>
        <filter val="250"/>
        <filter val="300"/>
      </filters>
    </filterColumn>
  </autoFilter>
  <phoneticPr fontId="41" type="noConversion"/>
  <pageMargins left="0.74791666666666667" right="0.74791666666666667" top="0.98402777777777772" bottom="0.98402777777777772" header="0.51180555555555551" footer="0.51180555555555551"/>
  <pageSetup paperSize="9" firstPageNumber="0" orientation="portrait" horizontalDpi="300" verticalDpi="300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E169"/>
  <sheetViews>
    <sheetView topLeftCell="A64" workbookViewId="0">
      <selection activeCell="A6" sqref="A6"/>
    </sheetView>
  </sheetViews>
  <sheetFormatPr defaultRowHeight="12.75" x14ac:dyDescent="0.35"/>
  <cols>
    <col min="1" max="1" width="29.6640625" customWidth="1"/>
    <col min="2" max="2" width="9.33203125" bestFit="1" customWidth="1"/>
    <col min="3" max="3" width="13.33203125" customWidth="1"/>
    <col min="4" max="4" width="15" customWidth="1"/>
    <col min="5" max="5" width="13" customWidth="1"/>
  </cols>
  <sheetData>
    <row r="3" spans="1:1" x14ac:dyDescent="0.35">
      <c r="A3" t="s">
        <v>5845</v>
      </c>
    </row>
    <row r="5" spans="1:1" x14ac:dyDescent="0.35">
      <c r="A5" t="s">
        <v>5846</v>
      </c>
    </row>
    <row r="6" spans="1:1" x14ac:dyDescent="0.35">
      <c r="A6" t="s">
        <v>5847</v>
      </c>
    </row>
    <row r="8" spans="1:1" x14ac:dyDescent="0.35">
      <c r="A8" t="s">
        <v>5848</v>
      </c>
    </row>
    <row r="10" spans="1:1" x14ac:dyDescent="0.35">
      <c r="A10" t="s">
        <v>5849</v>
      </c>
    </row>
    <row r="12" spans="1:1" x14ac:dyDescent="0.35">
      <c r="A12" t="s">
        <v>5850</v>
      </c>
    </row>
    <row r="14" spans="1:1" x14ac:dyDescent="0.35">
      <c r="A14" t="s">
        <v>5851</v>
      </c>
    </row>
    <row r="15" spans="1:1" x14ac:dyDescent="0.35">
      <c r="A15" t="s">
        <v>5852</v>
      </c>
    </row>
    <row r="16" spans="1:1" x14ac:dyDescent="0.35">
      <c r="A16" t="s">
        <v>5853</v>
      </c>
    </row>
    <row r="17" spans="1:1" x14ac:dyDescent="0.35">
      <c r="A17" t="s">
        <v>5854</v>
      </c>
    </row>
    <row r="19" spans="1:1" x14ac:dyDescent="0.35">
      <c r="A19" t="s">
        <v>5855</v>
      </c>
    </row>
    <row r="21" spans="1:1" x14ac:dyDescent="0.35">
      <c r="A21" t="s">
        <v>5856</v>
      </c>
    </row>
    <row r="23" spans="1:1" x14ac:dyDescent="0.35">
      <c r="A23" t="s">
        <v>5857</v>
      </c>
    </row>
    <row r="24" spans="1:1" x14ac:dyDescent="0.35">
      <c r="A24" t="s">
        <v>5858</v>
      </c>
    </row>
    <row r="26" spans="1:1" x14ac:dyDescent="0.35">
      <c r="A26" t="s">
        <v>5850</v>
      </c>
    </row>
    <row r="28" spans="1:1" x14ac:dyDescent="0.35">
      <c r="A28" t="s">
        <v>5851</v>
      </c>
    </row>
    <row r="29" spans="1:1" x14ac:dyDescent="0.35">
      <c r="A29" t="s">
        <v>5852</v>
      </c>
    </row>
    <row r="30" spans="1:1" x14ac:dyDescent="0.35">
      <c r="A30" t="s">
        <v>5859</v>
      </c>
    </row>
    <row r="32" spans="1:1" x14ac:dyDescent="0.35">
      <c r="A32" t="s">
        <v>5860</v>
      </c>
    </row>
    <row r="33" spans="1:1" x14ac:dyDescent="0.35">
      <c r="A33" t="s">
        <v>5861</v>
      </c>
    </row>
    <row r="37" spans="1:1" x14ac:dyDescent="0.35">
      <c r="A37" t="s">
        <v>5862</v>
      </c>
    </row>
    <row r="38" spans="1:1" x14ac:dyDescent="0.35">
      <c r="A38" t="s">
        <v>5863</v>
      </c>
    </row>
    <row r="39" spans="1:1" x14ac:dyDescent="0.35">
      <c r="A39" t="s">
        <v>5864</v>
      </c>
    </row>
    <row r="40" spans="1:1" x14ac:dyDescent="0.35">
      <c r="A40" t="s">
        <v>5865</v>
      </c>
    </row>
    <row r="41" spans="1:1" x14ac:dyDescent="0.35">
      <c r="A41" t="s">
        <v>5866</v>
      </c>
    </row>
    <row r="43" spans="1:1" x14ac:dyDescent="0.35">
      <c r="A43" t="s">
        <v>5867</v>
      </c>
    </row>
    <row r="47" spans="1:1" x14ac:dyDescent="0.35">
      <c r="A47" t="s">
        <v>5868</v>
      </c>
    </row>
    <row r="48" spans="1:1" x14ac:dyDescent="0.35">
      <c r="A48" t="s">
        <v>5869</v>
      </c>
    </row>
    <row r="50" spans="1:1" x14ac:dyDescent="0.35">
      <c r="A50" t="s">
        <v>5870</v>
      </c>
    </row>
    <row r="52" spans="1:1" x14ac:dyDescent="0.35">
      <c r="A52" t="s">
        <v>5871</v>
      </c>
    </row>
    <row r="54" spans="1:1" x14ac:dyDescent="0.35">
      <c r="A54" t="s">
        <v>5872</v>
      </c>
    </row>
    <row r="58" spans="1:1" x14ac:dyDescent="0.35">
      <c r="A58" t="s">
        <v>5873</v>
      </c>
    </row>
    <row r="59" spans="1:1" x14ac:dyDescent="0.35">
      <c r="A59" t="s">
        <v>5874</v>
      </c>
    </row>
    <row r="60" spans="1:1" x14ac:dyDescent="0.35">
      <c r="A60" t="s">
        <v>5875</v>
      </c>
    </row>
    <row r="62" spans="1:1" x14ac:dyDescent="0.35">
      <c r="A62" t="s">
        <v>5876</v>
      </c>
    </row>
    <row r="64" spans="1:1" x14ac:dyDescent="0.35">
      <c r="A64" t="s">
        <v>5877</v>
      </c>
    </row>
    <row r="65" spans="1:5" x14ac:dyDescent="0.35">
      <c r="A65" t="s">
        <v>5849</v>
      </c>
    </row>
    <row r="67" spans="1:5" x14ac:dyDescent="0.35">
      <c r="A67" t="s">
        <v>5878</v>
      </c>
    </row>
    <row r="68" spans="1:5" x14ac:dyDescent="0.35">
      <c r="C68" t="s">
        <v>5879</v>
      </c>
      <c r="D68" t="s">
        <v>5880</v>
      </c>
      <c r="E68" t="s">
        <v>5881</v>
      </c>
    </row>
    <row r="69" spans="1:5" x14ac:dyDescent="0.35">
      <c r="A69" t="s">
        <v>5882</v>
      </c>
      <c r="B69" t="s">
        <v>5884</v>
      </c>
      <c r="C69" s="533">
        <v>258050</v>
      </c>
      <c r="D69" s="533">
        <v>263500</v>
      </c>
      <c r="E69" s="533">
        <f>C69/10000</f>
        <v>25.805</v>
      </c>
    </row>
    <row r="70" spans="1:5" x14ac:dyDescent="0.35">
      <c r="C70" s="533"/>
      <c r="D70" s="533"/>
    </row>
    <row r="71" spans="1:5" x14ac:dyDescent="0.35">
      <c r="A71" t="s">
        <v>5883</v>
      </c>
      <c r="C71" s="533"/>
      <c r="D71" s="533"/>
    </row>
    <row r="72" spans="1:5" x14ac:dyDescent="0.35">
      <c r="C72" s="533"/>
      <c r="D72" s="533"/>
    </row>
    <row r="73" spans="1:5" x14ac:dyDescent="0.35">
      <c r="A73" t="s">
        <v>5885</v>
      </c>
      <c r="B73" t="s">
        <v>5884</v>
      </c>
      <c r="C73" s="533">
        <v>282250</v>
      </c>
      <c r="D73" s="533">
        <v>288790</v>
      </c>
    </row>
    <row r="74" spans="1:5" x14ac:dyDescent="0.35">
      <c r="C74" s="533"/>
      <c r="D74" s="533"/>
    </row>
    <row r="75" spans="1:5" x14ac:dyDescent="0.35">
      <c r="A75" t="s">
        <v>5886</v>
      </c>
      <c r="C75" s="533"/>
      <c r="D75" s="533"/>
    </row>
    <row r="76" spans="1:5" x14ac:dyDescent="0.35">
      <c r="C76" s="533"/>
      <c r="D76" s="533"/>
    </row>
    <row r="77" spans="1:5" x14ac:dyDescent="0.35">
      <c r="A77" t="s">
        <v>5887</v>
      </c>
      <c r="B77" t="s">
        <v>5884</v>
      </c>
      <c r="C77" s="533">
        <v>284760</v>
      </c>
      <c r="D77" s="533">
        <v>294900</v>
      </c>
    </row>
    <row r="78" spans="1:5" x14ac:dyDescent="0.35">
      <c r="C78" s="533"/>
      <c r="D78" s="533"/>
    </row>
    <row r="79" spans="1:5" x14ac:dyDescent="0.35">
      <c r="A79" t="s">
        <v>5888</v>
      </c>
      <c r="C79" s="533"/>
      <c r="D79" s="533"/>
    </row>
    <row r="80" spans="1:5" x14ac:dyDescent="0.35">
      <c r="C80" s="533"/>
      <c r="D80" s="533"/>
    </row>
    <row r="81" spans="1:4" x14ac:dyDescent="0.35">
      <c r="A81" t="s">
        <v>5889</v>
      </c>
      <c r="B81" t="s">
        <v>5884</v>
      </c>
      <c r="C81" s="533">
        <v>326130</v>
      </c>
      <c r="D81" s="533">
        <v>337310</v>
      </c>
    </row>
    <row r="82" spans="1:4" x14ac:dyDescent="0.35">
      <c r="C82" s="533"/>
      <c r="D82" s="533"/>
    </row>
    <row r="83" spans="1:4" x14ac:dyDescent="0.35">
      <c r="A83" t="s">
        <v>5890</v>
      </c>
      <c r="C83" s="533"/>
      <c r="D83" s="533"/>
    </row>
    <row r="84" spans="1:4" x14ac:dyDescent="0.35">
      <c r="C84" s="533"/>
      <c r="D84" s="533"/>
    </row>
    <row r="85" spans="1:4" x14ac:dyDescent="0.35">
      <c r="A85" t="s">
        <v>5891</v>
      </c>
      <c r="B85" t="s">
        <v>5884</v>
      </c>
      <c r="C85" s="533" t="s">
        <v>5893</v>
      </c>
      <c r="D85" s="533" t="s">
        <v>5894</v>
      </c>
    </row>
    <row r="86" spans="1:4" x14ac:dyDescent="0.35">
      <c r="C86" s="533"/>
      <c r="D86" s="533"/>
    </row>
    <row r="87" spans="1:4" x14ac:dyDescent="0.35">
      <c r="A87" t="s">
        <v>5892</v>
      </c>
      <c r="C87" s="533"/>
      <c r="D87" s="533"/>
    </row>
    <row r="88" spans="1:4" x14ac:dyDescent="0.35">
      <c r="C88" s="533"/>
      <c r="D88" s="533"/>
    </row>
    <row r="89" spans="1:4" x14ac:dyDescent="0.35">
      <c r="A89" t="s">
        <v>5895</v>
      </c>
      <c r="B89" t="s">
        <v>5884</v>
      </c>
      <c r="C89" s="533">
        <v>67900</v>
      </c>
      <c r="D89" s="533">
        <v>70270</v>
      </c>
    </row>
    <row r="90" spans="1:4" x14ac:dyDescent="0.35">
      <c r="C90" s="533"/>
      <c r="D90" s="533"/>
    </row>
    <row r="91" spans="1:4" x14ac:dyDescent="0.35">
      <c r="A91" t="s">
        <v>5896</v>
      </c>
      <c r="C91" s="533"/>
      <c r="D91" s="533"/>
    </row>
    <row r="92" spans="1:4" x14ac:dyDescent="0.35">
      <c r="C92" s="533"/>
      <c r="D92" s="533"/>
    </row>
    <row r="93" spans="1:4" x14ac:dyDescent="0.35">
      <c r="A93" t="s">
        <v>5897</v>
      </c>
      <c r="B93" t="s">
        <v>5884</v>
      </c>
      <c r="C93" s="533">
        <v>167640</v>
      </c>
      <c r="D93" s="533">
        <v>176200</v>
      </c>
    </row>
    <row r="94" spans="1:4" x14ac:dyDescent="0.35">
      <c r="C94" s="533"/>
      <c r="D94" s="533"/>
    </row>
    <row r="95" spans="1:4" x14ac:dyDescent="0.35">
      <c r="A95" t="s">
        <v>5898</v>
      </c>
      <c r="C95" s="533"/>
      <c r="D95" s="533"/>
    </row>
    <row r="96" spans="1:4" x14ac:dyDescent="0.35">
      <c r="C96" s="533"/>
      <c r="D96" s="533"/>
    </row>
    <row r="97" spans="1:4" x14ac:dyDescent="0.35">
      <c r="A97" t="s">
        <v>5899</v>
      </c>
      <c r="B97" t="s">
        <v>5884</v>
      </c>
      <c r="C97" s="533">
        <v>193950</v>
      </c>
      <c r="D97" s="533">
        <v>201140</v>
      </c>
    </row>
    <row r="98" spans="1:4" x14ac:dyDescent="0.35">
      <c r="C98" s="533"/>
      <c r="D98" s="533"/>
    </row>
    <row r="99" spans="1:4" x14ac:dyDescent="0.35">
      <c r="A99" t="s">
        <v>5900</v>
      </c>
      <c r="C99" s="533"/>
      <c r="D99" s="533"/>
    </row>
    <row r="100" spans="1:4" x14ac:dyDescent="0.35">
      <c r="C100" s="533"/>
      <c r="D100" s="533"/>
    </row>
    <row r="101" spans="1:4" x14ac:dyDescent="0.35">
      <c r="A101" t="s">
        <v>5901</v>
      </c>
      <c r="B101" t="s">
        <v>5884</v>
      </c>
      <c r="C101" s="533" t="s">
        <v>5903</v>
      </c>
      <c r="D101" s="533" t="s">
        <v>5904</v>
      </c>
    </row>
    <row r="102" spans="1:4" x14ac:dyDescent="0.35">
      <c r="C102" s="533"/>
      <c r="D102" s="533"/>
    </row>
    <row r="103" spans="1:4" x14ac:dyDescent="0.35">
      <c r="A103" t="s">
        <v>5902</v>
      </c>
      <c r="C103" s="533"/>
      <c r="D103" s="533"/>
    </row>
    <row r="104" spans="1:4" x14ac:dyDescent="0.35">
      <c r="C104" s="533"/>
      <c r="D104" s="533"/>
    </row>
    <row r="105" spans="1:4" x14ac:dyDescent="0.35">
      <c r="A105" t="s">
        <v>5905</v>
      </c>
      <c r="B105" t="s">
        <v>5884</v>
      </c>
      <c r="C105" s="533">
        <v>137690</v>
      </c>
      <c r="D105" s="533">
        <v>160810</v>
      </c>
    </row>
    <row r="106" spans="1:4" x14ac:dyDescent="0.35">
      <c r="C106" s="533"/>
      <c r="D106" s="533"/>
    </row>
    <row r="107" spans="1:4" x14ac:dyDescent="0.35">
      <c r="A107" t="s">
        <v>5906</v>
      </c>
      <c r="C107" s="533"/>
      <c r="D107" s="533"/>
    </row>
    <row r="108" spans="1:4" x14ac:dyDescent="0.35">
      <c r="C108" s="533"/>
      <c r="D108" s="533"/>
    </row>
    <row r="109" spans="1:4" x14ac:dyDescent="0.35">
      <c r="A109" t="s">
        <v>5907</v>
      </c>
      <c r="B109" t="s">
        <v>5884</v>
      </c>
      <c r="C109" s="533">
        <v>32700</v>
      </c>
      <c r="D109" s="533">
        <v>37020</v>
      </c>
    </row>
    <row r="110" spans="1:4" x14ac:dyDescent="0.35">
      <c r="C110" s="533"/>
      <c r="D110" s="533"/>
    </row>
    <row r="111" spans="1:4" x14ac:dyDescent="0.35">
      <c r="A111" t="s">
        <v>5908</v>
      </c>
      <c r="C111" s="533"/>
      <c r="D111" s="533"/>
    </row>
    <row r="112" spans="1:4" x14ac:dyDescent="0.35">
      <c r="C112" s="533"/>
      <c r="D112" s="533"/>
    </row>
    <row r="113" spans="1:4" x14ac:dyDescent="0.35">
      <c r="A113" t="s">
        <v>5909</v>
      </c>
      <c r="B113" t="s">
        <v>5884</v>
      </c>
      <c r="C113" s="533">
        <v>51890</v>
      </c>
      <c r="D113" s="533">
        <v>61970</v>
      </c>
    </row>
    <row r="114" spans="1:4" x14ac:dyDescent="0.35">
      <c r="C114" s="533"/>
      <c r="D114" s="533"/>
    </row>
    <row r="115" spans="1:4" x14ac:dyDescent="0.35">
      <c r="A115" t="s">
        <v>5910</v>
      </c>
      <c r="C115" s="533"/>
      <c r="D115" s="533"/>
    </row>
    <row r="116" spans="1:4" x14ac:dyDescent="0.35">
      <c r="C116" s="533"/>
      <c r="D116" s="533"/>
    </row>
    <row r="117" spans="1:4" x14ac:dyDescent="0.35">
      <c r="A117" t="s">
        <v>5911</v>
      </c>
      <c r="B117" t="s">
        <v>5884</v>
      </c>
      <c r="C117" s="533">
        <v>66060</v>
      </c>
      <c r="D117" s="533">
        <v>75370</v>
      </c>
    </row>
    <row r="118" spans="1:4" x14ac:dyDescent="0.35">
      <c r="C118" s="533"/>
      <c r="D118" s="533"/>
    </row>
    <row r="119" spans="1:4" x14ac:dyDescent="0.35">
      <c r="A119" t="s">
        <v>5912</v>
      </c>
      <c r="C119" s="533"/>
      <c r="D119" s="533"/>
    </row>
    <row r="120" spans="1:4" x14ac:dyDescent="0.35">
      <c r="C120" s="533"/>
      <c r="D120" s="533"/>
    </row>
    <row r="121" spans="1:4" x14ac:dyDescent="0.35">
      <c r="A121" t="s">
        <v>5913</v>
      </c>
      <c r="B121" t="s">
        <v>5884</v>
      </c>
      <c r="C121" s="533">
        <v>138140</v>
      </c>
      <c r="D121" s="533">
        <v>152460</v>
      </c>
    </row>
    <row r="122" spans="1:4" x14ac:dyDescent="0.35">
      <c r="C122" s="533"/>
      <c r="D122" s="533"/>
    </row>
    <row r="123" spans="1:4" x14ac:dyDescent="0.35">
      <c r="A123" t="s">
        <v>5914</v>
      </c>
      <c r="C123" s="533"/>
      <c r="D123" s="533"/>
    </row>
    <row r="124" spans="1:4" x14ac:dyDescent="0.35">
      <c r="C124" s="533"/>
      <c r="D124" s="533"/>
    </row>
    <row r="125" spans="1:4" x14ac:dyDescent="0.35">
      <c r="A125" t="s">
        <v>5915</v>
      </c>
      <c r="B125" t="s">
        <v>5884</v>
      </c>
      <c r="C125" s="533">
        <v>796530</v>
      </c>
      <c r="D125" s="533">
        <v>864280</v>
      </c>
    </row>
    <row r="126" spans="1:4" x14ac:dyDescent="0.35">
      <c r="C126" s="533"/>
      <c r="D126" s="533"/>
    </row>
    <row r="127" spans="1:4" x14ac:dyDescent="0.35">
      <c r="A127" t="s">
        <v>5916</v>
      </c>
    </row>
    <row r="129" spans="1:2" x14ac:dyDescent="0.35">
      <c r="A129" t="s">
        <v>5917</v>
      </c>
    </row>
    <row r="130" spans="1:2" x14ac:dyDescent="0.35">
      <c r="B130" t="s">
        <v>5918</v>
      </c>
    </row>
    <row r="131" spans="1:2" x14ac:dyDescent="0.35">
      <c r="A131" t="s">
        <v>5919</v>
      </c>
    </row>
    <row r="132" spans="1:2" x14ac:dyDescent="0.35">
      <c r="B132" t="s">
        <v>5918</v>
      </c>
    </row>
    <row r="134" spans="1:2" x14ac:dyDescent="0.35">
      <c r="A134" t="s">
        <v>5849</v>
      </c>
    </row>
    <row r="136" spans="1:2" x14ac:dyDescent="0.35">
      <c r="A136" t="s">
        <v>5849</v>
      </c>
    </row>
    <row r="138" spans="1:2" x14ac:dyDescent="0.35">
      <c r="A138" t="s">
        <v>5920</v>
      </c>
    </row>
    <row r="140" spans="1:2" x14ac:dyDescent="0.35">
      <c r="A140" t="s">
        <v>5851</v>
      </c>
    </row>
    <row r="141" spans="1:2" x14ac:dyDescent="0.35">
      <c r="A141" t="s">
        <v>5852</v>
      </c>
    </row>
    <row r="142" spans="1:2" x14ac:dyDescent="0.35">
      <c r="A142" t="s">
        <v>5853</v>
      </c>
    </row>
    <row r="143" spans="1:2" x14ac:dyDescent="0.35">
      <c r="A143" t="s">
        <v>5854</v>
      </c>
    </row>
    <row r="145" spans="1:1" x14ac:dyDescent="0.35">
      <c r="A145" t="s">
        <v>5921</v>
      </c>
    </row>
    <row r="146" spans="1:1" x14ac:dyDescent="0.35">
      <c r="A146" t="s">
        <v>5922</v>
      </c>
    </row>
    <row r="148" spans="1:1" x14ac:dyDescent="0.35">
      <c r="A148" t="s">
        <v>5923</v>
      </c>
    </row>
    <row r="150" spans="1:1" x14ac:dyDescent="0.35">
      <c r="A150" t="s">
        <v>5844</v>
      </c>
    </row>
    <row r="151" spans="1:1" x14ac:dyDescent="0.35">
      <c r="A151" t="s">
        <v>5877</v>
      </c>
    </row>
    <row r="152" spans="1:1" x14ac:dyDescent="0.35">
      <c r="A152" t="s">
        <v>5924</v>
      </c>
    </row>
    <row r="154" spans="1:1" x14ac:dyDescent="0.35">
      <c r="A154" t="s">
        <v>5862</v>
      </c>
    </row>
    <row r="155" spans="1:1" x14ac:dyDescent="0.35">
      <c r="A155" t="s">
        <v>5875</v>
      </c>
    </row>
    <row r="156" spans="1:1" x14ac:dyDescent="0.35">
      <c r="A156" t="s">
        <v>5925</v>
      </c>
    </row>
    <row r="158" spans="1:1" x14ac:dyDescent="0.35">
      <c r="A158" t="s">
        <v>5926</v>
      </c>
    </row>
    <row r="159" spans="1:1" x14ac:dyDescent="0.35">
      <c r="A159" t="s">
        <v>5927</v>
      </c>
    </row>
    <row r="160" spans="1:1" x14ac:dyDescent="0.35">
      <c r="A160" t="s">
        <v>5928</v>
      </c>
    </row>
    <row r="162" spans="1:1" x14ac:dyDescent="0.35">
      <c r="A162" t="s">
        <v>5929</v>
      </c>
    </row>
    <row r="164" spans="1:1" x14ac:dyDescent="0.35">
      <c r="A164" t="s">
        <v>5930</v>
      </c>
    </row>
    <row r="165" spans="1:1" x14ac:dyDescent="0.35">
      <c r="A165" t="s">
        <v>5931</v>
      </c>
    </row>
    <row r="167" spans="1:1" x14ac:dyDescent="0.35">
      <c r="A167" t="s">
        <v>5932</v>
      </c>
    </row>
    <row r="169" spans="1:1" x14ac:dyDescent="0.35">
      <c r="A169" t="s">
        <v>5933</v>
      </c>
    </row>
  </sheetData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X24"/>
  <sheetViews>
    <sheetView topLeftCell="J1" zoomScale="130" zoomScaleNormal="130" workbookViewId="0">
      <selection activeCell="L5" sqref="L5"/>
    </sheetView>
  </sheetViews>
  <sheetFormatPr defaultRowHeight="12.75" x14ac:dyDescent="0.35"/>
  <cols>
    <col min="2" max="11" width="8.86328125" customWidth="1"/>
    <col min="12" max="12" width="8.33203125" customWidth="1"/>
    <col min="13" max="13" width="7.1328125" customWidth="1"/>
    <col min="18" max="18" width="8.86328125" customWidth="1"/>
    <col min="20" max="21" width="10" customWidth="1"/>
    <col min="22" max="23" width="6" customWidth="1"/>
  </cols>
  <sheetData>
    <row r="2" spans="1:24" ht="14.25" x14ac:dyDescent="0.45">
      <c r="A2" s="414" t="s">
        <v>1136</v>
      </c>
      <c r="B2" s="415"/>
      <c r="C2" s="415"/>
      <c r="D2" s="415"/>
      <c r="E2" s="415"/>
      <c r="F2" s="415"/>
      <c r="G2" s="415"/>
      <c r="H2" s="415"/>
      <c r="I2" s="415"/>
      <c r="J2" s="415"/>
      <c r="K2" s="415"/>
      <c r="L2" s="414" t="s">
        <v>1125</v>
      </c>
      <c r="M2" s="416" t="s">
        <v>5946</v>
      </c>
      <c r="N2" s="416" t="s">
        <v>1140</v>
      </c>
      <c r="O2" s="416" t="s">
        <v>5883</v>
      </c>
      <c r="P2" s="417" t="s">
        <v>5825</v>
      </c>
      <c r="Q2" s="564" t="s">
        <v>5883</v>
      </c>
      <c r="S2" t="s">
        <v>5937</v>
      </c>
      <c r="T2" t="s">
        <v>5938</v>
      </c>
      <c r="V2" t="s">
        <v>5941</v>
      </c>
      <c r="X2" t="s">
        <v>5945</v>
      </c>
    </row>
    <row r="3" spans="1:24" x14ac:dyDescent="0.35">
      <c r="A3" s="418">
        <v>100</v>
      </c>
      <c r="B3" s="419">
        <v>3.1399999999999997E-2</v>
      </c>
      <c r="C3" s="419">
        <f>A3*B3</f>
        <v>3.1399999999999997</v>
      </c>
      <c r="D3" s="419">
        <v>0.6</v>
      </c>
      <c r="E3" s="419">
        <f>C3*D3</f>
        <v>1.8839999999999997</v>
      </c>
      <c r="F3" s="419">
        <v>0.8</v>
      </c>
      <c r="G3" s="419">
        <f>E3*F3</f>
        <v>1.5071999999999999</v>
      </c>
      <c r="H3" s="419">
        <v>120</v>
      </c>
      <c r="I3" s="419">
        <f>G3*H3</f>
        <v>180.86399999999998</v>
      </c>
      <c r="J3" s="419">
        <f>I3/16</f>
        <v>11.303999999999998</v>
      </c>
      <c r="K3" s="419">
        <v>15</v>
      </c>
      <c r="L3" s="561">
        <f>M3/X3</f>
        <v>0.82199999999999995</v>
      </c>
      <c r="M3" s="420">
        <f t="shared" ref="M3:M24" si="0">J3+K3</f>
        <v>26.303999999999998</v>
      </c>
      <c r="N3" s="421">
        <f>C3*S3</f>
        <v>7.85</v>
      </c>
      <c r="O3" s="563">
        <f>N3/X3</f>
        <v>0.24531249999999999</v>
      </c>
      <c r="P3" s="422">
        <f>R3*1.2</f>
        <v>42</v>
      </c>
      <c r="Q3" s="565">
        <f>P3/X3</f>
        <v>1.3125</v>
      </c>
      <c r="R3" s="422">
        <v>35</v>
      </c>
      <c r="S3">
        <v>2.5</v>
      </c>
      <c r="U3" t="s">
        <v>5883</v>
      </c>
      <c r="X3">
        <v>32</v>
      </c>
    </row>
    <row r="4" spans="1:24" x14ac:dyDescent="0.35">
      <c r="A4" s="423">
        <v>130</v>
      </c>
      <c r="B4" s="424">
        <v>3.1399999999999997E-2</v>
      </c>
      <c r="C4" s="424">
        <f t="shared" ref="C4:C24" si="1">A4*B4</f>
        <v>4.0819999999999999</v>
      </c>
      <c r="D4" s="424">
        <v>0.6</v>
      </c>
      <c r="E4" s="424">
        <f t="shared" ref="E4:E24" si="2">C4*D4</f>
        <v>2.4491999999999998</v>
      </c>
      <c r="F4" s="424">
        <v>0.8</v>
      </c>
      <c r="G4" s="424">
        <f t="shared" ref="G4:G24" si="3">E4*F4</f>
        <v>1.95936</v>
      </c>
      <c r="H4" s="419">
        <v>120</v>
      </c>
      <c r="I4" s="424">
        <f t="shared" ref="I4:I24" si="4">G4*H4</f>
        <v>235.1232</v>
      </c>
      <c r="J4" s="419">
        <f t="shared" ref="J4:J24" si="5">I4/16</f>
        <v>14.6952</v>
      </c>
      <c r="K4" s="419">
        <v>15</v>
      </c>
      <c r="L4" s="561">
        <f t="shared" ref="L4:L24" si="6">M4/X4</f>
        <v>0.92797499999999999</v>
      </c>
      <c r="M4" s="425">
        <f t="shared" si="0"/>
        <v>29.6952</v>
      </c>
      <c r="N4" s="421">
        <f t="shared" ref="N4:N24" si="7">C4*S4</f>
        <v>10.205</v>
      </c>
      <c r="O4" s="563">
        <f t="shared" ref="O4:O24" si="8">N4/X4</f>
        <v>0.31890625</v>
      </c>
      <c r="P4" s="422">
        <f t="shared" ref="P4:P24" si="9">R4*1.2</f>
        <v>66</v>
      </c>
      <c r="Q4" s="565">
        <f t="shared" ref="Q4:Q24" si="10">P4/X4</f>
        <v>2.0625</v>
      </c>
      <c r="R4" s="44">
        <v>55</v>
      </c>
      <c r="S4">
        <v>2.5</v>
      </c>
      <c r="X4">
        <v>32</v>
      </c>
    </row>
    <row r="5" spans="1:24" x14ac:dyDescent="0.35">
      <c r="A5" s="418">
        <v>150</v>
      </c>
      <c r="B5" s="419">
        <v>3.1399999999999997E-2</v>
      </c>
      <c r="C5" s="419">
        <f t="shared" si="1"/>
        <v>4.71</v>
      </c>
      <c r="D5" s="419">
        <v>0.6</v>
      </c>
      <c r="E5" s="419">
        <f t="shared" si="2"/>
        <v>2.8260000000000001</v>
      </c>
      <c r="F5" s="419">
        <v>0.8</v>
      </c>
      <c r="G5" s="419">
        <f t="shared" si="3"/>
        <v>2.2608000000000001</v>
      </c>
      <c r="H5" s="419">
        <v>120</v>
      </c>
      <c r="I5" s="419">
        <f t="shared" si="4"/>
        <v>271.29599999999999</v>
      </c>
      <c r="J5" s="419">
        <f t="shared" si="5"/>
        <v>16.956</v>
      </c>
      <c r="K5" s="419">
        <v>15</v>
      </c>
      <c r="L5" s="561">
        <f t="shared" si="6"/>
        <v>0.99862499999999998</v>
      </c>
      <c r="M5" s="420">
        <f t="shared" si="0"/>
        <v>31.956</v>
      </c>
      <c r="N5" s="421">
        <f t="shared" si="7"/>
        <v>11.775</v>
      </c>
      <c r="O5" s="563">
        <f t="shared" si="8"/>
        <v>0.36796875000000001</v>
      </c>
      <c r="P5" s="422">
        <f t="shared" si="9"/>
        <v>86.399999999999991</v>
      </c>
      <c r="Q5" s="565">
        <f t="shared" si="10"/>
        <v>2.6999999999999997</v>
      </c>
      <c r="R5" s="422">
        <v>72</v>
      </c>
      <c r="S5">
        <v>2.5</v>
      </c>
      <c r="T5">
        <f>V5*W5</f>
        <v>252</v>
      </c>
      <c r="U5" s="561">
        <f>T5/X5</f>
        <v>7.875</v>
      </c>
      <c r="V5">
        <v>210</v>
      </c>
      <c r="W5">
        <v>1.2</v>
      </c>
      <c r="X5">
        <v>32</v>
      </c>
    </row>
    <row r="6" spans="1:24" x14ac:dyDescent="0.35">
      <c r="A6" s="423">
        <v>180</v>
      </c>
      <c r="B6" s="184">
        <v>3.1399999999999997E-2</v>
      </c>
      <c r="C6" s="184">
        <f t="shared" si="1"/>
        <v>5.6519999999999992</v>
      </c>
      <c r="D6" s="184">
        <v>0.6</v>
      </c>
      <c r="E6" s="184">
        <f t="shared" si="2"/>
        <v>3.3911999999999995</v>
      </c>
      <c r="F6" s="184">
        <v>0.8</v>
      </c>
      <c r="G6" s="184">
        <f t="shared" si="3"/>
        <v>2.7129599999999998</v>
      </c>
      <c r="H6" s="419">
        <v>120</v>
      </c>
      <c r="I6" s="184">
        <f t="shared" si="4"/>
        <v>325.55519999999996</v>
      </c>
      <c r="J6" s="419">
        <f t="shared" si="5"/>
        <v>20.347199999999997</v>
      </c>
      <c r="K6" s="419">
        <v>15</v>
      </c>
      <c r="L6" s="561">
        <f t="shared" si="6"/>
        <v>1.1046</v>
      </c>
      <c r="M6" s="426">
        <f t="shared" si="0"/>
        <v>35.347200000000001</v>
      </c>
      <c r="N6" s="421">
        <f t="shared" si="7"/>
        <v>14.129999999999999</v>
      </c>
      <c r="O6" s="563">
        <f t="shared" si="8"/>
        <v>0.44156249999999997</v>
      </c>
      <c r="P6" s="422">
        <f t="shared" si="9"/>
        <v>96</v>
      </c>
      <c r="Q6" s="565">
        <f t="shared" si="10"/>
        <v>3</v>
      </c>
      <c r="R6" s="44">
        <v>80</v>
      </c>
      <c r="S6">
        <v>2.5</v>
      </c>
      <c r="T6">
        <f t="shared" ref="T6:T20" si="11">V6*W6</f>
        <v>270</v>
      </c>
      <c r="U6" s="561">
        <f t="shared" ref="U6:U23" si="12">T6/X6</f>
        <v>8.4375</v>
      </c>
      <c r="V6">
        <v>225</v>
      </c>
      <c r="W6">
        <v>1.2</v>
      </c>
      <c r="X6">
        <v>32</v>
      </c>
    </row>
    <row r="7" spans="1:24" x14ac:dyDescent="0.35">
      <c r="A7" s="418">
        <v>200</v>
      </c>
      <c r="B7" s="419">
        <v>3.1399999999999997E-2</v>
      </c>
      <c r="C7" s="419">
        <f t="shared" si="1"/>
        <v>6.2799999999999994</v>
      </c>
      <c r="D7" s="419">
        <v>0.6</v>
      </c>
      <c r="E7" s="419">
        <f t="shared" si="2"/>
        <v>3.7679999999999993</v>
      </c>
      <c r="F7" s="419">
        <v>0.8</v>
      </c>
      <c r="G7" s="419">
        <f t="shared" si="3"/>
        <v>3.0143999999999997</v>
      </c>
      <c r="H7" s="419">
        <v>120</v>
      </c>
      <c r="I7" s="419">
        <f t="shared" si="4"/>
        <v>361.72799999999995</v>
      </c>
      <c r="J7" s="419">
        <f t="shared" si="5"/>
        <v>22.607999999999997</v>
      </c>
      <c r="K7" s="419">
        <v>15</v>
      </c>
      <c r="L7" s="561">
        <f t="shared" si="6"/>
        <v>1.1752499999999999</v>
      </c>
      <c r="M7" s="420">
        <f t="shared" si="0"/>
        <v>37.607999999999997</v>
      </c>
      <c r="N7" s="421">
        <f t="shared" si="7"/>
        <v>15.7</v>
      </c>
      <c r="O7" s="563">
        <f t="shared" si="8"/>
        <v>0.49062499999999998</v>
      </c>
      <c r="P7" s="422">
        <f t="shared" si="9"/>
        <v>108</v>
      </c>
      <c r="Q7" s="565">
        <f t="shared" si="10"/>
        <v>3.375</v>
      </c>
      <c r="R7" s="422">
        <v>90</v>
      </c>
      <c r="S7">
        <v>2.5</v>
      </c>
      <c r="T7">
        <f t="shared" si="11"/>
        <v>288</v>
      </c>
      <c r="U7" s="561">
        <f t="shared" si="12"/>
        <v>9</v>
      </c>
      <c r="V7">
        <v>240</v>
      </c>
      <c r="W7">
        <v>1.2</v>
      </c>
      <c r="X7">
        <v>32</v>
      </c>
    </row>
    <row r="8" spans="1:24" x14ac:dyDescent="0.35">
      <c r="A8" s="423">
        <v>225</v>
      </c>
      <c r="B8" s="184">
        <v>3.1399999999999997E-2</v>
      </c>
      <c r="C8" s="184">
        <f t="shared" si="1"/>
        <v>7.0649999999999995</v>
      </c>
      <c r="D8" s="184">
        <v>0.6</v>
      </c>
      <c r="E8" s="184">
        <f t="shared" si="2"/>
        <v>4.2389999999999999</v>
      </c>
      <c r="F8" s="184">
        <v>0.8</v>
      </c>
      <c r="G8" s="184">
        <f t="shared" si="3"/>
        <v>3.3912</v>
      </c>
      <c r="H8" s="419">
        <v>120</v>
      </c>
      <c r="I8" s="184">
        <f t="shared" si="4"/>
        <v>406.94400000000002</v>
      </c>
      <c r="J8" s="419">
        <f t="shared" si="5"/>
        <v>25.434000000000001</v>
      </c>
      <c r="K8" s="419">
        <v>15</v>
      </c>
      <c r="L8" s="561">
        <f t="shared" si="6"/>
        <v>1.2635624999999999</v>
      </c>
      <c r="M8" s="426">
        <f t="shared" si="0"/>
        <v>40.433999999999997</v>
      </c>
      <c r="N8" s="421">
        <f t="shared" si="7"/>
        <v>17.662499999999998</v>
      </c>
      <c r="O8" s="563">
        <f t="shared" si="8"/>
        <v>0.55195312499999993</v>
      </c>
      <c r="P8" s="422">
        <f t="shared" si="9"/>
        <v>115.19999999999999</v>
      </c>
      <c r="Q8" s="565">
        <f t="shared" si="10"/>
        <v>3.5999999999999996</v>
      </c>
      <c r="R8" s="44">
        <v>96</v>
      </c>
      <c r="S8">
        <v>2.5</v>
      </c>
      <c r="T8">
        <f t="shared" si="11"/>
        <v>306</v>
      </c>
      <c r="U8" s="561">
        <f t="shared" si="12"/>
        <v>9.5625</v>
      </c>
      <c r="V8">
        <v>255</v>
      </c>
      <c r="W8">
        <v>1.2</v>
      </c>
      <c r="X8">
        <v>32</v>
      </c>
    </row>
    <row r="9" spans="1:24" x14ac:dyDescent="0.35">
      <c r="A9" s="418">
        <v>250</v>
      </c>
      <c r="B9" s="419">
        <v>3.1399999999999997E-2</v>
      </c>
      <c r="C9" s="419">
        <f t="shared" si="1"/>
        <v>7.85</v>
      </c>
      <c r="D9" s="419">
        <v>0.6</v>
      </c>
      <c r="E9" s="419">
        <f t="shared" si="2"/>
        <v>4.71</v>
      </c>
      <c r="F9" s="419">
        <v>0.8</v>
      </c>
      <c r="G9" s="419">
        <f t="shared" si="3"/>
        <v>3.7680000000000002</v>
      </c>
      <c r="H9" s="419">
        <v>120</v>
      </c>
      <c r="I9" s="419">
        <f t="shared" si="4"/>
        <v>452.16</v>
      </c>
      <c r="J9" s="419">
        <f t="shared" si="5"/>
        <v>28.26</v>
      </c>
      <c r="K9" s="419">
        <v>15</v>
      </c>
      <c r="L9" s="561">
        <f t="shared" si="6"/>
        <v>1.3518750000000002</v>
      </c>
      <c r="M9" s="420">
        <f t="shared" si="0"/>
        <v>43.260000000000005</v>
      </c>
      <c r="N9" s="421">
        <f t="shared" si="7"/>
        <v>19.625</v>
      </c>
      <c r="O9" s="563">
        <f t="shared" si="8"/>
        <v>0.61328125</v>
      </c>
      <c r="P9" s="422">
        <f t="shared" si="9"/>
        <v>134.4</v>
      </c>
      <c r="Q9" s="565">
        <f t="shared" si="10"/>
        <v>4.2</v>
      </c>
      <c r="R9" s="422">
        <v>112</v>
      </c>
      <c r="S9">
        <v>2.5</v>
      </c>
      <c r="T9">
        <f t="shared" si="11"/>
        <v>324</v>
      </c>
      <c r="U9" s="561">
        <f t="shared" si="12"/>
        <v>10.125</v>
      </c>
      <c r="V9">
        <v>270</v>
      </c>
      <c r="W9">
        <v>1.2</v>
      </c>
      <c r="X9">
        <v>32</v>
      </c>
    </row>
    <row r="10" spans="1:24" x14ac:dyDescent="0.35">
      <c r="A10" s="423">
        <v>280</v>
      </c>
      <c r="B10" s="184">
        <v>3.1399999999999997E-2</v>
      </c>
      <c r="C10" s="184">
        <f t="shared" si="1"/>
        <v>8.7919999999999998</v>
      </c>
      <c r="D10" s="184">
        <v>0.6</v>
      </c>
      <c r="E10" s="184">
        <f t="shared" si="2"/>
        <v>5.2751999999999999</v>
      </c>
      <c r="F10" s="184">
        <v>0.8</v>
      </c>
      <c r="G10" s="184">
        <f t="shared" si="3"/>
        <v>4.2201599999999999</v>
      </c>
      <c r="H10" s="419">
        <v>120</v>
      </c>
      <c r="I10" s="184">
        <f t="shared" si="4"/>
        <v>506.41919999999999</v>
      </c>
      <c r="J10" s="419">
        <f t="shared" si="5"/>
        <v>31.651199999999999</v>
      </c>
      <c r="K10" s="419">
        <v>15</v>
      </c>
      <c r="L10" s="561">
        <f t="shared" si="6"/>
        <v>1.4578500000000001</v>
      </c>
      <c r="M10" s="426">
        <f t="shared" si="0"/>
        <v>46.651200000000003</v>
      </c>
      <c r="N10" s="421">
        <f t="shared" si="7"/>
        <v>21.98</v>
      </c>
      <c r="O10" s="563">
        <f t="shared" si="8"/>
        <v>0.68687500000000001</v>
      </c>
      <c r="P10" s="422">
        <f t="shared" si="9"/>
        <v>148.79999999999998</v>
      </c>
      <c r="Q10" s="565">
        <f t="shared" si="10"/>
        <v>4.6499999999999995</v>
      </c>
      <c r="R10" s="44">
        <v>124</v>
      </c>
      <c r="S10">
        <v>2.5</v>
      </c>
      <c r="T10">
        <f t="shared" si="11"/>
        <v>348</v>
      </c>
      <c r="U10" s="561">
        <f t="shared" si="12"/>
        <v>10.875</v>
      </c>
      <c r="V10">
        <v>290</v>
      </c>
      <c r="W10">
        <v>1.2</v>
      </c>
      <c r="X10">
        <v>32</v>
      </c>
    </row>
    <row r="11" spans="1:24" x14ac:dyDescent="0.35">
      <c r="A11" s="418">
        <v>300</v>
      </c>
      <c r="B11" s="419">
        <v>3.1399999999999997E-2</v>
      </c>
      <c r="C11" s="419">
        <f t="shared" si="1"/>
        <v>9.42</v>
      </c>
      <c r="D11" s="419">
        <v>0.6</v>
      </c>
      <c r="E11" s="419">
        <f t="shared" si="2"/>
        <v>5.6520000000000001</v>
      </c>
      <c r="F11" s="419">
        <v>0.8</v>
      </c>
      <c r="G11" s="419">
        <f t="shared" si="3"/>
        <v>4.5216000000000003</v>
      </c>
      <c r="H11" s="419">
        <v>120</v>
      </c>
      <c r="I11" s="419">
        <f t="shared" si="4"/>
        <v>542.59199999999998</v>
      </c>
      <c r="J11" s="419">
        <f t="shared" si="5"/>
        <v>33.911999999999999</v>
      </c>
      <c r="K11" s="419">
        <v>15</v>
      </c>
      <c r="L11" s="561">
        <f t="shared" si="6"/>
        <v>1.5285</v>
      </c>
      <c r="M11" s="420">
        <f t="shared" si="0"/>
        <v>48.911999999999999</v>
      </c>
      <c r="N11" s="421">
        <f t="shared" si="7"/>
        <v>23.55</v>
      </c>
      <c r="O11" s="563">
        <f t="shared" si="8"/>
        <v>0.73593750000000002</v>
      </c>
      <c r="P11" s="422">
        <f t="shared" si="9"/>
        <v>168</v>
      </c>
      <c r="Q11" s="565">
        <f t="shared" si="10"/>
        <v>5.25</v>
      </c>
      <c r="R11" s="422">
        <v>140</v>
      </c>
      <c r="S11">
        <v>2.5</v>
      </c>
      <c r="T11">
        <f t="shared" si="11"/>
        <v>384</v>
      </c>
      <c r="U11" s="561">
        <f t="shared" si="12"/>
        <v>12</v>
      </c>
      <c r="V11">
        <v>320</v>
      </c>
      <c r="W11">
        <v>1.2</v>
      </c>
      <c r="X11">
        <v>32</v>
      </c>
    </row>
    <row r="12" spans="1:24" x14ac:dyDescent="0.35">
      <c r="A12" s="423">
        <v>320</v>
      </c>
      <c r="B12" s="184">
        <v>3.1399999999999997E-2</v>
      </c>
      <c r="C12" s="184">
        <f t="shared" si="1"/>
        <v>10.047999999999998</v>
      </c>
      <c r="D12" s="184">
        <v>0.6</v>
      </c>
      <c r="E12" s="184">
        <f t="shared" si="2"/>
        <v>6.0287999999999986</v>
      </c>
      <c r="F12" s="184">
        <v>0.8</v>
      </c>
      <c r="G12" s="184">
        <f t="shared" si="3"/>
        <v>4.8230399999999989</v>
      </c>
      <c r="H12" s="419">
        <v>120</v>
      </c>
      <c r="I12" s="184">
        <f t="shared" si="4"/>
        <v>578.76479999999992</v>
      </c>
      <c r="J12" s="419">
        <f t="shared" si="5"/>
        <v>36.172799999999995</v>
      </c>
      <c r="K12" s="419">
        <v>15</v>
      </c>
      <c r="L12" s="561">
        <f t="shared" si="6"/>
        <v>1.5991499999999998</v>
      </c>
      <c r="M12" s="426">
        <f t="shared" si="0"/>
        <v>51.172799999999995</v>
      </c>
      <c r="N12" s="421">
        <f t="shared" si="7"/>
        <v>25.119999999999997</v>
      </c>
      <c r="O12" s="563">
        <f t="shared" si="8"/>
        <v>0.78499999999999992</v>
      </c>
      <c r="P12" s="422">
        <f t="shared" si="9"/>
        <v>186</v>
      </c>
      <c r="Q12" s="565">
        <f t="shared" si="10"/>
        <v>5.8125</v>
      </c>
      <c r="R12" s="44">
        <v>155</v>
      </c>
      <c r="S12">
        <v>2.5</v>
      </c>
      <c r="T12">
        <f t="shared" si="11"/>
        <v>420</v>
      </c>
      <c r="U12" s="561">
        <f t="shared" si="12"/>
        <v>13.125</v>
      </c>
      <c r="V12">
        <v>350</v>
      </c>
      <c r="W12">
        <v>1.2</v>
      </c>
      <c r="X12">
        <v>32</v>
      </c>
    </row>
    <row r="13" spans="1:24" x14ac:dyDescent="0.35">
      <c r="A13" s="418">
        <v>350</v>
      </c>
      <c r="B13" s="419">
        <v>3.1399999999999997E-2</v>
      </c>
      <c r="C13" s="419">
        <f t="shared" si="1"/>
        <v>10.989999999999998</v>
      </c>
      <c r="D13" s="419">
        <v>0.6</v>
      </c>
      <c r="E13" s="419">
        <f t="shared" si="2"/>
        <v>6.5939999999999985</v>
      </c>
      <c r="F13" s="419">
        <v>0.8</v>
      </c>
      <c r="G13" s="419">
        <f t="shared" si="3"/>
        <v>5.275199999999999</v>
      </c>
      <c r="H13" s="419">
        <v>120</v>
      </c>
      <c r="I13" s="419">
        <f t="shared" si="4"/>
        <v>633.02399999999989</v>
      </c>
      <c r="J13" s="419">
        <f t="shared" si="5"/>
        <v>39.563999999999993</v>
      </c>
      <c r="K13" s="419">
        <v>15</v>
      </c>
      <c r="L13" s="561">
        <f t="shared" si="6"/>
        <v>1.7051249999999998</v>
      </c>
      <c r="M13" s="420">
        <f t="shared" si="0"/>
        <v>54.563999999999993</v>
      </c>
      <c r="N13" s="421">
        <f t="shared" si="7"/>
        <v>27.474999999999994</v>
      </c>
      <c r="O13" s="563">
        <f t="shared" si="8"/>
        <v>0.85859374999999982</v>
      </c>
      <c r="P13" s="422">
        <f t="shared" si="9"/>
        <v>210</v>
      </c>
      <c r="Q13" s="565">
        <f t="shared" si="10"/>
        <v>6.5625</v>
      </c>
      <c r="R13" s="422">
        <v>175</v>
      </c>
      <c r="S13">
        <v>2.5</v>
      </c>
      <c r="T13">
        <f t="shared" si="11"/>
        <v>420</v>
      </c>
      <c r="U13" s="561">
        <f t="shared" si="12"/>
        <v>13.125</v>
      </c>
      <c r="V13">
        <v>350</v>
      </c>
      <c r="W13">
        <v>1.2</v>
      </c>
      <c r="X13">
        <v>32</v>
      </c>
    </row>
    <row r="14" spans="1:24" x14ac:dyDescent="0.35">
      <c r="A14" s="423">
        <v>400</v>
      </c>
      <c r="B14" s="184">
        <v>3.1399999999999997E-2</v>
      </c>
      <c r="C14" s="184">
        <f t="shared" si="1"/>
        <v>12.559999999999999</v>
      </c>
      <c r="D14" s="184">
        <v>0.6</v>
      </c>
      <c r="E14" s="184">
        <f t="shared" si="2"/>
        <v>7.5359999999999987</v>
      </c>
      <c r="F14" s="184">
        <v>0.8</v>
      </c>
      <c r="G14" s="184">
        <f t="shared" si="3"/>
        <v>6.0287999999999995</v>
      </c>
      <c r="H14" s="419">
        <v>120</v>
      </c>
      <c r="I14" s="184">
        <f t="shared" si="4"/>
        <v>723.4559999999999</v>
      </c>
      <c r="J14" s="419">
        <f t="shared" si="5"/>
        <v>45.215999999999994</v>
      </c>
      <c r="K14" s="419">
        <v>15</v>
      </c>
      <c r="L14" s="561">
        <f t="shared" si="6"/>
        <v>1.8817499999999998</v>
      </c>
      <c r="M14" s="426">
        <f t="shared" si="0"/>
        <v>60.215999999999994</v>
      </c>
      <c r="N14" s="421">
        <f t="shared" si="7"/>
        <v>31.4</v>
      </c>
      <c r="O14" s="563">
        <f t="shared" si="8"/>
        <v>0.98124999999999996</v>
      </c>
      <c r="P14" s="422">
        <f t="shared" si="9"/>
        <v>264</v>
      </c>
      <c r="Q14" s="565">
        <f t="shared" si="10"/>
        <v>8.25</v>
      </c>
      <c r="R14" s="44">
        <v>220</v>
      </c>
      <c r="S14">
        <v>2.5</v>
      </c>
      <c r="T14">
        <f t="shared" si="11"/>
        <v>480</v>
      </c>
      <c r="U14" s="561">
        <f t="shared" si="12"/>
        <v>15</v>
      </c>
      <c r="V14">
        <v>400</v>
      </c>
      <c r="W14">
        <v>1.2</v>
      </c>
      <c r="X14">
        <v>32</v>
      </c>
    </row>
    <row r="15" spans="1:24" x14ac:dyDescent="0.35">
      <c r="A15" s="418">
        <v>450</v>
      </c>
      <c r="B15" s="419">
        <v>3.1399999999999997E-2</v>
      </c>
      <c r="C15" s="419">
        <f t="shared" si="1"/>
        <v>14.129999999999999</v>
      </c>
      <c r="D15" s="419">
        <v>0.6</v>
      </c>
      <c r="E15" s="419">
        <f t="shared" si="2"/>
        <v>8.4779999999999998</v>
      </c>
      <c r="F15" s="419">
        <v>0.8</v>
      </c>
      <c r="G15" s="419">
        <f t="shared" si="3"/>
        <v>6.7824</v>
      </c>
      <c r="H15" s="419">
        <v>120</v>
      </c>
      <c r="I15" s="419">
        <f t="shared" si="4"/>
        <v>813.88800000000003</v>
      </c>
      <c r="J15" s="419">
        <f t="shared" si="5"/>
        <v>50.868000000000002</v>
      </c>
      <c r="K15" s="419">
        <v>15</v>
      </c>
      <c r="L15" s="561">
        <f t="shared" si="6"/>
        <v>2.0583749999999998</v>
      </c>
      <c r="M15" s="420">
        <f t="shared" si="0"/>
        <v>65.867999999999995</v>
      </c>
      <c r="N15" s="421">
        <f t="shared" si="7"/>
        <v>35.324999999999996</v>
      </c>
      <c r="O15" s="563">
        <f t="shared" si="8"/>
        <v>1.1039062499999999</v>
      </c>
      <c r="P15" s="422">
        <f t="shared" si="9"/>
        <v>330</v>
      </c>
      <c r="Q15" s="565">
        <f t="shared" si="10"/>
        <v>10.3125</v>
      </c>
      <c r="R15" s="422">
        <v>275</v>
      </c>
      <c r="S15">
        <v>2.5</v>
      </c>
      <c r="T15">
        <f t="shared" si="11"/>
        <v>540</v>
      </c>
      <c r="U15" s="561">
        <f t="shared" si="12"/>
        <v>16.875</v>
      </c>
      <c r="V15">
        <v>450</v>
      </c>
      <c r="W15">
        <v>1.2</v>
      </c>
      <c r="X15">
        <v>32</v>
      </c>
    </row>
    <row r="16" spans="1:24" x14ac:dyDescent="0.35">
      <c r="A16" s="423">
        <v>500</v>
      </c>
      <c r="B16" s="184">
        <v>3.1399999999999997E-2</v>
      </c>
      <c r="C16" s="184">
        <f t="shared" si="1"/>
        <v>15.7</v>
      </c>
      <c r="D16" s="184">
        <v>0.6</v>
      </c>
      <c r="E16" s="184">
        <f t="shared" si="2"/>
        <v>9.42</v>
      </c>
      <c r="F16" s="184">
        <v>0.8</v>
      </c>
      <c r="G16" s="184">
        <f t="shared" si="3"/>
        <v>7.5360000000000005</v>
      </c>
      <c r="H16" s="419">
        <v>120</v>
      </c>
      <c r="I16" s="184">
        <f t="shared" si="4"/>
        <v>904.32</v>
      </c>
      <c r="J16" s="419">
        <f t="shared" si="5"/>
        <v>56.52</v>
      </c>
      <c r="K16" s="419">
        <v>15</v>
      </c>
      <c r="L16" s="561">
        <f t="shared" si="6"/>
        <v>2.2350000000000003</v>
      </c>
      <c r="M16" s="426">
        <f t="shared" si="0"/>
        <v>71.52000000000001</v>
      </c>
      <c r="N16" s="421">
        <f t="shared" si="7"/>
        <v>39.25</v>
      </c>
      <c r="O16" s="563">
        <f t="shared" si="8"/>
        <v>1.2265625</v>
      </c>
      <c r="P16" s="422">
        <f t="shared" si="9"/>
        <v>408</v>
      </c>
      <c r="Q16" s="565">
        <f t="shared" si="10"/>
        <v>12.75</v>
      </c>
      <c r="R16" s="44">
        <v>340</v>
      </c>
      <c r="S16">
        <v>2.5</v>
      </c>
      <c r="T16">
        <f t="shared" si="11"/>
        <v>600</v>
      </c>
      <c r="U16" s="561">
        <f t="shared" si="12"/>
        <v>18.75</v>
      </c>
      <c r="V16">
        <v>500</v>
      </c>
      <c r="W16">
        <v>1.2</v>
      </c>
      <c r="X16">
        <v>32</v>
      </c>
    </row>
    <row r="17" spans="1:24" x14ac:dyDescent="0.35">
      <c r="A17" s="418">
        <v>550</v>
      </c>
      <c r="B17" s="419">
        <v>3.1399999999999997E-2</v>
      </c>
      <c r="C17" s="419">
        <f t="shared" si="1"/>
        <v>17.27</v>
      </c>
      <c r="D17" s="419">
        <v>0.6</v>
      </c>
      <c r="E17" s="419">
        <f t="shared" si="2"/>
        <v>10.362</v>
      </c>
      <c r="F17" s="419">
        <v>0.8</v>
      </c>
      <c r="G17" s="419">
        <f t="shared" si="3"/>
        <v>8.2896000000000001</v>
      </c>
      <c r="H17" s="419">
        <v>120</v>
      </c>
      <c r="I17" s="419">
        <f t="shared" si="4"/>
        <v>994.75199999999995</v>
      </c>
      <c r="J17" s="419">
        <f t="shared" si="5"/>
        <v>62.171999999999997</v>
      </c>
      <c r="K17" s="419">
        <v>15</v>
      </c>
      <c r="L17" s="561">
        <f t="shared" si="6"/>
        <v>2.4116249999999999</v>
      </c>
      <c r="M17" s="420">
        <f t="shared" si="0"/>
        <v>77.171999999999997</v>
      </c>
      <c r="N17" s="421">
        <f t="shared" si="7"/>
        <v>43.174999999999997</v>
      </c>
      <c r="O17" s="563">
        <f t="shared" si="8"/>
        <v>1.3492187499999999</v>
      </c>
      <c r="P17" s="422">
        <f t="shared" si="9"/>
        <v>510</v>
      </c>
      <c r="Q17" s="565">
        <f t="shared" si="10"/>
        <v>15.9375</v>
      </c>
      <c r="R17" s="422">
        <v>425</v>
      </c>
      <c r="S17">
        <v>2.5</v>
      </c>
      <c r="T17">
        <f t="shared" si="11"/>
        <v>660</v>
      </c>
      <c r="U17" s="561">
        <f t="shared" si="12"/>
        <v>20.625</v>
      </c>
      <c r="V17">
        <v>550</v>
      </c>
      <c r="W17">
        <v>1.2</v>
      </c>
      <c r="X17">
        <v>32</v>
      </c>
    </row>
    <row r="18" spans="1:24" x14ac:dyDescent="0.35">
      <c r="A18" s="423">
        <v>600</v>
      </c>
      <c r="B18" s="184">
        <v>3.1399999999999997E-2</v>
      </c>
      <c r="C18" s="184">
        <f t="shared" si="1"/>
        <v>18.84</v>
      </c>
      <c r="D18" s="184">
        <v>0.6</v>
      </c>
      <c r="E18" s="184">
        <f t="shared" si="2"/>
        <v>11.304</v>
      </c>
      <c r="F18" s="184">
        <v>0.8</v>
      </c>
      <c r="G18" s="184">
        <f t="shared" si="3"/>
        <v>9.0432000000000006</v>
      </c>
      <c r="H18" s="419">
        <v>120</v>
      </c>
      <c r="I18" s="184">
        <f t="shared" si="4"/>
        <v>1085.184</v>
      </c>
      <c r="J18" s="419">
        <f t="shared" si="5"/>
        <v>67.823999999999998</v>
      </c>
      <c r="K18" s="419">
        <v>15</v>
      </c>
      <c r="L18" s="561">
        <f t="shared" si="6"/>
        <v>2.5882499999999999</v>
      </c>
      <c r="M18" s="426">
        <f t="shared" si="0"/>
        <v>82.823999999999998</v>
      </c>
      <c r="N18" s="421">
        <f t="shared" si="7"/>
        <v>47.1</v>
      </c>
      <c r="O18" s="563">
        <f t="shared" si="8"/>
        <v>1.471875</v>
      </c>
      <c r="P18" s="422">
        <f t="shared" si="9"/>
        <v>637.19999999999993</v>
      </c>
      <c r="Q18" s="565">
        <f t="shared" si="10"/>
        <v>19.912499999999998</v>
      </c>
      <c r="R18" s="44">
        <v>531</v>
      </c>
      <c r="S18">
        <v>2.5</v>
      </c>
      <c r="T18">
        <f t="shared" si="11"/>
        <v>840</v>
      </c>
      <c r="U18" s="561">
        <f t="shared" si="12"/>
        <v>26.25</v>
      </c>
      <c r="V18">
        <v>700</v>
      </c>
      <c r="W18">
        <v>1.2</v>
      </c>
      <c r="X18">
        <v>32</v>
      </c>
    </row>
    <row r="19" spans="1:24" x14ac:dyDescent="0.35">
      <c r="A19" s="418">
        <v>650</v>
      </c>
      <c r="B19" s="419">
        <v>3.1399999999999997E-2</v>
      </c>
      <c r="C19" s="419">
        <f t="shared" si="1"/>
        <v>20.409999999999997</v>
      </c>
      <c r="D19" s="419">
        <v>0.6</v>
      </c>
      <c r="E19" s="419">
        <f t="shared" si="2"/>
        <v>12.245999999999997</v>
      </c>
      <c r="F19" s="419">
        <v>0.8</v>
      </c>
      <c r="G19" s="419">
        <f t="shared" si="3"/>
        <v>9.7967999999999975</v>
      </c>
      <c r="H19" s="419">
        <v>120</v>
      </c>
      <c r="I19" s="419">
        <f t="shared" si="4"/>
        <v>1175.6159999999998</v>
      </c>
      <c r="J19" s="419">
        <f t="shared" si="5"/>
        <v>73.475999999999985</v>
      </c>
      <c r="K19" s="419">
        <v>15</v>
      </c>
      <c r="L19" s="561">
        <f t="shared" si="6"/>
        <v>2.7648749999999995</v>
      </c>
      <c r="M19" s="420">
        <f t="shared" si="0"/>
        <v>88.475999999999985</v>
      </c>
      <c r="N19" s="421">
        <f t="shared" si="7"/>
        <v>51.024999999999991</v>
      </c>
      <c r="O19" s="563">
        <f t="shared" si="8"/>
        <v>1.5945312499999997</v>
      </c>
      <c r="P19" s="422">
        <f t="shared" si="9"/>
        <v>798</v>
      </c>
      <c r="Q19" s="565">
        <f t="shared" si="10"/>
        <v>24.9375</v>
      </c>
      <c r="R19" s="422">
        <v>665</v>
      </c>
      <c r="S19">
        <v>2.5</v>
      </c>
      <c r="T19">
        <f t="shared" si="11"/>
        <v>1020</v>
      </c>
      <c r="U19" s="561">
        <f t="shared" si="12"/>
        <v>31.875</v>
      </c>
      <c r="V19">
        <v>850</v>
      </c>
      <c r="W19">
        <v>1.2</v>
      </c>
      <c r="X19">
        <v>32</v>
      </c>
    </row>
    <row r="20" spans="1:24" x14ac:dyDescent="0.35">
      <c r="A20" s="423">
        <v>700</v>
      </c>
      <c r="B20" s="184">
        <v>3.1399999999999997E-2</v>
      </c>
      <c r="C20" s="184">
        <f t="shared" si="1"/>
        <v>21.979999999999997</v>
      </c>
      <c r="D20" s="184">
        <v>0.6</v>
      </c>
      <c r="E20" s="184">
        <f t="shared" si="2"/>
        <v>13.187999999999997</v>
      </c>
      <c r="F20" s="184">
        <v>0.8</v>
      </c>
      <c r="G20" s="184">
        <f t="shared" si="3"/>
        <v>10.550399999999998</v>
      </c>
      <c r="H20" s="419">
        <v>120</v>
      </c>
      <c r="I20" s="184">
        <f t="shared" si="4"/>
        <v>1266.0479999999998</v>
      </c>
      <c r="J20" s="419">
        <f t="shared" si="5"/>
        <v>79.127999999999986</v>
      </c>
      <c r="K20" s="419">
        <v>15</v>
      </c>
      <c r="L20" s="561">
        <f t="shared" si="6"/>
        <v>2.9414999999999996</v>
      </c>
      <c r="M20" s="426">
        <f t="shared" si="0"/>
        <v>94.127999999999986</v>
      </c>
      <c r="N20" s="421">
        <f t="shared" si="7"/>
        <v>54.949999999999989</v>
      </c>
      <c r="O20" s="563">
        <f t="shared" si="8"/>
        <v>1.7171874999999996</v>
      </c>
      <c r="P20" s="422">
        <f t="shared" si="9"/>
        <v>996</v>
      </c>
      <c r="Q20" s="565">
        <f t="shared" si="10"/>
        <v>31.125</v>
      </c>
      <c r="R20" s="44">
        <v>830</v>
      </c>
      <c r="S20">
        <v>2.5</v>
      </c>
      <c r="T20">
        <f t="shared" si="11"/>
        <v>1320</v>
      </c>
      <c r="U20" s="561">
        <f t="shared" si="12"/>
        <v>41.25</v>
      </c>
      <c r="V20">
        <v>1100</v>
      </c>
      <c r="W20">
        <v>1.2</v>
      </c>
      <c r="X20">
        <v>32</v>
      </c>
    </row>
    <row r="21" spans="1:24" x14ac:dyDescent="0.35">
      <c r="A21" s="418">
        <v>750</v>
      </c>
      <c r="B21" s="419">
        <v>3.1399999999999997E-2</v>
      </c>
      <c r="C21" s="419">
        <f t="shared" si="1"/>
        <v>23.549999999999997</v>
      </c>
      <c r="D21" s="419">
        <v>0.6</v>
      </c>
      <c r="E21" s="419">
        <f t="shared" si="2"/>
        <v>14.129999999999997</v>
      </c>
      <c r="F21" s="419">
        <v>0.8</v>
      </c>
      <c r="G21" s="419">
        <f t="shared" si="3"/>
        <v>11.303999999999998</v>
      </c>
      <c r="H21" s="419">
        <v>120</v>
      </c>
      <c r="I21" s="419">
        <f t="shared" si="4"/>
        <v>1356.4799999999998</v>
      </c>
      <c r="J21" s="419">
        <f t="shared" si="5"/>
        <v>84.779999999999987</v>
      </c>
      <c r="K21" s="419">
        <v>15</v>
      </c>
      <c r="L21" s="561">
        <f t="shared" si="6"/>
        <v>3.1181249999999996</v>
      </c>
      <c r="M21" s="420">
        <f t="shared" si="0"/>
        <v>99.779999999999987</v>
      </c>
      <c r="N21" s="421">
        <f t="shared" si="7"/>
        <v>58.874999999999993</v>
      </c>
      <c r="O21" s="563">
        <f t="shared" si="8"/>
        <v>1.8398437499999998</v>
      </c>
      <c r="P21" s="422">
        <f t="shared" si="9"/>
        <v>1244.3999999999999</v>
      </c>
      <c r="Q21" s="565">
        <f t="shared" si="10"/>
        <v>38.887499999999996</v>
      </c>
      <c r="R21" s="422">
        <v>1037</v>
      </c>
      <c r="S21">
        <v>2.5</v>
      </c>
      <c r="U21" s="561">
        <f t="shared" si="12"/>
        <v>0</v>
      </c>
      <c r="X21">
        <v>32</v>
      </c>
    </row>
    <row r="22" spans="1:24" x14ac:dyDescent="0.35">
      <c r="A22" s="423">
        <v>800</v>
      </c>
      <c r="B22" s="184">
        <v>3.1399999999999997E-2</v>
      </c>
      <c r="C22" s="184">
        <f t="shared" si="1"/>
        <v>25.119999999999997</v>
      </c>
      <c r="D22" s="184">
        <v>0.6</v>
      </c>
      <c r="E22" s="184">
        <f t="shared" si="2"/>
        <v>15.071999999999997</v>
      </c>
      <c r="F22" s="184">
        <v>0.8</v>
      </c>
      <c r="G22" s="184">
        <f t="shared" si="3"/>
        <v>12.057599999999999</v>
      </c>
      <c r="H22" s="419">
        <v>120</v>
      </c>
      <c r="I22" s="184">
        <f t="shared" si="4"/>
        <v>1446.9119999999998</v>
      </c>
      <c r="J22" s="419">
        <f t="shared" si="5"/>
        <v>90.431999999999988</v>
      </c>
      <c r="K22" s="419">
        <v>15</v>
      </c>
      <c r="L22" s="561">
        <f t="shared" si="6"/>
        <v>3.2947499999999996</v>
      </c>
      <c r="M22" s="426">
        <f t="shared" si="0"/>
        <v>105.43199999999999</v>
      </c>
      <c r="N22" s="421">
        <f t="shared" si="7"/>
        <v>62.8</v>
      </c>
      <c r="O22" s="563">
        <f t="shared" si="8"/>
        <v>1.9624999999999999</v>
      </c>
      <c r="P22" s="422">
        <f t="shared" si="9"/>
        <v>1554</v>
      </c>
      <c r="Q22" s="565">
        <f t="shared" si="10"/>
        <v>48.5625</v>
      </c>
      <c r="R22" s="44">
        <v>1295</v>
      </c>
      <c r="S22">
        <v>2.5</v>
      </c>
      <c r="U22" s="561">
        <f t="shared" si="12"/>
        <v>0</v>
      </c>
      <c r="X22">
        <v>32</v>
      </c>
    </row>
    <row r="23" spans="1:24" x14ac:dyDescent="0.35">
      <c r="A23" s="418">
        <v>850</v>
      </c>
      <c r="B23" s="419">
        <v>3.1399999999999997E-2</v>
      </c>
      <c r="C23" s="419">
        <f t="shared" si="1"/>
        <v>26.689999999999998</v>
      </c>
      <c r="D23" s="419">
        <v>0.6</v>
      </c>
      <c r="E23" s="419">
        <f t="shared" si="2"/>
        <v>16.013999999999999</v>
      </c>
      <c r="F23" s="419">
        <v>0.8</v>
      </c>
      <c r="G23" s="419">
        <f t="shared" si="3"/>
        <v>12.811199999999999</v>
      </c>
      <c r="H23" s="419">
        <v>120</v>
      </c>
      <c r="I23" s="419">
        <f t="shared" si="4"/>
        <v>1537.3440000000001</v>
      </c>
      <c r="J23" s="419">
        <f t="shared" si="5"/>
        <v>96.084000000000003</v>
      </c>
      <c r="K23" s="419">
        <v>15</v>
      </c>
      <c r="L23" s="561">
        <f t="shared" si="6"/>
        <v>3.4713750000000001</v>
      </c>
      <c r="M23" s="420">
        <f t="shared" si="0"/>
        <v>111.084</v>
      </c>
      <c r="N23" s="421">
        <f t="shared" si="7"/>
        <v>66.724999999999994</v>
      </c>
      <c r="O23" s="563">
        <f t="shared" si="8"/>
        <v>2.0851562499999998</v>
      </c>
      <c r="P23" s="422">
        <f t="shared" si="9"/>
        <v>1945.1999999999998</v>
      </c>
      <c r="Q23" s="565">
        <f t="shared" si="10"/>
        <v>60.787499999999994</v>
      </c>
      <c r="R23" s="422">
        <v>1621</v>
      </c>
      <c r="S23">
        <v>2.5</v>
      </c>
      <c r="U23" s="561">
        <f t="shared" si="12"/>
        <v>0</v>
      </c>
      <c r="X23">
        <v>32</v>
      </c>
    </row>
    <row r="24" spans="1:24" ht="13.15" thickBot="1" x14ac:dyDescent="0.4">
      <c r="A24" s="427">
        <v>900</v>
      </c>
      <c r="B24" s="428">
        <v>3.1399999999999997E-2</v>
      </c>
      <c r="C24" s="428">
        <f t="shared" si="1"/>
        <v>28.259999999999998</v>
      </c>
      <c r="D24" s="428">
        <v>0.6</v>
      </c>
      <c r="E24" s="428">
        <f t="shared" si="2"/>
        <v>16.956</v>
      </c>
      <c r="F24" s="428">
        <v>0.8</v>
      </c>
      <c r="G24" s="428">
        <f t="shared" si="3"/>
        <v>13.5648</v>
      </c>
      <c r="H24" s="419">
        <v>120</v>
      </c>
      <c r="I24" s="428">
        <f t="shared" si="4"/>
        <v>1627.7760000000001</v>
      </c>
      <c r="J24" s="419">
        <f t="shared" si="5"/>
        <v>101.736</v>
      </c>
      <c r="K24" s="419">
        <v>15</v>
      </c>
      <c r="L24" s="561">
        <f t="shared" si="6"/>
        <v>3.6480000000000001</v>
      </c>
      <c r="M24" s="429">
        <f t="shared" si="0"/>
        <v>116.736</v>
      </c>
      <c r="N24" s="421">
        <f t="shared" si="7"/>
        <v>70.649999999999991</v>
      </c>
      <c r="O24" s="563">
        <f t="shared" si="8"/>
        <v>2.2078124999999997</v>
      </c>
      <c r="P24" s="422">
        <f t="shared" si="9"/>
        <v>2430</v>
      </c>
      <c r="Q24" s="565">
        <f t="shared" si="10"/>
        <v>75.9375</v>
      </c>
      <c r="R24" s="44">
        <v>2025</v>
      </c>
      <c r="S24">
        <v>2.5</v>
      </c>
      <c r="X24">
        <v>32</v>
      </c>
    </row>
  </sheetData>
  <pageMargins left="0.7" right="0.7" top="0.75" bottom="0.75" header="0.3" footer="0.3"/>
  <pageSetup paperSize="9" orientation="portrait" horizontalDpi="1200" verticalDpi="120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2:U61"/>
  <sheetViews>
    <sheetView tabSelected="1" topLeftCell="A22" workbookViewId="0">
      <selection activeCell="R27" sqref="R27"/>
    </sheetView>
  </sheetViews>
  <sheetFormatPr defaultRowHeight="12.75" x14ac:dyDescent="0.35"/>
  <cols>
    <col min="1" max="1" width="12.6640625" customWidth="1"/>
    <col min="2" max="2" width="12.86328125" customWidth="1"/>
    <col min="3" max="3" width="20.33203125" customWidth="1"/>
    <col min="4" max="4" width="11.53125" customWidth="1"/>
    <col min="5" max="5" width="14.33203125" customWidth="1"/>
    <col min="6" max="6" width="14.6640625" customWidth="1"/>
    <col min="7" max="7" width="12.86328125" customWidth="1"/>
    <col min="8" max="8" width="9.1328125" customWidth="1"/>
    <col min="9" max="9" width="13.6640625" customWidth="1"/>
    <col min="10" max="10" width="10.33203125" customWidth="1"/>
    <col min="11" max="14" width="10.33203125" hidden="1" customWidth="1"/>
    <col min="15" max="15" width="0" hidden="1" customWidth="1"/>
  </cols>
  <sheetData>
    <row r="2" spans="1:21" ht="18" x14ac:dyDescent="0.55000000000000004">
      <c r="A2" s="667" t="s">
        <v>5801</v>
      </c>
      <c r="B2" s="667"/>
      <c r="C2" s="667"/>
      <c r="D2" s="667"/>
      <c r="E2" s="667"/>
      <c r="F2" s="667"/>
      <c r="G2" s="667"/>
      <c r="H2" s="667"/>
      <c r="I2" s="667"/>
      <c r="J2" s="667"/>
    </row>
    <row r="3" spans="1:21" ht="13.15" thickBot="1" x14ac:dyDescent="0.4">
      <c r="A3" s="668"/>
      <c r="B3" s="668"/>
      <c r="C3" s="668"/>
      <c r="D3" s="668"/>
      <c r="E3" s="668"/>
      <c r="F3" s="669"/>
      <c r="G3" s="669"/>
      <c r="H3" s="669"/>
      <c r="I3" s="668"/>
      <c r="J3" s="668"/>
      <c r="K3" s="44"/>
      <c r="L3" s="44"/>
    </row>
    <row r="4" spans="1:21" ht="13.15" thickBot="1" x14ac:dyDescent="0.4">
      <c r="A4" s="574"/>
      <c r="B4" s="575"/>
      <c r="C4" s="575"/>
      <c r="D4" s="575"/>
      <c r="E4" s="576"/>
      <c r="F4" s="577" t="s">
        <v>5806</v>
      </c>
      <c r="G4" s="578"/>
      <c r="H4" s="579"/>
      <c r="I4" s="560"/>
      <c r="J4" s="560"/>
    </row>
    <row r="5" spans="1:21" ht="16.149999999999999" thickBot="1" x14ac:dyDescent="0.55000000000000004">
      <c r="A5" s="571" t="s">
        <v>1136</v>
      </c>
      <c r="B5" s="572" t="s">
        <v>5802</v>
      </c>
      <c r="C5" s="572" t="s">
        <v>5803</v>
      </c>
      <c r="D5" s="573" t="s">
        <v>5804</v>
      </c>
      <c r="E5" s="572" t="s">
        <v>5805</v>
      </c>
      <c r="F5" s="601" t="s">
        <v>5952</v>
      </c>
      <c r="G5" s="604" t="s">
        <v>5953</v>
      </c>
      <c r="H5" s="604">
        <v>304</v>
      </c>
      <c r="I5" s="670" t="s">
        <v>5807</v>
      </c>
      <c r="J5" s="671"/>
    </row>
    <row r="6" spans="1:21" ht="16.149999999999999" thickBot="1" x14ac:dyDescent="0.55000000000000004">
      <c r="A6" s="580"/>
      <c r="B6" s="581"/>
      <c r="C6" s="581"/>
      <c r="D6" s="582"/>
      <c r="E6" s="581"/>
      <c r="F6" s="603">
        <v>5</v>
      </c>
      <c r="G6" s="603">
        <v>5.5</v>
      </c>
      <c r="H6" s="603">
        <v>3.5</v>
      </c>
      <c r="I6" s="581"/>
      <c r="J6" s="583"/>
    </row>
    <row r="7" spans="1:21" ht="15.75" x14ac:dyDescent="0.5">
      <c r="A7" s="463" t="s">
        <v>5808</v>
      </c>
      <c r="B7" s="461"/>
      <c r="C7" s="461"/>
      <c r="D7" s="461"/>
      <c r="E7" s="461"/>
      <c r="F7" s="602"/>
      <c r="G7" s="602"/>
      <c r="H7" s="602"/>
      <c r="I7" s="461"/>
      <c r="J7" s="462"/>
      <c r="K7">
        <v>316</v>
      </c>
    </row>
    <row r="8" spans="1:21" ht="18" x14ac:dyDescent="0.55000000000000004">
      <c r="A8" s="450">
        <v>250</v>
      </c>
      <c r="B8" s="447">
        <v>0.4</v>
      </c>
      <c r="C8" s="558">
        <f>A8*0.0314*B8*0.8</f>
        <v>2.5120000000000005</v>
      </c>
      <c r="D8" s="447">
        <v>8</v>
      </c>
      <c r="E8" s="558">
        <f>C8*D8</f>
        <v>20.096000000000004</v>
      </c>
      <c r="F8" s="590">
        <v>5.8</v>
      </c>
      <c r="G8" s="584"/>
      <c r="H8" s="587"/>
      <c r="I8" s="677">
        <f>E8*F8</f>
        <v>116.55680000000002</v>
      </c>
      <c r="J8" s="678"/>
      <c r="K8">
        <v>5</v>
      </c>
      <c r="L8">
        <v>5.5</v>
      </c>
      <c r="O8">
        <v>1</v>
      </c>
    </row>
    <row r="9" spans="1:21" ht="18.399999999999999" thickBot="1" x14ac:dyDescent="0.6">
      <c r="A9" s="441">
        <v>0</v>
      </c>
      <c r="B9" s="379">
        <v>0.4</v>
      </c>
      <c r="C9" s="380">
        <f>A9*0.0314*B9*0.8</f>
        <v>0</v>
      </c>
      <c r="D9" s="379">
        <v>0</v>
      </c>
      <c r="E9" s="380">
        <f>C9*D9</f>
        <v>0</v>
      </c>
      <c r="F9" s="591">
        <v>5.8</v>
      </c>
      <c r="G9" s="585"/>
      <c r="H9" s="588"/>
      <c r="I9" s="672">
        <f>E9*F9</f>
        <v>0</v>
      </c>
      <c r="J9" s="673"/>
      <c r="K9">
        <v>304</v>
      </c>
    </row>
    <row r="10" spans="1:21" ht="18" x14ac:dyDescent="0.55000000000000004">
      <c r="A10" s="449" t="s">
        <v>5809</v>
      </c>
      <c r="B10" s="674"/>
      <c r="C10" s="675"/>
      <c r="D10" s="675"/>
      <c r="E10" s="675"/>
      <c r="F10" s="675"/>
      <c r="G10" s="675"/>
      <c r="H10" s="675"/>
      <c r="I10" s="675"/>
      <c r="J10" s="676"/>
      <c r="K10">
        <v>3.1</v>
      </c>
      <c r="L10">
        <v>3.4</v>
      </c>
    </row>
    <row r="11" spans="1:21" ht="18.399999999999999" thickBot="1" x14ac:dyDescent="0.6">
      <c r="A11" s="442">
        <v>250</v>
      </c>
      <c r="B11" s="381">
        <v>0.4</v>
      </c>
      <c r="C11" s="382">
        <f>A11*0.0314*B11*0.8</f>
        <v>2.5120000000000005</v>
      </c>
      <c r="D11" s="381">
        <v>17</v>
      </c>
      <c r="E11" s="382">
        <f>C11*D11</f>
        <v>42.704000000000008</v>
      </c>
      <c r="F11" s="592">
        <v>5.8</v>
      </c>
      <c r="G11" s="586"/>
      <c r="H11" s="589"/>
      <c r="I11" s="656">
        <f>E11*F11</f>
        <v>247.68320000000003</v>
      </c>
      <c r="J11" s="657"/>
      <c r="K11">
        <v>430</v>
      </c>
    </row>
    <row r="12" spans="1:21" ht="18.399999999999999" thickBot="1" x14ac:dyDescent="0.6">
      <c r="A12" s="658" t="s">
        <v>5810</v>
      </c>
      <c r="B12" s="658"/>
      <c r="C12" s="658"/>
      <c r="D12" s="658"/>
      <c r="E12" s="658"/>
      <c r="F12" s="658"/>
      <c r="G12" s="658"/>
      <c r="H12" s="658"/>
      <c r="I12" s="658"/>
      <c r="J12" s="658"/>
      <c r="K12">
        <v>1.95</v>
      </c>
      <c r="L12">
        <v>2.15</v>
      </c>
      <c r="O12" s="631"/>
      <c r="P12" s="631"/>
      <c r="Q12" s="631"/>
      <c r="R12" s="631"/>
      <c r="S12" s="631"/>
      <c r="T12" s="631"/>
      <c r="U12" s="631"/>
    </row>
    <row r="13" spans="1:21" ht="16.149999999999999" thickBot="1" x14ac:dyDescent="0.55000000000000004">
      <c r="A13" s="383"/>
      <c r="B13" s="383"/>
      <c r="C13" s="383"/>
      <c r="D13" s="383"/>
      <c r="E13" s="383"/>
      <c r="F13" s="597" t="s">
        <v>5806</v>
      </c>
      <c r="G13" s="383"/>
      <c r="H13" s="383"/>
      <c r="I13" s="383"/>
      <c r="J13" s="383"/>
    </row>
    <row r="14" spans="1:21" ht="16.149999999999999" thickBot="1" x14ac:dyDescent="0.55000000000000004">
      <c r="A14" s="430" t="s">
        <v>1136</v>
      </c>
      <c r="B14" s="432" t="s">
        <v>5802</v>
      </c>
      <c r="C14" s="432" t="s">
        <v>5803</v>
      </c>
      <c r="D14" s="432" t="s">
        <v>5804</v>
      </c>
      <c r="E14" s="537" t="s">
        <v>5805</v>
      </c>
      <c r="F14" s="599" t="s">
        <v>5954</v>
      </c>
      <c r="G14" s="599" t="s">
        <v>5955</v>
      </c>
      <c r="H14" s="598"/>
      <c r="I14" s="659" t="s">
        <v>5807</v>
      </c>
      <c r="J14" s="660"/>
    </row>
    <row r="15" spans="1:21" ht="16.149999999999999" thickBot="1" x14ac:dyDescent="0.55000000000000004">
      <c r="A15" s="580"/>
      <c r="B15" s="582"/>
      <c r="C15" s="582"/>
      <c r="D15" s="582"/>
      <c r="E15" s="581"/>
      <c r="F15" s="600">
        <v>2</v>
      </c>
      <c r="G15" s="600">
        <v>2.2000000000000002</v>
      </c>
      <c r="H15" s="581"/>
      <c r="I15" s="581"/>
      <c r="J15" s="583"/>
    </row>
    <row r="16" spans="1:21" ht="14.25" x14ac:dyDescent="0.45">
      <c r="A16" s="661" t="s">
        <v>5811</v>
      </c>
      <c r="B16" s="662"/>
      <c r="C16" s="662"/>
      <c r="D16" s="662"/>
      <c r="E16" s="662"/>
      <c r="F16" s="663"/>
      <c r="G16" s="663"/>
      <c r="H16" s="662"/>
      <c r="I16" s="662"/>
      <c r="J16" s="664"/>
    </row>
    <row r="17" spans="1:15" ht="18" x14ac:dyDescent="0.55000000000000004">
      <c r="A17" s="443">
        <v>250</v>
      </c>
      <c r="B17" s="384">
        <v>0.4</v>
      </c>
      <c r="C17" s="385">
        <f>L17*0.0314*B17*0.8</f>
        <v>3.0646400000000003</v>
      </c>
      <c r="D17" s="384">
        <v>23</v>
      </c>
      <c r="E17" s="385">
        <f>C17*D17</f>
        <v>70.486720000000005</v>
      </c>
      <c r="F17" s="593">
        <v>2.2000000000000002</v>
      </c>
      <c r="G17" s="540"/>
      <c r="H17" s="540"/>
      <c r="I17" s="665">
        <f>E17*F17</f>
        <v>155.07078400000003</v>
      </c>
      <c r="J17" s="666"/>
      <c r="K17">
        <v>55</v>
      </c>
      <c r="L17">
        <f>A17+K17</f>
        <v>305</v>
      </c>
    </row>
    <row r="18" spans="1:15" x14ac:dyDescent="0.35">
      <c r="A18" s="451"/>
      <c r="B18" s="386"/>
      <c r="C18" s="386"/>
      <c r="D18" s="386"/>
      <c r="E18" s="386"/>
      <c r="F18" s="386"/>
      <c r="G18" s="386"/>
      <c r="H18" s="386"/>
      <c r="I18" s="386"/>
      <c r="J18" s="452"/>
    </row>
    <row r="19" spans="1:15" ht="14.25" x14ac:dyDescent="0.45">
      <c r="A19" s="693" t="s">
        <v>5812</v>
      </c>
      <c r="B19" s="694"/>
      <c r="C19" s="694"/>
      <c r="D19" s="694"/>
      <c r="E19" s="694"/>
      <c r="F19" s="694"/>
      <c r="G19" s="694"/>
      <c r="H19" s="694"/>
      <c r="I19" s="694"/>
      <c r="J19" s="695"/>
    </row>
    <row r="20" spans="1:15" ht="18.399999999999999" thickBot="1" x14ac:dyDescent="0.6">
      <c r="A20" s="444">
        <v>0</v>
      </c>
      <c r="B20" s="387">
        <v>0.5</v>
      </c>
      <c r="C20" s="388">
        <f>L20*0.0314*B20*0.8</f>
        <v>1.3815999999999999</v>
      </c>
      <c r="D20" s="387">
        <v>0</v>
      </c>
      <c r="E20" s="388">
        <f>C20*D20</f>
        <v>0</v>
      </c>
      <c r="F20" s="594">
        <v>2.2000000000000002</v>
      </c>
      <c r="G20" s="541"/>
      <c r="H20" s="541"/>
      <c r="I20" s="696">
        <f>E20*F20</f>
        <v>0</v>
      </c>
      <c r="J20" s="697"/>
      <c r="K20">
        <v>110</v>
      </c>
      <c r="L20">
        <f>A20+K20</f>
        <v>110</v>
      </c>
    </row>
    <row r="21" spans="1:15" x14ac:dyDescent="0.35">
      <c r="A21" s="389"/>
      <c r="B21" s="389"/>
      <c r="C21" s="389"/>
      <c r="D21" s="389"/>
      <c r="E21" s="389"/>
      <c r="F21" s="389"/>
      <c r="G21" s="389"/>
      <c r="H21" s="389"/>
      <c r="I21" s="389"/>
      <c r="J21" s="389"/>
    </row>
    <row r="22" spans="1:15" ht="18" x14ac:dyDescent="0.55000000000000004">
      <c r="A22" s="698" t="s">
        <v>5813</v>
      </c>
      <c r="B22" s="699"/>
      <c r="C22" s="699"/>
      <c r="D22" s="699"/>
      <c r="E22" s="699"/>
      <c r="F22" s="699"/>
      <c r="G22" s="699"/>
      <c r="H22" s="699"/>
      <c r="I22" s="699"/>
      <c r="J22" s="700"/>
    </row>
    <row r="23" spans="1:15" ht="13.15" thickBot="1" x14ac:dyDescent="0.4">
      <c r="A23" s="390"/>
      <c r="B23" s="390"/>
      <c r="C23" s="390"/>
      <c r="D23" s="390"/>
      <c r="E23" s="390"/>
      <c r="F23" s="390"/>
      <c r="G23" s="390"/>
      <c r="H23" s="390"/>
      <c r="I23" s="390"/>
      <c r="J23" s="390"/>
    </row>
    <row r="24" spans="1:15" ht="15.75" x14ac:dyDescent="0.5">
      <c r="A24" s="430" t="s">
        <v>1136</v>
      </c>
      <c r="B24" s="432" t="s">
        <v>5802</v>
      </c>
      <c r="C24" s="432" t="s">
        <v>5804</v>
      </c>
      <c r="D24" s="432">
        <v>0</v>
      </c>
      <c r="E24" s="431" t="s">
        <v>5814</v>
      </c>
      <c r="F24" s="431" t="s">
        <v>5815</v>
      </c>
      <c r="G24" s="537"/>
      <c r="H24" s="537"/>
      <c r="I24" s="659" t="s">
        <v>5807</v>
      </c>
      <c r="J24" s="660"/>
    </row>
    <row r="25" spans="1:15" x14ac:dyDescent="0.35">
      <c r="A25" s="391"/>
      <c r="B25" s="392"/>
      <c r="C25" s="392"/>
      <c r="D25" s="392"/>
      <c r="E25" s="392"/>
      <c r="F25" s="392"/>
      <c r="G25" s="392"/>
      <c r="H25" s="392"/>
      <c r="I25" s="392"/>
      <c r="J25" s="393"/>
    </row>
    <row r="26" spans="1:15" ht="14.25" x14ac:dyDescent="0.45">
      <c r="A26" s="690" t="s">
        <v>5956</v>
      </c>
      <c r="B26" s="691"/>
      <c r="C26" s="691"/>
      <c r="D26" s="691"/>
      <c r="E26" s="691"/>
      <c r="F26" s="691"/>
      <c r="G26" s="691"/>
      <c r="H26" s="691"/>
      <c r="I26" s="691"/>
      <c r="J26" s="692"/>
    </row>
    <row r="27" spans="1:15" ht="18" x14ac:dyDescent="0.55000000000000004">
      <c r="A27" s="445">
        <v>250</v>
      </c>
      <c r="B27" s="394">
        <v>25</v>
      </c>
      <c r="C27" s="395">
        <f>K27*0.00314</f>
        <v>0.97340000000000004</v>
      </c>
      <c r="D27" s="394">
        <v>23</v>
      </c>
      <c r="E27" s="395">
        <f>C27*D27</f>
        <v>22.388200000000001</v>
      </c>
      <c r="F27" s="595">
        <v>3.7</v>
      </c>
      <c r="G27" s="542"/>
      <c r="H27" s="542"/>
      <c r="I27" s="701">
        <f>E27*F27</f>
        <v>82.836340000000007</v>
      </c>
      <c r="J27" s="702"/>
      <c r="K27">
        <f>A27+60</f>
        <v>310</v>
      </c>
    </row>
    <row r="28" spans="1:15" x14ac:dyDescent="0.35">
      <c r="A28" s="396"/>
      <c r="B28" s="397"/>
      <c r="C28" s="397"/>
      <c r="D28" s="397"/>
      <c r="E28" s="397"/>
      <c r="F28" s="397"/>
      <c r="G28" s="397"/>
      <c r="H28" s="397"/>
      <c r="I28" s="397"/>
      <c r="J28" s="398"/>
    </row>
    <row r="29" spans="1:15" ht="14.25" x14ac:dyDescent="0.45">
      <c r="A29" s="690" t="s">
        <v>5816</v>
      </c>
      <c r="B29" s="691"/>
      <c r="C29" s="691"/>
      <c r="D29" s="691"/>
      <c r="E29" s="691"/>
      <c r="F29" s="691"/>
      <c r="G29" s="691"/>
      <c r="H29" s="691"/>
      <c r="I29" s="691"/>
      <c r="J29" s="692"/>
      <c r="O29" s="530"/>
    </row>
    <row r="30" spans="1:15" ht="18.399999999999999" thickBot="1" x14ac:dyDescent="0.6">
      <c r="A30" s="446">
        <v>0</v>
      </c>
      <c r="B30" s="399">
        <v>50</v>
      </c>
      <c r="C30" s="400">
        <f>K30*0.00314</f>
        <v>0.34539999999999998</v>
      </c>
      <c r="D30" s="399">
        <v>0</v>
      </c>
      <c r="E30" s="400">
        <f>C30*D30</f>
        <v>0</v>
      </c>
      <c r="F30" s="596">
        <v>6.15</v>
      </c>
      <c r="G30" s="543"/>
      <c r="H30" s="543"/>
      <c r="I30" s="706">
        <f>E30*F30</f>
        <v>0</v>
      </c>
      <c r="J30" s="707"/>
      <c r="K30">
        <f>A30+110</f>
        <v>110</v>
      </c>
    </row>
    <row r="31" spans="1:15" x14ac:dyDescent="0.35">
      <c r="A31" s="389"/>
      <c r="B31" s="389"/>
      <c r="C31" s="389"/>
      <c r="D31" s="389"/>
      <c r="E31" s="389"/>
      <c r="F31" s="389"/>
      <c r="G31" s="389"/>
      <c r="H31" s="389"/>
      <c r="I31" s="389"/>
      <c r="J31" s="389"/>
    </row>
    <row r="32" spans="1:15" ht="21" x14ac:dyDescent="0.65">
      <c r="A32" s="401" t="s">
        <v>5817</v>
      </c>
      <c r="B32" s="401" t="s">
        <v>5818</v>
      </c>
      <c r="C32" s="401" t="s">
        <v>5819</v>
      </c>
      <c r="D32" s="402">
        <v>40</v>
      </c>
      <c r="E32" s="679" t="s">
        <v>5820</v>
      </c>
      <c r="F32" s="679"/>
      <c r="G32" s="544"/>
      <c r="H32" s="544"/>
      <c r="I32" s="680">
        <f>I8+I9+I11+I17+I27</f>
        <v>602.14712400000008</v>
      </c>
      <c r="J32" s="681"/>
      <c r="K32" s="448">
        <f>I32+J61</f>
        <v>661.69384275000004</v>
      </c>
    </row>
    <row r="33" spans="1:14" ht="21" x14ac:dyDescent="0.65">
      <c r="A33" s="460">
        <v>0</v>
      </c>
      <c r="B33" s="460">
        <v>0</v>
      </c>
      <c r="C33" s="460">
        <v>6000</v>
      </c>
      <c r="D33" s="402">
        <v>20</v>
      </c>
      <c r="E33" s="679" t="s">
        <v>5821</v>
      </c>
      <c r="F33" s="679"/>
      <c r="G33" s="544"/>
      <c r="H33" s="544"/>
      <c r="I33" s="680">
        <f>I8+I9+I11+I20+I30</f>
        <v>364.24000000000007</v>
      </c>
      <c r="J33" s="681"/>
      <c r="K33" s="448">
        <f>I33+J61</f>
        <v>423.78671875000009</v>
      </c>
    </row>
    <row r="34" spans="1:14" ht="18" x14ac:dyDescent="0.55000000000000004">
      <c r="A34" s="501" t="s">
        <v>5808</v>
      </c>
      <c r="B34" s="500" t="s">
        <v>1440</v>
      </c>
      <c r="C34" s="403"/>
      <c r="D34" s="389"/>
      <c r="E34" s="682" t="s">
        <v>5842</v>
      </c>
      <c r="F34" s="682"/>
      <c r="G34" s="538"/>
      <c r="H34" s="538"/>
      <c r="I34" s="683">
        <f>N34</f>
        <v>1277.1628971993105</v>
      </c>
      <c r="J34" s="683"/>
      <c r="K34" s="448">
        <f>K32*D32%</f>
        <v>264.67753710000005</v>
      </c>
      <c r="L34" s="448">
        <f>K32+K34+K37+L37+M37+N37</f>
        <v>1064.3024143327586</v>
      </c>
      <c r="M34" s="448">
        <f>L34*D33%</f>
        <v>212.86048286655173</v>
      </c>
      <c r="N34" s="448">
        <f>SUM(L34:M34)</f>
        <v>1277.1628971993105</v>
      </c>
    </row>
    <row r="35" spans="1:14" ht="18" x14ac:dyDescent="0.55000000000000004">
      <c r="A35" s="501" t="s">
        <v>5809</v>
      </c>
      <c r="B35" s="500" t="s">
        <v>1440</v>
      </c>
      <c r="C35" s="403"/>
      <c r="D35" s="389"/>
      <c r="E35" s="685" t="s">
        <v>5843</v>
      </c>
      <c r="F35" s="686"/>
      <c r="G35" s="539"/>
      <c r="H35" s="539"/>
      <c r="I35" s="687">
        <f>N35</f>
        <v>877.4789288793105</v>
      </c>
      <c r="J35" s="687"/>
      <c r="K35" s="448">
        <f>K33*D32%</f>
        <v>169.51468750000004</v>
      </c>
      <c r="L35" s="448">
        <f>K33+K35+K37+L37+M37+N37</f>
        <v>731.23244073275873</v>
      </c>
      <c r="M35" s="448">
        <f>L35*D33%</f>
        <v>146.24648814655174</v>
      </c>
      <c r="N35" s="448">
        <f>SUM(L35:M35)</f>
        <v>877.4789288793105</v>
      </c>
    </row>
    <row r="36" spans="1:14" ht="18" x14ac:dyDescent="0.55000000000000004">
      <c r="A36" s="535" t="s">
        <v>5936</v>
      </c>
      <c r="B36" s="500">
        <v>0</v>
      </c>
      <c r="C36" s="403"/>
      <c r="D36" s="705"/>
      <c r="E36" s="705"/>
      <c r="F36" s="459"/>
      <c r="G36" s="459"/>
      <c r="H36" s="459"/>
      <c r="I36" s="703"/>
      <c r="J36" s="703"/>
      <c r="K36" s="448" t="s">
        <v>5950</v>
      </c>
      <c r="L36" s="448" t="s">
        <v>5818</v>
      </c>
      <c r="M36" s="448" t="s">
        <v>5819</v>
      </c>
      <c r="N36" s="448" t="s">
        <v>5951</v>
      </c>
    </row>
    <row r="37" spans="1:14" ht="20.75" customHeight="1" x14ac:dyDescent="0.55000000000000004">
      <c r="A37" s="389"/>
      <c r="B37" s="389"/>
      <c r="C37" s="389"/>
      <c r="D37" s="684"/>
      <c r="E37" s="684"/>
      <c r="F37" s="453"/>
      <c r="G37" s="453"/>
      <c r="H37" s="453"/>
      <c r="I37" s="704"/>
      <c r="J37" s="704"/>
      <c r="K37" s="561">
        <f>A33/'SİPARİŞ  '!F44</f>
        <v>0</v>
      </c>
      <c r="L37" s="561">
        <f>B33/'SİPARİŞ  '!F44</f>
        <v>0</v>
      </c>
      <c r="M37" s="561">
        <f>C33/'SİPARİŞ  '!F44</f>
        <v>137.93103448275863</v>
      </c>
      <c r="N37" s="561">
        <f>B36/'SİPARİŞ  '!F44</f>
        <v>0</v>
      </c>
    </row>
    <row r="38" spans="1:14" ht="47.25" x14ac:dyDescent="0.5">
      <c r="A38" s="404" t="s">
        <v>1136</v>
      </c>
      <c r="B38" s="405" t="s">
        <v>5822</v>
      </c>
      <c r="C38" s="567" t="s">
        <v>5947</v>
      </c>
      <c r="D38" s="405" t="s">
        <v>5823</v>
      </c>
      <c r="E38" s="404" t="s">
        <v>5947</v>
      </c>
      <c r="F38" s="405" t="s">
        <v>5824</v>
      </c>
      <c r="G38" s="405" t="s">
        <v>5939</v>
      </c>
      <c r="H38" s="405" t="s">
        <v>5948</v>
      </c>
      <c r="I38" s="404" t="s">
        <v>5947</v>
      </c>
      <c r="J38" s="568" t="s">
        <v>5949</v>
      </c>
    </row>
    <row r="39" spans="1:14" ht="15.75" x14ac:dyDescent="0.5">
      <c r="A39" s="406">
        <v>100</v>
      </c>
      <c r="B39" s="407"/>
      <c r="C39" s="562">
        <f>B39*KELEPÇE!L3</f>
        <v>0</v>
      </c>
      <c r="D39" s="407"/>
      <c r="E39" s="562">
        <f>D39*KELEPÇE!O3</f>
        <v>0</v>
      </c>
      <c r="F39" s="407"/>
      <c r="G39" s="407"/>
      <c r="H39" s="408"/>
      <c r="I39" s="569">
        <f>F39*KELEPÇE!Q3</f>
        <v>0</v>
      </c>
      <c r="J39" s="562">
        <f>C39+E39+H39+I39</f>
        <v>0</v>
      </c>
    </row>
    <row r="40" spans="1:14" ht="15.75" x14ac:dyDescent="0.5">
      <c r="A40" s="409">
        <v>130</v>
      </c>
      <c r="B40" s="411"/>
      <c r="C40" s="562">
        <f>B40*KELEPÇE!L4</f>
        <v>0</v>
      </c>
      <c r="D40" s="411"/>
      <c r="E40" s="562">
        <f>D40*KELEPÇE!O4</f>
        <v>0</v>
      </c>
      <c r="F40" s="411"/>
      <c r="G40" s="411"/>
      <c r="H40" s="410"/>
      <c r="I40" s="569">
        <f>F40*KELEPÇE!Q4</f>
        <v>0</v>
      </c>
      <c r="J40" s="562">
        <f t="shared" ref="J40:J60" si="0">C40+E40+H40+I40</f>
        <v>0</v>
      </c>
    </row>
    <row r="41" spans="1:14" ht="15.75" x14ac:dyDescent="0.5">
      <c r="A41" s="412">
        <v>150</v>
      </c>
      <c r="B41" s="407"/>
      <c r="C41" s="562">
        <f>B41*KELEPÇE!L5</f>
        <v>0</v>
      </c>
      <c r="D41" s="407"/>
      <c r="E41" s="562">
        <f>D41*KELEPÇE!O5</f>
        <v>0</v>
      </c>
      <c r="F41" s="407"/>
      <c r="G41" s="545"/>
      <c r="H41" s="566">
        <f>G41*KELEPÇE!U5</f>
        <v>0</v>
      </c>
      <c r="I41" s="569">
        <f>F41*KELEPÇE!Q5</f>
        <v>0</v>
      </c>
      <c r="J41" s="562">
        <f t="shared" si="0"/>
        <v>0</v>
      </c>
    </row>
    <row r="42" spans="1:14" ht="15.75" x14ac:dyDescent="0.5">
      <c r="A42" s="409">
        <v>180</v>
      </c>
      <c r="B42" s="411"/>
      <c r="C42" s="562">
        <f>B42*KELEPÇE!L6</f>
        <v>0</v>
      </c>
      <c r="D42" s="411"/>
      <c r="E42" s="562">
        <f>D42*KELEPÇE!O6</f>
        <v>0</v>
      </c>
      <c r="F42" s="411"/>
      <c r="G42" s="545"/>
      <c r="H42" s="566">
        <f>G42*KELEPÇE!U6</f>
        <v>0</v>
      </c>
      <c r="I42" s="569">
        <f>F42*KELEPÇE!Q6</f>
        <v>0</v>
      </c>
      <c r="J42" s="562">
        <f t="shared" si="0"/>
        <v>0</v>
      </c>
    </row>
    <row r="43" spans="1:14" ht="15.75" x14ac:dyDescent="0.5">
      <c r="A43" s="412">
        <v>200</v>
      </c>
      <c r="B43" s="407"/>
      <c r="C43" s="562">
        <f>B43*KELEPÇE!L7</f>
        <v>0</v>
      </c>
      <c r="D43" s="407"/>
      <c r="E43" s="562">
        <f>D43*KELEPÇE!O7</f>
        <v>0</v>
      </c>
      <c r="F43" s="407"/>
      <c r="G43" s="545"/>
      <c r="H43" s="566">
        <f>G43*KELEPÇE!U7</f>
        <v>0</v>
      </c>
      <c r="I43" s="569">
        <f>F43*KELEPÇE!Q7</f>
        <v>0</v>
      </c>
      <c r="J43" s="562">
        <f t="shared" si="0"/>
        <v>0</v>
      </c>
    </row>
    <row r="44" spans="1:14" ht="15.75" x14ac:dyDescent="0.5">
      <c r="A44" s="409">
        <v>225</v>
      </c>
      <c r="B44" s="411"/>
      <c r="C44" s="562">
        <f>B44*KELEPÇE!L8</f>
        <v>0</v>
      </c>
      <c r="D44" s="411"/>
      <c r="E44" s="562">
        <f>D44*KELEPÇE!O8</f>
        <v>0</v>
      </c>
      <c r="F44" s="411"/>
      <c r="G44" s="545"/>
      <c r="H44" s="566">
        <f>G44*KELEPÇE!U8</f>
        <v>0</v>
      </c>
      <c r="I44" s="569">
        <f>F44*KELEPÇE!Q8</f>
        <v>0</v>
      </c>
      <c r="J44" s="562">
        <f t="shared" si="0"/>
        <v>0</v>
      </c>
    </row>
    <row r="45" spans="1:14" ht="15.75" x14ac:dyDescent="0.5">
      <c r="A45" s="412">
        <v>250</v>
      </c>
      <c r="B45" s="407">
        <v>1</v>
      </c>
      <c r="C45" s="562">
        <f>B45*KELEPÇE!L9</f>
        <v>1.3518750000000002</v>
      </c>
      <c r="D45" s="407">
        <v>3</v>
      </c>
      <c r="E45" s="562">
        <f>D45*KELEPÇE!O9</f>
        <v>1.83984375</v>
      </c>
      <c r="F45" s="407"/>
      <c r="G45" s="545"/>
      <c r="H45" s="566">
        <f>G45*KELEPÇE!U9</f>
        <v>0</v>
      </c>
      <c r="I45" s="569">
        <f>F45*KELEPÇE!Q9</f>
        <v>0</v>
      </c>
      <c r="J45" s="562">
        <f t="shared" si="0"/>
        <v>3.1917187500000002</v>
      </c>
    </row>
    <row r="46" spans="1:14" ht="15.75" x14ac:dyDescent="0.5">
      <c r="A46" s="409">
        <v>280</v>
      </c>
      <c r="B46" s="411"/>
      <c r="C46" s="562">
        <f>B46*KELEPÇE!L10</f>
        <v>0</v>
      </c>
      <c r="D46" s="411"/>
      <c r="E46" s="562">
        <f>D46*KELEPÇE!O10</f>
        <v>0</v>
      </c>
      <c r="F46" s="411"/>
      <c r="G46" s="545"/>
      <c r="H46" s="566">
        <f>G46*KELEPÇE!U10</f>
        <v>0</v>
      </c>
      <c r="I46" s="569">
        <f>F46*KELEPÇE!Q10</f>
        <v>0</v>
      </c>
      <c r="J46" s="562">
        <f t="shared" si="0"/>
        <v>0</v>
      </c>
    </row>
    <row r="47" spans="1:14" ht="15.75" x14ac:dyDescent="0.5">
      <c r="A47" s="412">
        <v>300</v>
      </c>
      <c r="B47" s="407">
        <v>30</v>
      </c>
      <c r="C47" s="562">
        <f>B47*KELEPÇE!L11</f>
        <v>45.854999999999997</v>
      </c>
      <c r="D47" s="407"/>
      <c r="E47" s="562">
        <f>D47*KELEPÇE!O11</f>
        <v>0</v>
      </c>
      <c r="F47" s="407">
        <v>2</v>
      </c>
      <c r="G47" s="545"/>
      <c r="H47" s="566">
        <f>G47*KELEPÇE!U11</f>
        <v>0</v>
      </c>
      <c r="I47" s="569">
        <f>F47*KELEPÇE!Q11</f>
        <v>10.5</v>
      </c>
      <c r="J47" s="562">
        <f t="shared" si="0"/>
        <v>56.354999999999997</v>
      </c>
    </row>
    <row r="48" spans="1:14" ht="15.75" x14ac:dyDescent="0.5">
      <c r="A48" s="409">
        <v>320</v>
      </c>
      <c r="B48" s="411"/>
      <c r="C48" s="562">
        <f>B48*KELEPÇE!L12</f>
        <v>0</v>
      </c>
      <c r="D48" s="411"/>
      <c r="E48" s="562">
        <f>D48*KELEPÇE!O12</f>
        <v>0</v>
      </c>
      <c r="F48" s="411"/>
      <c r="G48" s="545"/>
      <c r="H48" s="566">
        <f>G48*KELEPÇE!U12</f>
        <v>0</v>
      </c>
      <c r="I48" s="569">
        <f>F48*KELEPÇE!Q12</f>
        <v>0</v>
      </c>
      <c r="J48" s="562">
        <f t="shared" si="0"/>
        <v>0</v>
      </c>
    </row>
    <row r="49" spans="1:10" ht="15.75" x14ac:dyDescent="0.5">
      <c r="A49" s="412">
        <v>350</v>
      </c>
      <c r="B49" s="407"/>
      <c r="C49" s="562">
        <f>B49*KELEPÇE!L13</f>
        <v>0</v>
      </c>
      <c r="D49" s="407"/>
      <c r="E49" s="562">
        <f>D49*KELEPÇE!O13</f>
        <v>0</v>
      </c>
      <c r="F49" s="407"/>
      <c r="G49" s="545"/>
      <c r="H49" s="566">
        <f>G49*KELEPÇE!U13</f>
        <v>0</v>
      </c>
      <c r="I49" s="569">
        <f>F49*KELEPÇE!Q13</f>
        <v>0</v>
      </c>
      <c r="J49" s="562">
        <f t="shared" si="0"/>
        <v>0</v>
      </c>
    </row>
    <row r="50" spans="1:10" ht="15.75" x14ac:dyDescent="0.5">
      <c r="A50" s="409">
        <v>400</v>
      </c>
      <c r="B50" s="411"/>
      <c r="C50" s="562">
        <f>B50*KELEPÇE!L14</f>
        <v>0</v>
      </c>
      <c r="D50" s="411"/>
      <c r="E50" s="562">
        <f>D50*KELEPÇE!O14</f>
        <v>0</v>
      </c>
      <c r="F50" s="411"/>
      <c r="G50" s="545"/>
      <c r="H50" s="566">
        <f>G50*KELEPÇE!U14</f>
        <v>0</v>
      </c>
      <c r="I50" s="569">
        <f>F50*KELEPÇE!Q14</f>
        <v>0</v>
      </c>
      <c r="J50" s="562">
        <f t="shared" si="0"/>
        <v>0</v>
      </c>
    </row>
    <row r="51" spans="1:10" ht="15.75" x14ac:dyDescent="0.5">
      <c r="A51" s="412">
        <v>450</v>
      </c>
      <c r="B51" s="407"/>
      <c r="C51" s="562">
        <f>B51*KELEPÇE!L15</f>
        <v>0</v>
      </c>
      <c r="D51" s="407"/>
      <c r="E51" s="562">
        <f>D51*KELEPÇE!O15</f>
        <v>0</v>
      </c>
      <c r="F51" s="407"/>
      <c r="G51" s="545"/>
      <c r="H51" s="566">
        <f>G51*KELEPÇE!U15</f>
        <v>0</v>
      </c>
      <c r="I51" s="569">
        <f>F51*KELEPÇE!Q15</f>
        <v>0</v>
      </c>
      <c r="J51" s="562">
        <f t="shared" si="0"/>
        <v>0</v>
      </c>
    </row>
    <row r="52" spans="1:10" ht="15.75" x14ac:dyDescent="0.5">
      <c r="A52" s="409">
        <v>500</v>
      </c>
      <c r="B52" s="411"/>
      <c r="C52" s="562">
        <f>B52*KELEPÇE!L16</f>
        <v>0</v>
      </c>
      <c r="D52" s="411"/>
      <c r="E52" s="562">
        <f>D52*KELEPÇE!O16</f>
        <v>0</v>
      </c>
      <c r="F52" s="411"/>
      <c r="G52" s="545"/>
      <c r="H52" s="566">
        <f>G52*KELEPÇE!U16</f>
        <v>0</v>
      </c>
      <c r="I52" s="569">
        <f>F52*KELEPÇE!Q16</f>
        <v>0</v>
      </c>
      <c r="J52" s="562">
        <f t="shared" si="0"/>
        <v>0</v>
      </c>
    </row>
    <row r="53" spans="1:10" ht="15.75" x14ac:dyDescent="0.5">
      <c r="A53" s="412">
        <v>550</v>
      </c>
      <c r="B53" s="407"/>
      <c r="C53" s="562">
        <f>B53*KELEPÇE!L17</f>
        <v>0</v>
      </c>
      <c r="D53" s="407"/>
      <c r="E53" s="562">
        <f>D53*KELEPÇE!O17</f>
        <v>0</v>
      </c>
      <c r="F53" s="407"/>
      <c r="G53" s="545"/>
      <c r="H53" s="566">
        <f>G53*KELEPÇE!U17</f>
        <v>0</v>
      </c>
      <c r="I53" s="569">
        <f>F53*KELEPÇE!Q17</f>
        <v>0</v>
      </c>
      <c r="J53" s="562">
        <f t="shared" si="0"/>
        <v>0</v>
      </c>
    </row>
    <row r="54" spans="1:10" ht="15.75" x14ac:dyDescent="0.5">
      <c r="A54" s="409">
        <v>600</v>
      </c>
      <c r="B54" s="411"/>
      <c r="C54" s="562">
        <f>B54*KELEPÇE!L18</f>
        <v>0</v>
      </c>
      <c r="D54" s="411"/>
      <c r="E54" s="562">
        <f>D54*KELEPÇE!O18</f>
        <v>0</v>
      </c>
      <c r="F54" s="411"/>
      <c r="G54" s="545"/>
      <c r="H54" s="566">
        <f>G54*KELEPÇE!U18</f>
        <v>0</v>
      </c>
      <c r="I54" s="569">
        <f>F54*KELEPÇE!Q18</f>
        <v>0</v>
      </c>
      <c r="J54" s="562">
        <f t="shared" si="0"/>
        <v>0</v>
      </c>
    </row>
    <row r="55" spans="1:10" ht="15.75" x14ac:dyDescent="0.5">
      <c r="A55" s="412">
        <v>650</v>
      </c>
      <c r="B55" s="407"/>
      <c r="C55" s="562">
        <f>B55*KELEPÇE!L19</f>
        <v>0</v>
      </c>
      <c r="D55" s="407"/>
      <c r="E55" s="562">
        <f>D55*KELEPÇE!O19</f>
        <v>0</v>
      </c>
      <c r="F55" s="407"/>
      <c r="G55" s="545"/>
      <c r="H55" s="566">
        <f>G55*KELEPÇE!U19</f>
        <v>0</v>
      </c>
      <c r="I55" s="569">
        <f>F55*KELEPÇE!Q19</f>
        <v>0</v>
      </c>
      <c r="J55" s="562">
        <f t="shared" si="0"/>
        <v>0</v>
      </c>
    </row>
    <row r="56" spans="1:10" ht="15.75" x14ac:dyDescent="0.5">
      <c r="A56" s="409">
        <v>700</v>
      </c>
      <c r="B56" s="411"/>
      <c r="C56" s="562">
        <f>B56*KELEPÇE!L20</f>
        <v>0</v>
      </c>
      <c r="D56" s="411"/>
      <c r="E56" s="562">
        <f>D56*KELEPÇE!O20</f>
        <v>0</v>
      </c>
      <c r="F56" s="411"/>
      <c r="G56" s="545"/>
      <c r="H56" s="566">
        <f>G56*KELEPÇE!U20</f>
        <v>0</v>
      </c>
      <c r="I56" s="569">
        <f>F56*KELEPÇE!Q20</f>
        <v>0</v>
      </c>
      <c r="J56" s="562">
        <f t="shared" si="0"/>
        <v>0</v>
      </c>
    </row>
    <row r="57" spans="1:10" ht="15.75" x14ac:dyDescent="0.5">
      <c r="A57" s="412">
        <v>750</v>
      </c>
      <c r="B57" s="407"/>
      <c r="C57" s="562">
        <f>B57*KELEPÇE!L21</f>
        <v>0</v>
      </c>
      <c r="D57" s="407"/>
      <c r="E57" s="562">
        <f>D57*KELEPÇE!O21</f>
        <v>0</v>
      </c>
      <c r="F57" s="407"/>
      <c r="G57" s="407"/>
      <c r="H57" s="408"/>
      <c r="I57" s="569">
        <f>F57*KELEPÇE!Q21</f>
        <v>0</v>
      </c>
      <c r="J57" s="562">
        <f t="shared" si="0"/>
        <v>0</v>
      </c>
    </row>
    <row r="58" spans="1:10" ht="15.75" x14ac:dyDescent="0.5">
      <c r="A58" s="409">
        <v>800</v>
      </c>
      <c r="B58" s="411"/>
      <c r="C58" s="562">
        <f>B58*KELEPÇE!L22</f>
        <v>0</v>
      </c>
      <c r="D58" s="411"/>
      <c r="E58" s="562">
        <f>D58*KELEPÇE!O22</f>
        <v>0</v>
      </c>
      <c r="F58" s="411"/>
      <c r="G58" s="411"/>
      <c r="H58" s="410"/>
      <c r="I58" s="569">
        <f>F58*KELEPÇE!Q22</f>
        <v>0</v>
      </c>
      <c r="J58" s="562">
        <f t="shared" si="0"/>
        <v>0</v>
      </c>
    </row>
    <row r="59" spans="1:10" ht="15.75" x14ac:dyDescent="0.5">
      <c r="A59" s="412">
        <v>850</v>
      </c>
      <c r="B59" s="407"/>
      <c r="C59" s="562">
        <f>B59*KELEPÇE!L23</f>
        <v>0</v>
      </c>
      <c r="D59" s="407"/>
      <c r="E59" s="562">
        <f>D59*KELEPÇE!O23</f>
        <v>0</v>
      </c>
      <c r="F59" s="407"/>
      <c r="G59" s="407"/>
      <c r="H59" s="408"/>
      <c r="I59" s="569">
        <f>F59*KELEPÇE!Q23</f>
        <v>0</v>
      </c>
      <c r="J59" s="562">
        <f t="shared" si="0"/>
        <v>0</v>
      </c>
    </row>
    <row r="60" spans="1:10" ht="16.149999999999999" thickBot="1" x14ac:dyDescent="0.55000000000000004">
      <c r="A60" s="413">
        <v>900</v>
      </c>
      <c r="B60" s="411"/>
      <c r="C60" s="562">
        <f>B60*KELEPÇE!L24</f>
        <v>0</v>
      </c>
      <c r="D60" s="411"/>
      <c r="E60" s="562">
        <f>D60*KELEPÇE!O24</f>
        <v>0</v>
      </c>
      <c r="F60" s="411"/>
      <c r="G60" s="411"/>
      <c r="H60" s="410"/>
      <c r="I60" s="569">
        <f>F60*KELEPÇE!Q24</f>
        <v>0</v>
      </c>
      <c r="J60" s="562">
        <f t="shared" si="0"/>
        <v>0</v>
      </c>
    </row>
    <row r="61" spans="1:10" ht="15.75" x14ac:dyDescent="0.5">
      <c r="A61" s="389"/>
      <c r="B61" s="389"/>
      <c r="C61" s="389"/>
      <c r="D61" s="389"/>
      <c r="E61" s="389"/>
      <c r="F61" s="688" t="s">
        <v>17</v>
      </c>
      <c r="G61" s="688"/>
      <c r="H61" s="688"/>
      <c r="I61" s="689"/>
      <c r="J61" s="570">
        <f>SUM(J39:J60)</f>
        <v>59.546718749999997</v>
      </c>
    </row>
  </sheetData>
  <mergeCells count="33">
    <mergeCell ref="O12:U12"/>
    <mergeCell ref="D37:E37"/>
    <mergeCell ref="E35:F35"/>
    <mergeCell ref="I35:J35"/>
    <mergeCell ref="F61:I61"/>
    <mergeCell ref="A29:J29"/>
    <mergeCell ref="A19:J19"/>
    <mergeCell ref="I20:J20"/>
    <mergeCell ref="A22:J22"/>
    <mergeCell ref="I24:J24"/>
    <mergeCell ref="A26:J26"/>
    <mergeCell ref="I27:J27"/>
    <mergeCell ref="I36:J36"/>
    <mergeCell ref="I37:J37"/>
    <mergeCell ref="D36:E36"/>
    <mergeCell ref="I30:J30"/>
    <mergeCell ref="E32:F32"/>
    <mergeCell ref="I32:J32"/>
    <mergeCell ref="E33:F33"/>
    <mergeCell ref="I33:J33"/>
    <mergeCell ref="E34:F34"/>
    <mergeCell ref="I34:J34"/>
    <mergeCell ref="A2:J2"/>
    <mergeCell ref="A3:J3"/>
    <mergeCell ref="I5:J5"/>
    <mergeCell ref="I9:J9"/>
    <mergeCell ref="B10:J10"/>
    <mergeCell ref="I8:J8"/>
    <mergeCell ref="I11:J11"/>
    <mergeCell ref="A12:J12"/>
    <mergeCell ref="I14:J14"/>
    <mergeCell ref="A16:J16"/>
    <mergeCell ref="I17:J17"/>
  </mergeCells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ayfa15">
    <tabColor rgb="FFFFFF00"/>
    <pageSetUpPr fitToPage="1"/>
  </sheetPr>
  <dimension ref="A1:K73"/>
  <sheetViews>
    <sheetView showGridLines="0" showZeros="0" topLeftCell="A4" zoomScale="80" zoomScaleNormal="80" zoomScaleSheetLayoutView="100" workbookViewId="0">
      <selection activeCell="H28" sqref="H28"/>
    </sheetView>
  </sheetViews>
  <sheetFormatPr defaultRowHeight="12.75" x14ac:dyDescent="0.35"/>
  <cols>
    <col min="1" max="1" width="3" customWidth="1"/>
    <col min="2" max="2" width="3.6640625" customWidth="1"/>
    <col min="3" max="3" width="11.86328125" customWidth="1"/>
    <col min="4" max="4" width="21.33203125" customWidth="1"/>
    <col min="5" max="5" width="49" customWidth="1"/>
    <col min="6" max="6" width="13.86328125" customWidth="1"/>
    <col min="7" max="7" width="19.86328125" customWidth="1"/>
    <col min="8" max="8" width="7.6640625" customWidth="1"/>
    <col min="10" max="10" width="12" customWidth="1"/>
  </cols>
  <sheetData>
    <row r="1" spans="3:11" ht="63" customHeight="1" x14ac:dyDescent="0.35"/>
    <row r="2" spans="3:11" ht="18.75" x14ac:dyDescent="0.5">
      <c r="C2" s="638"/>
      <c r="D2" s="638"/>
      <c r="E2" s="638"/>
      <c r="F2" s="638"/>
      <c r="G2" s="638"/>
      <c r="H2" s="709"/>
      <c r="I2" s="709"/>
      <c r="J2" s="709"/>
      <c r="K2" s="709"/>
    </row>
    <row r="3" spans="3:11" ht="21.75" customHeight="1" x14ac:dyDescent="0.5">
      <c r="C3" s="638"/>
      <c r="D3" s="638"/>
      <c r="E3" s="638"/>
      <c r="F3" s="638"/>
      <c r="G3" s="638"/>
      <c r="H3" s="709"/>
      <c r="I3" s="709"/>
      <c r="J3" s="709"/>
      <c r="K3" s="709"/>
    </row>
    <row r="4" spans="3:11" ht="15" customHeight="1" x14ac:dyDescent="0.5">
      <c r="C4" s="493"/>
      <c r="D4" s="493"/>
      <c r="E4" s="493"/>
      <c r="F4" s="493"/>
      <c r="G4" s="493"/>
      <c r="H4" s="605"/>
      <c r="I4" s="605"/>
      <c r="J4" s="605"/>
      <c r="K4" s="605"/>
    </row>
    <row r="5" spans="3:11" ht="17.75" customHeight="1" x14ac:dyDescent="0.4">
      <c r="C5" s="529"/>
      <c r="D5" s="529"/>
      <c r="F5" s="481" t="s">
        <v>4543</v>
      </c>
      <c r="G5" s="466">
        <f ca="1">SiparişFormu!G2</f>
        <v>46050</v>
      </c>
      <c r="J5" s="5" t="s">
        <v>5</v>
      </c>
    </row>
    <row r="6" spans="3:11" ht="13.15" x14ac:dyDescent="0.4">
      <c r="C6" s="714" t="s">
        <v>4</v>
      </c>
      <c r="D6" s="717" t="s">
        <v>5974</v>
      </c>
      <c r="E6" s="718"/>
      <c r="F6" s="486" t="s">
        <v>5832</v>
      </c>
      <c r="G6" s="464" t="s">
        <v>5963</v>
      </c>
      <c r="J6" s="6" t="str">
        <f>SiparişFormu!G4</f>
        <v>F-87</v>
      </c>
    </row>
    <row r="7" spans="3:11" ht="12.75" customHeight="1" x14ac:dyDescent="0.35">
      <c r="C7" s="715"/>
      <c r="D7" s="719"/>
      <c r="E7" s="720"/>
      <c r="F7" s="487" t="s">
        <v>5833</v>
      </c>
      <c r="G7" s="477" t="s">
        <v>4557</v>
      </c>
      <c r="I7" s="710" t="s">
        <v>3017</v>
      </c>
      <c r="J7" s="710"/>
      <c r="K7" s="710"/>
    </row>
    <row r="8" spans="3:11" ht="12.75" customHeight="1" x14ac:dyDescent="0.35">
      <c r="C8" s="716"/>
      <c r="D8" s="721"/>
      <c r="E8" s="722"/>
      <c r="F8" s="488" t="s">
        <v>5834</v>
      </c>
      <c r="G8" s="220"/>
      <c r="H8" s="227"/>
      <c r="I8" s="710"/>
      <c r="J8" s="710"/>
      <c r="K8" s="710"/>
    </row>
    <row r="9" spans="3:11" ht="26.25" customHeight="1" x14ac:dyDescent="0.35">
      <c r="C9" s="465" t="s">
        <v>3052</v>
      </c>
      <c r="D9" s="723"/>
      <c r="E9" s="724"/>
      <c r="F9" s="480" t="s">
        <v>5835</v>
      </c>
      <c r="G9" s="209"/>
      <c r="H9" s="227"/>
      <c r="I9" s="710"/>
      <c r="J9" s="710"/>
      <c r="K9" s="710"/>
    </row>
    <row r="10" spans="3:11" ht="27" customHeight="1" x14ac:dyDescent="0.4">
      <c r="C10" s="26" t="s">
        <v>6</v>
      </c>
      <c r="D10" s="389"/>
      <c r="E10" s="490" t="s">
        <v>5973</v>
      </c>
      <c r="F10" s="739" t="s">
        <v>5960</v>
      </c>
      <c r="G10" s="740"/>
    </row>
    <row r="11" spans="3:11" ht="26.75" customHeight="1" x14ac:dyDescent="0.35">
      <c r="C11" s="467" t="s">
        <v>1009</v>
      </c>
      <c r="D11" s="467" t="s">
        <v>36</v>
      </c>
      <c r="E11" s="482" t="s">
        <v>37</v>
      </c>
      <c r="F11" s="711" t="s">
        <v>2628</v>
      </c>
      <c r="G11" s="712"/>
    </row>
    <row r="12" spans="3:11" ht="17.25" customHeight="1" x14ac:dyDescent="0.4">
      <c r="C12" s="468"/>
      <c r="D12" s="532"/>
      <c r="E12" s="483" t="s">
        <v>5808</v>
      </c>
      <c r="F12" s="725"/>
      <c r="G12" s="726"/>
    </row>
    <row r="13" spans="3:11" x14ac:dyDescent="0.35">
      <c r="C13" s="469">
        <v>1</v>
      </c>
      <c r="D13" s="496" t="s">
        <v>1678</v>
      </c>
      <c r="E13" s="559" t="s">
        <v>3222</v>
      </c>
      <c r="F13" s="32"/>
      <c r="G13" s="609">
        <f>VLOOKUP(E13,SatışFiyat!B:G,5,FALSE)</f>
        <v>1</v>
      </c>
    </row>
    <row r="14" spans="3:11" x14ac:dyDescent="0.35">
      <c r="C14" s="469">
        <v>2</v>
      </c>
      <c r="D14" s="496" t="s">
        <v>1694</v>
      </c>
      <c r="E14" s="559" t="s">
        <v>3367</v>
      </c>
      <c r="F14" s="32"/>
      <c r="G14" s="609">
        <f>VLOOKUP(E14,SatışFiyat!B:G,5,FALSE)</f>
        <v>1</v>
      </c>
    </row>
    <row r="15" spans="3:11" x14ac:dyDescent="0.35">
      <c r="C15" s="469">
        <v>3</v>
      </c>
      <c r="D15" s="496" t="s">
        <v>1700</v>
      </c>
      <c r="E15" s="559" t="s">
        <v>5975</v>
      </c>
      <c r="F15" s="32"/>
      <c r="G15" s="609">
        <f>VLOOKUP(E15,SatışFiyat!B:G,5,FALSE)</f>
        <v>1</v>
      </c>
    </row>
    <row r="16" spans="3:11" x14ac:dyDescent="0.35">
      <c r="C16" s="469">
        <v>4</v>
      </c>
      <c r="D16" s="496" t="s">
        <v>4223</v>
      </c>
      <c r="E16" s="559" t="s">
        <v>225</v>
      </c>
      <c r="F16" s="32"/>
      <c r="G16" s="609">
        <f>VLOOKUP(E16,SatışFiyat!B:G,5,FALSE)</f>
        <v>3</v>
      </c>
    </row>
    <row r="17" spans="2:7" x14ac:dyDescent="0.35">
      <c r="B17">
        <v>0</v>
      </c>
      <c r="C17" s="469">
        <v>5</v>
      </c>
      <c r="D17" s="610"/>
      <c r="E17" s="559"/>
      <c r="F17" s="32"/>
      <c r="G17" s="609"/>
    </row>
    <row r="18" spans="2:7" x14ac:dyDescent="0.35">
      <c r="C18" s="469">
        <v>6</v>
      </c>
      <c r="D18" s="610"/>
      <c r="E18" s="559"/>
      <c r="F18" s="534"/>
      <c r="G18" s="609"/>
    </row>
    <row r="19" spans="2:7" x14ac:dyDescent="0.35">
      <c r="C19" s="469">
        <v>7</v>
      </c>
      <c r="D19" s="610"/>
      <c r="E19" s="559"/>
      <c r="F19" s="32"/>
      <c r="G19" s="609"/>
    </row>
    <row r="20" spans="2:7" x14ac:dyDescent="0.35">
      <c r="C20" s="469">
        <v>8</v>
      </c>
      <c r="D20" s="610"/>
      <c r="E20" s="559"/>
      <c r="F20" s="32"/>
      <c r="G20" s="609"/>
    </row>
    <row r="21" spans="2:7" x14ac:dyDescent="0.35">
      <c r="C21" s="469">
        <v>9</v>
      </c>
      <c r="D21" s="610"/>
      <c r="E21" s="559"/>
      <c r="F21" s="531"/>
      <c r="G21" s="609"/>
    </row>
    <row r="22" spans="2:7" x14ac:dyDescent="0.35">
      <c r="C22" s="469">
        <v>10</v>
      </c>
      <c r="D22" s="610"/>
      <c r="E22" s="559"/>
      <c r="F22" s="531"/>
      <c r="G22" s="609"/>
    </row>
    <row r="23" spans="2:7" x14ac:dyDescent="0.35">
      <c r="C23" s="469">
        <v>11</v>
      </c>
      <c r="D23" s="610"/>
      <c r="E23" s="559"/>
      <c r="F23" s="531"/>
      <c r="G23" s="609"/>
    </row>
    <row r="24" spans="2:7" x14ac:dyDescent="0.35">
      <c r="C24" s="469">
        <v>12</v>
      </c>
      <c r="D24" s="610"/>
      <c r="E24" s="559"/>
      <c r="F24" s="531"/>
      <c r="G24" s="609"/>
    </row>
    <row r="25" spans="2:7" x14ac:dyDescent="0.35">
      <c r="C25" s="469">
        <v>13</v>
      </c>
      <c r="D25" s="610"/>
      <c r="E25" s="559"/>
      <c r="F25" s="531"/>
      <c r="G25" s="609"/>
    </row>
    <row r="26" spans="2:7" x14ac:dyDescent="0.35">
      <c r="C26" s="469">
        <v>14</v>
      </c>
      <c r="D26" s="610"/>
      <c r="E26" s="559"/>
      <c r="F26" s="531"/>
      <c r="G26" s="609"/>
    </row>
    <row r="27" spans="2:7" x14ac:dyDescent="0.35">
      <c r="C27" s="469">
        <v>15</v>
      </c>
      <c r="D27" s="496"/>
      <c r="E27" s="531"/>
      <c r="F27" s="531"/>
      <c r="G27" s="609"/>
    </row>
    <row r="28" spans="2:7" ht="13.15" x14ac:dyDescent="0.4">
      <c r="C28" s="471">
        <v>0</v>
      </c>
      <c r="D28" s="472">
        <f>SiparişFormu!B25</f>
        <v>0</v>
      </c>
      <c r="E28" s="479" t="s">
        <v>5826</v>
      </c>
      <c r="F28" s="729">
        <f>SiparişFormu!F25</f>
        <v>0</v>
      </c>
      <c r="G28" s="730"/>
    </row>
    <row r="29" spans="2:7" ht="13.5" customHeight="1" x14ac:dyDescent="0.35">
      <c r="C29" s="469">
        <v>1</v>
      </c>
      <c r="D29" s="496" t="s">
        <v>1669</v>
      </c>
      <c r="E29" s="559" t="s">
        <v>3183</v>
      </c>
      <c r="F29" s="731">
        <f>VLOOKUP(D29,SatışFiyat!A:E,5,FALSE)</f>
        <v>6</v>
      </c>
      <c r="G29" s="732"/>
    </row>
    <row r="30" spans="2:7" x14ac:dyDescent="0.35">
      <c r="C30" s="469">
        <v>2</v>
      </c>
      <c r="D30" s="496" t="s">
        <v>1672</v>
      </c>
      <c r="E30" s="559" t="s">
        <v>3125</v>
      </c>
      <c r="F30" s="731">
        <f>VLOOKUP(D30,SatışFiyat!A:E,5,FALSE)</f>
        <v>1</v>
      </c>
      <c r="G30" s="732"/>
    </row>
    <row r="31" spans="2:7" x14ac:dyDescent="0.35">
      <c r="C31" s="469">
        <v>3</v>
      </c>
      <c r="D31" s="496" t="s">
        <v>1706</v>
      </c>
      <c r="E31" s="559" t="s">
        <v>3616</v>
      </c>
      <c r="F31" s="731">
        <f>VLOOKUP(D31,SatışFiyat!A:E,5,FALSE)</f>
        <v>1</v>
      </c>
      <c r="G31" s="732"/>
    </row>
    <row r="32" spans="2:7" x14ac:dyDescent="0.35">
      <c r="C32" s="469">
        <v>4</v>
      </c>
      <c r="D32" s="496" t="s">
        <v>1708</v>
      </c>
      <c r="E32" s="559" t="s">
        <v>5798</v>
      </c>
      <c r="F32" s="731">
        <f>VLOOKUP(D32,SatışFiyat!A:E,5,FALSE)</f>
        <v>1</v>
      </c>
      <c r="G32" s="732"/>
    </row>
    <row r="33" spans="1:7" x14ac:dyDescent="0.35">
      <c r="C33" s="469">
        <v>5</v>
      </c>
      <c r="D33" s="496" t="s">
        <v>4175</v>
      </c>
      <c r="E33" s="559" t="s">
        <v>927</v>
      </c>
      <c r="F33" s="731">
        <f>VLOOKUP(D33,SatışFiyat!A:E,5,FALSE)</f>
        <v>1</v>
      </c>
      <c r="G33" s="732"/>
    </row>
    <row r="34" spans="1:7" x14ac:dyDescent="0.35">
      <c r="C34" s="469">
        <v>6</v>
      </c>
      <c r="D34" s="496" t="s">
        <v>4180</v>
      </c>
      <c r="E34" s="559" t="s">
        <v>911</v>
      </c>
      <c r="F34" s="731">
        <f>VLOOKUP(D34,SatışFiyat!A:E,5,FALSE)</f>
        <v>3</v>
      </c>
      <c r="G34" s="732"/>
    </row>
    <row r="35" spans="1:7" x14ac:dyDescent="0.35">
      <c r="C35" s="469">
        <v>7</v>
      </c>
      <c r="D35" s="496" t="s">
        <v>4185</v>
      </c>
      <c r="E35" s="559" t="s">
        <v>3533</v>
      </c>
      <c r="F35" s="731">
        <f>VLOOKUP(D35,SatışFiyat!A:E,5,FALSE)</f>
        <v>1</v>
      </c>
      <c r="G35" s="732"/>
    </row>
    <row r="36" spans="1:7" x14ac:dyDescent="0.35">
      <c r="C36" s="469">
        <v>8</v>
      </c>
      <c r="D36" s="496" t="s">
        <v>4222</v>
      </c>
      <c r="E36" s="559" t="s">
        <v>224</v>
      </c>
      <c r="F36" s="731">
        <f>VLOOKUP(D36,SatışFiyat!A:E,5,FALSE)</f>
        <v>1</v>
      </c>
      <c r="G36" s="732"/>
    </row>
    <row r="37" spans="1:7" x14ac:dyDescent="0.35">
      <c r="C37" s="469">
        <v>9</v>
      </c>
      <c r="D37" s="496" t="s">
        <v>4223</v>
      </c>
      <c r="E37" s="559" t="s">
        <v>225</v>
      </c>
      <c r="F37" s="731">
        <f>VLOOKUP(D37,SatışFiyat!A:E,5,FALSE)</f>
        <v>10</v>
      </c>
      <c r="G37" s="732"/>
    </row>
    <row r="38" spans="1:7" x14ac:dyDescent="0.35">
      <c r="C38" s="469">
        <v>10</v>
      </c>
      <c r="D38" s="496" t="s">
        <v>4227</v>
      </c>
      <c r="E38" s="559" t="s">
        <v>227</v>
      </c>
      <c r="F38" s="731">
        <f>VLOOKUP(D38,SatışFiyat!A:E,5,FALSE)</f>
        <v>2</v>
      </c>
      <c r="G38" s="732"/>
    </row>
    <row r="39" spans="1:7" x14ac:dyDescent="0.35">
      <c r="C39" s="469">
        <v>11</v>
      </c>
      <c r="D39" s="496"/>
      <c r="E39" s="531"/>
      <c r="F39" s="731"/>
      <c r="G39" s="732"/>
    </row>
    <row r="40" spans="1:7" x14ac:dyDescent="0.35">
      <c r="C40" s="469">
        <v>12</v>
      </c>
      <c r="D40" s="496"/>
      <c r="E40" s="531"/>
      <c r="F40" s="731"/>
      <c r="G40" s="732"/>
    </row>
    <row r="41" spans="1:7" ht="13.5" customHeight="1" x14ac:dyDescent="0.4">
      <c r="A41" s="470">
        <v>25</v>
      </c>
      <c r="B41" s="475" t="s">
        <v>5970</v>
      </c>
      <c r="C41" s="741" t="s">
        <v>5827</v>
      </c>
      <c r="D41" s="742"/>
      <c r="E41" s="743"/>
      <c r="F41" s="727" t="s">
        <v>5942</v>
      </c>
      <c r="G41" s="552">
        <f>'TEKLİF HAZIRLAMA'!I34*B41</f>
        <v>1277.1628971993105</v>
      </c>
    </row>
    <row r="42" spans="1:7" ht="13.15" x14ac:dyDescent="0.4">
      <c r="A42" s="470">
        <v>50</v>
      </c>
      <c r="B42" s="476"/>
      <c r="C42" s="731" t="s">
        <v>5944</v>
      </c>
      <c r="D42" s="744"/>
      <c r="E42" s="744"/>
      <c r="F42" s="728"/>
      <c r="G42" s="552">
        <f>'TEKLİF HAZIRLAMA'!I35*'SİPARİŞ  '!B42</f>
        <v>0</v>
      </c>
    </row>
    <row r="43" spans="1:7" ht="13.5" customHeight="1" x14ac:dyDescent="0.4">
      <c r="B43" s="79"/>
      <c r="C43" s="713"/>
      <c r="D43" s="713"/>
      <c r="E43" s="713"/>
      <c r="F43" s="554" t="s">
        <v>5828</v>
      </c>
      <c r="G43" s="553">
        <f>G41*F44</f>
        <v>55556.586028170008</v>
      </c>
    </row>
    <row r="44" spans="1:7" ht="16.5" customHeight="1" x14ac:dyDescent="0.4">
      <c r="B44" s="79"/>
      <c r="C44" s="713"/>
      <c r="D44" s="713"/>
      <c r="E44" s="713"/>
      <c r="F44" s="555">
        <v>43.5</v>
      </c>
      <c r="G44" s="553">
        <f>G42*F44</f>
        <v>0</v>
      </c>
    </row>
    <row r="45" spans="1:7" ht="13.5" thickBot="1" x14ac:dyDescent="0.45">
      <c r="C45" s="547" t="s">
        <v>5808</v>
      </c>
      <c r="D45" s="548" t="str">
        <f>'TEKLİF HAZIRLAMA'!B34</f>
        <v>İZOLELİ</v>
      </c>
      <c r="E45" s="478"/>
      <c r="F45" s="556"/>
      <c r="G45" s="557"/>
    </row>
    <row r="46" spans="1:7" ht="13.5" thickBot="1" x14ac:dyDescent="0.45">
      <c r="C46" s="497" t="s">
        <v>5809</v>
      </c>
      <c r="D46" s="498" t="str">
        <f>'TEKLİF HAZIRLAMA'!B35</f>
        <v>İZOLELİ</v>
      </c>
      <c r="E46" s="478"/>
      <c r="F46" s="549"/>
      <c r="G46" s="550"/>
    </row>
    <row r="47" spans="1:7" ht="13.15" x14ac:dyDescent="0.4">
      <c r="C47" s="708" t="s">
        <v>5934</v>
      </c>
      <c r="D47" s="708"/>
      <c r="E47" s="708"/>
      <c r="F47" s="546"/>
      <c r="G47" s="551"/>
    </row>
    <row r="48" spans="1:7" x14ac:dyDescent="0.35">
      <c r="C48" s="735" t="s">
        <v>3015</v>
      </c>
      <c r="D48" s="735"/>
      <c r="E48" s="735"/>
      <c r="F48" s="630"/>
      <c r="G48" s="630"/>
    </row>
    <row r="49" spans="2:7" x14ac:dyDescent="0.35">
      <c r="B49" s="389"/>
      <c r="C49" s="499" t="str">
        <f>SiparişFormu!B43</f>
        <v>*Akredite Kuruluş Onayı</v>
      </c>
      <c r="D49" s="489"/>
      <c r="E49" s="489"/>
      <c r="F49" s="736" t="str">
        <f>SiparişFormu!F43</f>
        <v>Fiyata dahildir</v>
      </c>
      <c r="G49" s="736"/>
    </row>
    <row r="50" spans="2:7" x14ac:dyDescent="0.35">
      <c r="B50" s="389"/>
      <c r="C50" s="499" t="str">
        <f>SiparişFormu!B44</f>
        <v xml:space="preserve">*Nakliye </v>
      </c>
      <c r="D50" s="489"/>
      <c r="E50" s="489"/>
      <c r="F50" s="736" t="str">
        <f>SiparişFormu!F44</f>
        <v>Fiyat haricidir</v>
      </c>
      <c r="G50" s="736"/>
    </row>
    <row r="51" spans="2:7" x14ac:dyDescent="0.35">
      <c r="B51" s="389"/>
      <c r="C51" s="499" t="str">
        <f>SiparişFormu!B45</f>
        <v xml:space="preserve"> *Montaj </v>
      </c>
      <c r="D51" s="489"/>
      <c r="E51" s="489"/>
      <c r="F51" s="736" t="str">
        <f>SiparişFormu!F45</f>
        <v>Fiyat haricidir</v>
      </c>
      <c r="G51" s="736"/>
    </row>
    <row r="52" spans="2:7" x14ac:dyDescent="0.35">
      <c r="B52" s="389"/>
      <c r="C52" s="499" t="str">
        <f>SiparişFormu!B46</f>
        <v xml:space="preserve"> *Alt- Üst Havalandırma</v>
      </c>
      <c r="D52" s="489"/>
      <c r="E52" s="489"/>
      <c r="F52" s="736" t="str">
        <f>SiparişFormu!F46</f>
        <v>Fiyat haricidir</v>
      </c>
      <c r="G52" s="736"/>
    </row>
    <row r="53" spans="2:7" ht="13.15" x14ac:dyDescent="0.4">
      <c r="C53" s="738" t="s">
        <v>3016</v>
      </c>
      <c r="D53" s="738"/>
      <c r="E53" s="738"/>
      <c r="F53" s="738"/>
      <c r="G53" s="738"/>
    </row>
    <row r="54" spans="2:7" ht="14.25" customHeight="1" x14ac:dyDescent="0.35">
      <c r="C54" s="389" t="str">
        <f>OPSİYONLAR!A1</f>
        <v>** Teklifimizin geçerlilik süresi 3  (ÜÇ )iş günüdür. Teslimat 10 iş günüdür.</v>
      </c>
      <c r="D54" s="390"/>
      <c r="E54" s="390"/>
      <c r="F54" s="390"/>
    </row>
    <row r="55" spans="2:7" x14ac:dyDescent="0.35">
      <c r="C55" s="390" t="str">
        <f>OPSİYONLAR!A2</f>
        <v>** Teklifimiz DOLAR cinsinden,%50 NAKİT,kalan % 50  60 gün ÇEK ödemesi ile hazırlanmıştır..Ödeme günü MERKEZ BANKASI kuru geçerlidir.</v>
      </c>
      <c r="D55" s="390"/>
      <c r="E55" s="390"/>
      <c r="F55" s="390"/>
    </row>
    <row r="56" spans="2:7" x14ac:dyDescent="0.35">
      <c r="C56" s="390" t="str">
        <f>OPSİYONLAR!A3</f>
        <v>** Fiyatlara KDV DAHİLDİR</v>
      </c>
      <c r="D56" s="390"/>
      <c r="E56" s="473"/>
      <c r="F56" s="390"/>
    </row>
    <row r="57" spans="2:7" x14ac:dyDescent="0.35">
      <c r="C57" s="390" t="str">
        <f>OPSİYONLAR!A5</f>
        <v>**  Dikey Baca  Krom sac kalınlığı  0,40 M M  316L KROM</v>
      </c>
      <c r="D57" s="390"/>
      <c r="E57" s="390"/>
      <c r="F57" s="390"/>
    </row>
    <row r="58" spans="2:7" x14ac:dyDescent="0.35">
      <c r="C58" s="390" t="str">
        <f>OPSİYONLAR!A6</f>
        <v>**  Yatay  Baca  Krom sac kalınlığı  0,40 M M  316L KROM</v>
      </c>
      <c r="D58" s="390"/>
      <c r="E58" s="390"/>
      <c r="F58" s="390"/>
      <c r="G58" s="607" t="s">
        <v>5958</v>
      </c>
    </row>
    <row r="59" spans="2:7" x14ac:dyDescent="0.35">
      <c r="C59" s="390" t="str">
        <f>OPSİYONLAR!A7</f>
        <v>** Dış izalasyon 0,4 MM  430 PASLANMAZ</v>
      </c>
      <c r="D59" s="390"/>
      <c r="E59" s="474"/>
      <c r="F59" s="390"/>
      <c r="G59" s="607" t="s">
        <v>5957</v>
      </c>
    </row>
    <row r="60" spans="2:7" x14ac:dyDescent="0.35">
      <c r="C60" s="390" t="str">
        <f>OPSİYONLAR!A8</f>
        <v>** İzolasyon 25 MM Alüminyum Folyo Kaplı  taş yünü</v>
      </c>
      <c r="D60" s="390"/>
      <c r="E60" s="474"/>
      <c r="F60" s="390"/>
    </row>
    <row r="61" spans="2:7" ht="30.75" customHeight="1" x14ac:dyDescent="0.35">
      <c r="C61" s="737" t="str">
        <f>OPSİYONLAR!A4</f>
        <v xml:space="preserve">** Ürünümüz  CE - EN 1856-1 / EN 13084-7 VE TSE belgelidir.                                                                                                Şirketimizin TSE-ISO-EN 9001:2000 kalite  sistem belgesi mevcuttur.  </v>
      </c>
      <c r="D61" s="737"/>
      <c r="E61" s="737"/>
      <c r="F61" s="390"/>
    </row>
    <row r="62" spans="2:7" x14ac:dyDescent="0.35">
      <c r="C62" s="390" t="str">
        <f>OPSİYONLAR!A9</f>
        <v xml:space="preserve">** Topraklama hariç                        </v>
      </c>
      <c r="D62" s="390"/>
      <c r="E62" s="390"/>
      <c r="F62" s="390"/>
    </row>
    <row r="63" spans="2:7" x14ac:dyDescent="0.35">
      <c r="C63" s="390" t="str">
        <f>OPSİYONLAR!A10</f>
        <v>** Montaj esnasında gerekebilecek vinc ,celik konkriksiyon, beton kırma vb şeyler fiyata dahil değildir.</v>
      </c>
      <c r="D63" s="390"/>
      <c r="E63" s="390"/>
      <c r="F63" s="390"/>
    </row>
    <row r="64" spans="2:7" x14ac:dyDescent="0.35">
      <c r="C64" s="390" t="str">
        <f>OPSİYONLAR!A11</f>
        <v>** Montaj esnasında  ilave edilebilecek malzemeler ayrıca fatura edilir</v>
      </c>
      <c r="D64" s="390"/>
      <c r="E64" s="390"/>
      <c r="F64" s="390"/>
    </row>
    <row r="65" spans="3:7" x14ac:dyDescent="0.35">
      <c r="C65" s="390" t="str">
        <f>OPSİYONLAR!A12</f>
        <v>** Bu teklif formu onaylandığı zaman SÖZLEŞME niteliğinde dir.İhtilaf hukukun da KAYSERİ mahkemeleri yetkilidir.</v>
      </c>
      <c r="D65" s="390"/>
      <c r="E65" s="390"/>
      <c r="F65" s="390"/>
    </row>
    <row r="66" spans="3:7" ht="13.15" x14ac:dyDescent="0.4">
      <c r="C66" s="608" t="s">
        <v>5959</v>
      </c>
      <c r="D66" s="608"/>
      <c r="E66" s="608"/>
      <c r="F66" s="390"/>
    </row>
    <row r="67" spans="3:7" ht="13.15" x14ac:dyDescent="0.35">
      <c r="C67" s="219" t="s">
        <v>20</v>
      </c>
      <c r="D67" s="206"/>
      <c r="E67" s="606" t="s">
        <v>21</v>
      </c>
      <c r="F67" s="733" t="s">
        <v>5838</v>
      </c>
      <c r="G67" s="734"/>
    </row>
    <row r="68" spans="3:7" x14ac:dyDescent="0.35">
      <c r="D68" s="2"/>
      <c r="E68" s="43"/>
    </row>
    <row r="69" spans="3:7" x14ac:dyDescent="0.35">
      <c r="D69" s="22"/>
      <c r="E69" s="43"/>
    </row>
    <row r="70" spans="3:7" x14ac:dyDescent="0.35">
      <c r="D70" s="22"/>
    </row>
    <row r="73" spans="3:7" ht="41.25" customHeight="1" x14ac:dyDescent="0.35"/>
  </sheetData>
  <mergeCells count="38">
    <mergeCell ref="F10:G10"/>
    <mergeCell ref="C43:E43"/>
    <mergeCell ref="F40:G40"/>
    <mergeCell ref="F36:G36"/>
    <mergeCell ref="F38:G38"/>
    <mergeCell ref="F39:G39"/>
    <mergeCell ref="C41:E41"/>
    <mergeCell ref="C42:E42"/>
    <mergeCell ref="F30:G30"/>
    <mergeCell ref="F31:G31"/>
    <mergeCell ref="F32:G32"/>
    <mergeCell ref="F33:G33"/>
    <mergeCell ref="F34:G34"/>
    <mergeCell ref="F67:G67"/>
    <mergeCell ref="C48:E48"/>
    <mergeCell ref="F48:G48"/>
    <mergeCell ref="F49:G49"/>
    <mergeCell ref="F50:G50"/>
    <mergeCell ref="F52:G52"/>
    <mergeCell ref="C61:E61"/>
    <mergeCell ref="F51:G51"/>
    <mergeCell ref="C53:G53"/>
    <mergeCell ref="C47:E47"/>
    <mergeCell ref="H2:K3"/>
    <mergeCell ref="C3:G3"/>
    <mergeCell ref="I7:K9"/>
    <mergeCell ref="F11:G11"/>
    <mergeCell ref="C44:E44"/>
    <mergeCell ref="C6:C8"/>
    <mergeCell ref="D6:E8"/>
    <mergeCell ref="D9:E9"/>
    <mergeCell ref="C2:G2"/>
    <mergeCell ref="F12:G12"/>
    <mergeCell ref="F41:F42"/>
    <mergeCell ref="F28:G28"/>
    <mergeCell ref="F29:G29"/>
    <mergeCell ref="F35:G35"/>
    <mergeCell ref="F37:G37"/>
  </mergeCells>
  <hyperlinks>
    <hyperlink ref="G58" r:id="rId1"/>
    <hyperlink ref="G59" r:id="rId2"/>
  </hyperlinks>
  <pageMargins left="0.7" right="0.7" top="0.75" bottom="0.75" header="0.3" footer="0.3"/>
  <pageSetup paperSize="9" scale="70" orientation="portrait" r:id="rId3"/>
  <rowBreaks count="1" manualBreakCount="1">
    <brk id="68" min="1" max="9" man="1"/>
  </rowBreaks>
  <colBreaks count="1" manualBreakCount="1">
    <brk id="6" max="1048575" man="1"/>
  </colBreaks>
  <drawing r:id="rId4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2060"/>
    <pageSetUpPr fitToPage="1"/>
  </sheetPr>
  <dimension ref="C1:L52"/>
  <sheetViews>
    <sheetView showGridLines="0" showZeros="0" topLeftCell="A4" zoomScale="130" zoomScaleNormal="130" workbookViewId="0">
      <selection activeCell="D6" sqref="D6:E8"/>
    </sheetView>
  </sheetViews>
  <sheetFormatPr defaultRowHeight="12.75" x14ac:dyDescent="0.35"/>
  <cols>
    <col min="1" max="2" width="4" customWidth="1"/>
    <col min="3" max="3" width="9.53125" customWidth="1"/>
    <col min="4" max="4" width="16.33203125" customWidth="1"/>
    <col min="5" max="5" width="42.86328125" customWidth="1"/>
    <col min="6" max="6" width="9" customWidth="1"/>
    <col min="7" max="9" width="18.33203125" customWidth="1"/>
    <col min="11" max="11" width="12" customWidth="1"/>
  </cols>
  <sheetData>
    <row r="1" spans="3:12" ht="63" customHeight="1" x14ac:dyDescent="0.35"/>
    <row r="2" spans="3:12" ht="18.75" x14ac:dyDescent="0.5">
      <c r="C2" s="638"/>
      <c r="D2" s="638"/>
      <c r="E2" s="638"/>
      <c r="F2" s="638"/>
      <c r="G2" s="638"/>
      <c r="H2" s="638"/>
      <c r="I2" s="709"/>
      <c r="J2" s="709"/>
      <c r="K2" s="709"/>
      <c r="L2" s="709"/>
    </row>
    <row r="3" spans="3:12" ht="18.75" x14ac:dyDescent="0.5">
      <c r="C3" s="493"/>
      <c r="D3" s="493"/>
      <c r="E3" s="493"/>
      <c r="F3" s="493"/>
      <c r="G3" s="493"/>
      <c r="H3" s="493"/>
      <c r="I3" s="709"/>
      <c r="J3" s="709"/>
      <c r="K3" s="709"/>
      <c r="L3" s="709"/>
    </row>
    <row r="4" spans="3:12" ht="21.75" customHeight="1" x14ac:dyDescent="0.5">
      <c r="C4" s="638" t="s">
        <v>5829</v>
      </c>
      <c r="D4" s="638"/>
      <c r="E4" s="638"/>
      <c r="F4" s="638"/>
      <c r="G4" s="638"/>
      <c r="H4" s="638"/>
      <c r="I4" s="709"/>
      <c r="J4" s="709"/>
      <c r="K4" s="709"/>
      <c r="L4" s="709"/>
    </row>
    <row r="5" spans="3:12" x14ac:dyDescent="0.35">
      <c r="C5" s="202"/>
      <c r="G5" s="495"/>
      <c r="H5" s="378"/>
      <c r="K5" s="5" t="s">
        <v>5</v>
      </c>
    </row>
    <row r="6" spans="3:12" ht="13.15" x14ac:dyDescent="0.4">
      <c r="C6" s="714" t="s">
        <v>4</v>
      </c>
      <c r="D6" s="753" t="str">
        <f>'SİPARİŞ  '!D6</f>
        <v xml:space="preserve">BURHAN ÜN </v>
      </c>
      <c r="E6" s="754"/>
      <c r="F6" s="511"/>
      <c r="G6" s="512" t="s">
        <v>4573</v>
      </c>
      <c r="H6" s="513">
        <f ca="1">'SİPARİŞ  '!G5</f>
        <v>46050</v>
      </c>
      <c r="K6" s="6" t="str">
        <f>SiparişFormu!G4</f>
        <v>F-87</v>
      </c>
    </row>
    <row r="7" spans="3:12" ht="12.75" customHeight="1" x14ac:dyDescent="0.35">
      <c r="C7" s="715"/>
      <c r="D7" s="755"/>
      <c r="E7" s="756"/>
      <c r="F7" s="514"/>
      <c r="G7" s="515" t="str">
        <f>SiparişFormu!F5</f>
        <v>İL/İLÇE</v>
      </c>
      <c r="H7" s="515" t="str">
        <f>'SİPARİŞ  '!G7</f>
        <v>NEVŞEHİR</v>
      </c>
      <c r="J7" s="710" t="s">
        <v>3017</v>
      </c>
      <c r="K7" s="710"/>
      <c r="L7" s="710"/>
    </row>
    <row r="8" spans="3:12" ht="9.75" customHeight="1" x14ac:dyDescent="0.35">
      <c r="C8" s="716"/>
      <c r="D8" s="755"/>
      <c r="E8" s="756"/>
      <c r="F8" s="514"/>
      <c r="G8" s="516" t="s">
        <v>5834</v>
      </c>
      <c r="H8" s="517">
        <f>'SİPARİŞ  '!G8</f>
        <v>0</v>
      </c>
      <c r="I8" s="227"/>
      <c r="J8" s="710"/>
      <c r="K8" s="710"/>
      <c r="L8" s="710"/>
    </row>
    <row r="9" spans="3:12" ht="26.25" customHeight="1" x14ac:dyDescent="0.4">
      <c r="C9" s="502" t="s">
        <v>3052</v>
      </c>
      <c r="D9" s="751">
        <f>'SİPARİŞ  '!D9</f>
        <v>0</v>
      </c>
      <c r="E9" s="752"/>
      <c r="F9" s="518"/>
      <c r="G9" s="519" t="s">
        <v>31</v>
      </c>
      <c r="H9" s="519">
        <f>'SİPARİŞ  '!G9</f>
        <v>0</v>
      </c>
      <c r="I9" s="377"/>
      <c r="J9" s="710"/>
      <c r="K9" s="710"/>
      <c r="L9" s="710"/>
    </row>
    <row r="10" spans="3:12" ht="24" customHeight="1" x14ac:dyDescent="0.35">
      <c r="C10" s="503" t="s">
        <v>5839</v>
      </c>
      <c r="D10" s="505">
        <f>'SİPARİŞ  '!D10</f>
        <v>0</v>
      </c>
      <c r="E10" s="506" t="str">
        <f>'SİPARİŞ  '!E10</f>
        <v xml:space="preserve">CİHAZ: TOLKAR KURUTMA MAK </v>
      </c>
      <c r="F10" s="514"/>
      <c r="G10" s="757"/>
      <c r="H10" s="758"/>
    </row>
    <row r="11" spans="3:12" ht="36.75" customHeight="1" x14ac:dyDescent="0.35">
      <c r="C11" s="467" t="s">
        <v>1009</v>
      </c>
      <c r="D11" s="467" t="s">
        <v>36</v>
      </c>
      <c r="E11" s="482" t="s">
        <v>37</v>
      </c>
      <c r="F11" s="482"/>
      <c r="G11" s="467" t="s">
        <v>2628</v>
      </c>
      <c r="H11" s="494" t="s">
        <v>1151</v>
      </c>
    </row>
    <row r="12" spans="3:12" ht="15.75" customHeight="1" x14ac:dyDescent="0.4">
      <c r="C12" s="504"/>
      <c r="D12" s="504"/>
      <c r="E12" s="507" t="s">
        <v>5808</v>
      </c>
      <c r="F12" s="507"/>
      <c r="G12" s="520"/>
      <c r="H12" s="521"/>
    </row>
    <row r="13" spans="3:12" ht="18.75" customHeight="1" x14ac:dyDescent="0.35">
      <c r="C13" s="469">
        <v>1</v>
      </c>
      <c r="D13" s="508" t="str">
        <f>'SİPARİŞ  '!D13</f>
        <v>CRN 250 011</v>
      </c>
      <c r="E13" s="485" t="str">
        <f>'SİPARİŞ  '!E13</f>
        <v>Ø250Ölçüm 25mm İzoleli Modül</v>
      </c>
      <c r="F13" s="485"/>
      <c r="G13" s="522">
        <f>'SİPARİŞ  '!F13</f>
        <v>0</v>
      </c>
      <c r="H13" s="484">
        <f>'SİPARİŞ  '!G13</f>
        <v>1</v>
      </c>
    </row>
    <row r="14" spans="3:12" ht="18.75" customHeight="1" x14ac:dyDescent="0.35">
      <c r="C14" s="469">
        <v>2</v>
      </c>
      <c r="D14" s="508" t="str">
        <f>'SİPARİŞ  '!D14</f>
        <v>CRN 250 027</v>
      </c>
      <c r="E14" s="485" t="str">
        <f>'SİPARİŞ  '!E14</f>
        <v>Ø250Dirsek 90o İzoleli 25mm</v>
      </c>
      <c r="F14" s="485"/>
      <c r="G14" s="522">
        <f>'SİPARİŞ  '!F14</f>
        <v>0</v>
      </c>
      <c r="H14" s="484">
        <f>'SİPARİŞ  '!G14</f>
        <v>1</v>
      </c>
    </row>
    <row r="15" spans="3:12" ht="18.75" customHeight="1" x14ac:dyDescent="0.35">
      <c r="C15" s="469">
        <v>3</v>
      </c>
      <c r="D15" s="508" t="str">
        <f>'SİPARİŞ  '!D15</f>
        <v>CRN 250 033</v>
      </c>
      <c r="E15" s="485" t="str">
        <f>'SİPARİŞ  '!E15</f>
        <v>Ø250Rediksiyon İzoleli 25mm 250*215</v>
      </c>
      <c r="F15" s="485"/>
      <c r="G15" s="522">
        <f>'SİPARİŞ  '!F15</f>
        <v>0</v>
      </c>
      <c r="H15" s="484">
        <f>'SİPARİŞ  '!G15</f>
        <v>1</v>
      </c>
    </row>
    <row r="16" spans="3:12" ht="18.75" customHeight="1" x14ac:dyDescent="0.35">
      <c r="C16" s="469">
        <v>4</v>
      </c>
      <c r="D16" s="508" t="str">
        <f>'SİPARİŞ  '!D16</f>
        <v>CRN 300 046</v>
      </c>
      <c r="E16" s="485" t="str">
        <f>'SİPARİŞ  '!E16</f>
        <v>Ø300Bağlantı Kelepçesi</v>
      </c>
      <c r="F16" s="485"/>
      <c r="G16" s="522">
        <f>'SİPARİŞ  '!F16</f>
        <v>0</v>
      </c>
      <c r="H16" s="484">
        <f>'SİPARİŞ  '!G16</f>
        <v>3</v>
      </c>
    </row>
    <row r="17" spans="3:8" ht="18.75" customHeight="1" x14ac:dyDescent="0.35">
      <c r="C17" s="469">
        <v>5</v>
      </c>
      <c r="D17" s="508">
        <f>'SİPARİŞ  '!D17</f>
        <v>0</v>
      </c>
      <c r="E17" s="485">
        <f>'SİPARİŞ  '!E17</f>
        <v>0</v>
      </c>
      <c r="F17" s="485"/>
      <c r="G17" s="522">
        <f>'SİPARİŞ  '!F17</f>
        <v>0</v>
      </c>
      <c r="H17" s="484">
        <f>'SİPARİŞ  '!G17</f>
        <v>0</v>
      </c>
    </row>
    <row r="18" spans="3:8" ht="18.75" customHeight="1" x14ac:dyDescent="0.35">
      <c r="C18" s="469">
        <v>6</v>
      </c>
      <c r="D18" s="508">
        <f>'SİPARİŞ  '!D18</f>
        <v>0</v>
      </c>
      <c r="E18" s="485">
        <f>'SİPARİŞ  '!E18</f>
        <v>0</v>
      </c>
      <c r="F18" s="485"/>
      <c r="G18" s="522">
        <f>'SİPARİŞ  '!F18</f>
        <v>0</v>
      </c>
      <c r="H18" s="484">
        <f>'SİPARİŞ  '!G18</f>
        <v>0</v>
      </c>
    </row>
    <row r="19" spans="3:8" ht="18.75" customHeight="1" x14ac:dyDescent="0.35">
      <c r="C19" s="469">
        <v>7</v>
      </c>
      <c r="D19" s="508">
        <f>'SİPARİŞ  '!D19</f>
        <v>0</v>
      </c>
      <c r="E19" s="485">
        <f>'SİPARİŞ  '!E19</f>
        <v>0</v>
      </c>
      <c r="F19" s="485"/>
      <c r="G19" s="522">
        <f>'SİPARİŞ  '!F19</f>
        <v>0</v>
      </c>
      <c r="H19" s="484">
        <f>'SİPARİŞ  '!G19</f>
        <v>0</v>
      </c>
    </row>
    <row r="20" spans="3:8" ht="18.75" customHeight="1" x14ac:dyDescent="0.35">
      <c r="C20" s="469">
        <v>8</v>
      </c>
      <c r="D20" s="508">
        <f>'SİPARİŞ  '!D20</f>
        <v>0</v>
      </c>
      <c r="E20" s="485">
        <f>'SİPARİŞ  '!E20</f>
        <v>0</v>
      </c>
      <c r="F20" s="485"/>
      <c r="G20" s="522">
        <f>'SİPARİŞ  '!F20</f>
        <v>0</v>
      </c>
      <c r="H20" s="484">
        <f>'SİPARİŞ  '!G20</f>
        <v>0</v>
      </c>
    </row>
    <row r="21" spans="3:8" ht="18.75" customHeight="1" x14ac:dyDescent="0.35">
      <c r="C21" s="469">
        <v>9</v>
      </c>
      <c r="D21" s="508">
        <f>'SİPARİŞ  '!D21</f>
        <v>0</v>
      </c>
      <c r="E21" s="485">
        <f>'SİPARİŞ  '!E21</f>
        <v>0</v>
      </c>
      <c r="F21" s="485"/>
      <c r="G21" s="522">
        <f>'SİPARİŞ  '!F21</f>
        <v>0</v>
      </c>
      <c r="H21" s="484">
        <f>'SİPARİŞ  '!G21</f>
        <v>0</v>
      </c>
    </row>
    <row r="22" spans="3:8" ht="18.75" customHeight="1" x14ac:dyDescent="0.35">
      <c r="C22" s="469">
        <v>10</v>
      </c>
      <c r="D22" s="508">
        <f>'SİPARİŞ  '!D22</f>
        <v>0</v>
      </c>
      <c r="E22" s="485">
        <f>'SİPARİŞ  '!E22</f>
        <v>0</v>
      </c>
      <c r="F22" s="485"/>
      <c r="G22" s="522">
        <f>'SİPARİŞ  '!F22</f>
        <v>0</v>
      </c>
      <c r="H22" s="484">
        <f>'SİPARİŞ  '!G22</f>
        <v>0</v>
      </c>
    </row>
    <row r="23" spans="3:8" ht="18.75" customHeight="1" x14ac:dyDescent="0.35">
      <c r="C23" s="469">
        <v>11</v>
      </c>
      <c r="D23" s="508">
        <f>'SİPARİŞ  '!D23</f>
        <v>0</v>
      </c>
      <c r="E23" s="485">
        <f>'SİPARİŞ  '!E23</f>
        <v>0</v>
      </c>
      <c r="F23" s="485"/>
      <c r="G23" s="522">
        <f>'SİPARİŞ  '!F23</f>
        <v>0</v>
      </c>
      <c r="H23" s="484">
        <f>'SİPARİŞ  '!G23</f>
        <v>0</v>
      </c>
    </row>
    <row r="24" spans="3:8" ht="18.75" customHeight="1" x14ac:dyDescent="0.35">
      <c r="C24" s="469">
        <v>12</v>
      </c>
      <c r="D24" s="508">
        <f>'SİPARİŞ  '!D24</f>
        <v>0</v>
      </c>
      <c r="E24" s="485">
        <f>'SİPARİŞ  '!E24</f>
        <v>0</v>
      </c>
      <c r="F24" s="485"/>
      <c r="G24" s="522">
        <f>'SİPARİŞ  '!F24</f>
        <v>0</v>
      </c>
      <c r="H24" s="484">
        <f>'SİPARİŞ  '!G24</f>
        <v>0</v>
      </c>
    </row>
    <row r="25" spans="3:8" ht="18.75" customHeight="1" x14ac:dyDescent="0.35">
      <c r="C25" s="469">
        <v>13</v>
      </c>
      <c r="D25" s="508">
        <f>'SİPARİŞ  '!D25</f>
        <v>0</v>
      </c>
      <c r="E25" s="485">
        <f>'SİPARİŞ  '!E25</f>
        <v>0</v>
      </c>
      <c r="F25" s="485"/>
      <c r="G25" s="522">
        <f>'SİPARİŞ  '!F25</f>
        <v>0</v>
      </c>
      <c r="H25" s="484">
        <f>'SİPARİŞ  '!G25</f>
        <v>0</v>
      </c>
    </row>
    <row r="26" spans="3:8" ht="18.75" customHeight="1" x14ac:dyDescent="0.35">
      <c r="C26" s="469">
        <v>14</v>
      </c>
      <c r="D26" s="508">
        <f>'SİPARİŞ  '!D26</f>
        <v>0</v>
      </c>
      <c r="E26" s="485">
        <f>'SİPARİŞ  '!E26</f>
        <v>0</v>
      </c>
      <c r="F26" s="485"/>
      <c r="G26" s="522">
        <f>'SİPARİŞ  '!F26</f>
        <v>0</v>
      </c>
      <c r="H26" s="484">
        <f>'SİPARİŞ  '!G26</f>
        <v>0</v>
      </c>
    </row>
    <row r="27" spans="3:8" ht="18.75" customHeight="1" x14ac:dyDescent="0.35">
      <c r="C27" s="469">
        <v>15</v>
      </c>
      <c r="D27" s="508">
        <f>'SİPARİŞ  '!D27</f>
        <v>0</v>
      </c>
      <c r="E27" s="485">
        <f>'SİPARİŞ  '!E27</f>
        <v>0</v>
      </c>
      <c r="F27" s="485"/>
      <c r="G27" s="522">
        <f>'SİPARİŞ  '!F27</f>
        <v>0</v>
      </c>
      <c r="H27" s="484">
        <f>'SİPARİŞ  '!G27</f>
        <v>0</v>
      </c>
    </row>
    <row r="28" spans="3:8" ht="14.25" customHeight="1" x14ac:dyDescent="0.4">
      <c r="C28" s="469">
        <v>16</v>
      </c>
      <c r="D28" s="509">
        <f>SiparişFormu!B25</f>
        <v>0</v>
      </c>
      <c r="E28" s="510" t="s">
        <v>5809</v>
      </c>
      <c r="F28" s="510"/>
      <c r="G28" s="523">
        <f>SiparişFormu!F25</f>
        <v>0</v>
      </c>
      <c r="H28" s="524"/>
    </row>
    <row r="29" spans="3:8" ht="18.75" customHeight="1" x14ac:dyDescent="0.35">
      <c r="C29" s="469">
        <v>1</v>
      </c>
      <c r="D29" s="536" t="str">
        <f>'SİPARİŞ  '!D29</f>
        <v>CRN 250 002</v>
      </c>
      <c r="E29" s="485" t="str">
        <f>'SİPARİŞ  '!E29</f>
        <v>Ø250Standart 25mm İzoleli Modül 1000mm</v>
      </c>
      <c r="F29" s="760">
        <f>'SİPARİŞ  '!F29:G29</f>
        <v>6</v>
      </c>
      <c r="G29" s="760"/>
      <c r="H29" s="525"/>
    </row>
    <row r="30" spans="3:8" ht="18.75" customHeight="1" x14ac:dyDescent="0.35">
      <c r="C30" s="469">
        <v>2</v>
      </c>
      <c r="D30" s="536" t="str">
        <f>'SİPARİŞ  '!D30</f>
        <v>CRN 250 005</v>
      </c>
      <c r="E30" s="485" t="str">
        <f>'SİPARİŞ  '!E30</f>
        <v>Ø250Standart 25mm İzoleli Modül 500mm</v>
      </c>
      <c r="F30" s="760">
        <f>'SİPARİŞ  '!F30:G30</f>
        <v>1</v>
      </c>
      <c r="G30" s="760"/>
      <c r="H30" s="525"/>
    </row>
    <row r="31" spans="3:8" ht="18.75" customHeight="1" x14ac:dyDescent="0.35">
      <c r="C31" s="469">
        <v>3</v>
      </c>
      <c r="D31" s="536" t="str">
        <f>'SİPARİŞ  '!D31</f>
        <v>CRN 250 039</v>
      </c>
      <c r="E31" s="485" t="str">
        <f>'SİPARİŞ  '!E31</f>
        <v>Ø250T Modül 45 25mm İzoleli 90</v>
      </c>
      <c r="F31" s="760">
        <f>'SİPARİŞ  '!F31:G31</f>
        <v>1</v>
      </c>
      <c r="G31" s="760"/>
      <c r="H31" s="525"/>
    </row>
    <row r="32" spans="3:8" ht="18.75" customHeight="1" x14ac:dyDescent="0.35">
      <c r="C32" s="469">
        <v>4</v>
      </c>
      <c r="D32" s="536" t="str">
        <f>'SİPARİŞ  '!D32</f>
        <v>CRN 250 041</v>
      </c>
      <c r="E32" s="485" t="str">
        <f>'SİPARİŞ  '!E32</f>
        <v>Ø250 AÇIK AĞIZ ŞAPKA</v>
      </c>
      <c r="F32" s="760">
        <f>'SİPARİŞ  '!F32:G32</f>
        <v>1</v>
      </c>
      <c r="G32" s="760"/>
      <c r="H32" s="525"/>
    </row>
    <row r="33" spans="3:9" ht="18.75" customHeight="1" x14ac:dyDescent="0.35">
      <c r="C33" s="469">
        <v>5</v>
      </c>
      <c r="D33" s="536" t="str">
        <f>'SİPARİŞ  '!D33</f>
        <v>CRN 250 046</v>
      </c>
      <c r="E33" s="485" t="str">
        <f>'SİPARİŞ  '!E33</f>
        <v>Ø250Bağlantı Kelepçesi</v>
      </c>
      <c r="F33" s="760">
        <f>'SİPARİŞ  '!F33:G33</f>
        <v>1</v>
      </c>
      <c r="G33" s="760"/>
      <c r="H33" s="525"/>
    </row>
    <row r="34" spans="3:9" ht="18.75" customHeight="1" x14ac:dyDescent="0.35">
      <c r="C34" s="469">
        <v>6</v>
      </c>
      <c r="D34" s="536" t="str">
        <f>'SİPARİŞ  '!D34</f>
        <v>CRN 250 051</v>
      </c>
      <c r="E34" s="485" t="str">
        <f>'SİPARİŞ  '!E34</f>
        <v>Ø250Boru Contası</v>
      </c>
      <c r="F34" s="760">
        <f>'SİPARİŞ  '!F34:G34</f>
        <v>3</v>
      </c>
      <c r="G34" s="760"/>
      <c r="H34" s="525"/>
    </row>
    <row r="35" spans="3:9" ht="18.75" customHeight="1" x14ac:dyDescent="0.35">
      <c r="C35" s="469">
        <v>7</v>
      </c>
      <c r="D35" s="536" t="str">
        <f>'SİPARİŞ  '!D35</f>
        <v>CRN 250 056</v>
      </c>
      <c r="E35" s="485" t="str">
        <f>'SİPARİŞ  '!E35</f>
        <v>Ø250Kondens  İzoleli 25mm</v>
      </c>
      <c r="F35" s="760">
        <f>'SİPARİŞ  '!F35:G35</f>
        <v>1</v>
      </c>
      <c r="G35" s="760"/>
      <c r="H35" s="525"/>
    </row>
    <row r="36" spans="3:9" ht="18.75" customHeight="1" x14ac:dyDescent="0.35">
      <c r="C36" s="469">
        <v>8</v>
      </c>
      <c r="D36" s="536" t="str">
        <f>'SİPARİŞ  '!D36</f>
        <v>CRN 300 045</v>
      </c>
      <c r="E36" s="485" t="str">
        <f>'SİPARİŞ  '!E36</f>
        <v>Ø300Sehpa</v>
      </c>
      <c r="F36" s="760">
        <f>'SİPARİŞ  '!F36:G36</f>
        <v>1</v>
      </c>
      <c r="G36" s="760"/>
      <c r="H36" s="525"/>
    </row>
    <row r="37" spans="3:9" ht="13.5" x14ac:dyDescent="0.35">
      <c r="C37" s="469">
        <v>9</v>
      </c>
      <c r="D37" s="536" t="str">
        <f>'SİPARİŞ  '!D37</f>
        <v>CRN 300 046</v>
      </c>
      <c r="E37" s="485" t="str">
        <f>'SİPARİŞ  '!E37</f>
        <v>Ø300Bağlantı Kelepçesi</v>
      </c>
      <c r="F37" s="760">
        <f>'SİPARİŞ  '!F37:G37</f>
        <v>10</v>
      </c>
      <c r="G37" s="760"/>
      <c r="H37" s="525"/>
      <c r="I37" s="2"/>
    </row>
    <row r="38" spans="3:9" ht="13.5" x14ac:dyDescent="0.35">
      <c r="C38" s="469">
        <v>10</v>
      </c>
      <c r="D38" s="536" t="str">
        <f>'SİPARİŞ  '!D38</f>
        <v>CRN 300 050</v>
      </c>
      <c r="E38" s="485" t="str">
        <f>'SİPARİŞ  '!E38</f>
        <v>Ø300Duvar Kelepçesi izolesiz</v>
      </c>
      <c r="F38" s="760">
        <f>'SİPARİŞ  '!F38:G38</f>
        <v>2</v>
      </c>
      <c r="G38" s="760"/>
      <c r="H38" s="525"/>
    </row>
    <row r="39" spans="3:9" ht="13.5" x14ac:dyDescent="0.35">
      <c r="C39" s="469">
        <v>11</v>
      </c>
      <c r="D39" s="536">
        <f>'SİPARİŞ  '!D39</f>
        <v>0</v>
      </c>
      <c r="E39" s="485">
        <f>'SİPARİŞ  '!E39</f>
        <v>0</v>
      </c>
      <c r="F39" s="760">
        <f>'SİPARİŞ  '!F39:G39</f>
        <v>0</v>
      </c>
      <c r="G39" s="760"/>
      <c r="H39" s="525"/>
    </row>
    <row r="40" spans="3:9" ht="13.5" x14ac:dyDescent="0.35">
      <c r="C40" s="469">
        <v>12</v>
      </c>
      <c r="D40" s="536">
        <f>'SİPARİŞ  '!D40</f>
        <v>0</v>
      </c>
      <c r="E40" s="485">
        <f>'SİPARİŞ  '!E40</f>
        <v>0</v>
      </c>
      <c r="F40" s="760">
        <f>'SİPARİŞ  '!F40:G40</f>
        <v>0</v>
      </c>
      <c r="G40" s="760"/>
      <c r="H40" s="525"/>
    </row>
    <row r="41" spans="3:9" x14ac:dyDescent="0.35">
      <c r="C41" s="627"/>
      <c r="D41" s="628"/>
      <c r="E41" s="628"/>
      <c r="F41" s="526"/>
      <c r="G41" s="527"/>
      <c r="H41" s="469"/>
    </row>
    <row r="42" spans="3:9" ht="15.75" customHeight="1" x14ac:dyDescent="0.35">
      <c r="C42" s="745" t="str">
        <f>'SİPARİŞ  '!C41</f>
        <v>NOT</v>
      </c>
      <c r="D42" s="746"/>
      <c r="E42" s="746"/>
      <c r="F42" s="526"/>
      <c r="G42" s="528" t="s">
        <v>5830</v>
      </c>
      <c r="H42" s="470" t="s">
        <v>5831</v>
      </c>
    </row>
    <row r="43" spans="3:9" ht="13.15" x14ac:dyDescent="0.35">
      <c r="C43" s="747" t="str">
        <f>'SİPARİŞ  '!C42</f>
        <v xml:space="preserve">RED </v>
      </c>
      <c r="D43" s="748"/>
      <c r="E43" s="748"/>
      <c r="F43" s="749"/>
      <c r="G43" s="457"/>
      <c r="H43" s="456"/>
    </row>
    <row r="44" spans="3:9" ht="17.25" customHeight="1" x14ac:dyDescent="0.35">
      <c r="C44" s="747">
        <f>'SİPARİŞ  '!C43</f>
        <v>0</v>
      </c>
      <c r="D44" s="748"/>
      <c r="E44" s="748"/>
      <c r="F44" s="749"/>
      <c r="G44" s="454"/>
      <c r="H44" s="44"/>
    </row>
    <row r="45" spans="3:9" ht="15" customHeight="1" x14ac:dyDescent="0.35">
      <c r="C45" s="747">
        <f>'SİPARİŞ  '!C44</f>
        <v>0</v>
      </c>
      <c r="D45" s="748"/>
      <c r="E45" s="748"/>
      <c r="F45" s="749"/>
      <c r="G45" s="456"/>
      <c r="H45" s="456"/>
    </row>
    <row r="46" spans="3:9" ht="16.5" customHeight="1" x14ac:dyDescent="0.35">
      <c r="C46" s="750" t="str">
        <f>OPSİYONLAR!A5</f>
        <v>**  Dikey Baca  Krom sac kalınlığı  0,40 M M  316L KROM</v>
      </c>
      <c r="D46" s="750"/>
      <c r="E46" s="750"/>
      <c r="F46" s="750"/>
      <c r="G46" s="734"/>
      <c r="H46" s="734"/>
    </row>
    <row r="47" spans="3:9" x14ac:dyDescent="0.35">
      <c r="C47" s="759" t="str">
        <f>OPSİYONLAR!A6</f>
        <v>**  Yatay  Baca  Krom sac kalınlığı  0,40 M M  316L KROM</v>
      </c>
      <c r="D47" s="759"/>
      <c r="E47" s="759"/>
      <c r="F47" s="759"/>
    </row>
    <row r="48" spans="3:9" x14ac:dyDescent="0.35">
      <c r="C48" s="759" t="str">
        <f>OPSİYONLAR!A7</f>
        <v>** Dış izalasyon 0,4 MM  430 PASLANMAZ</v>
      </c>
      <c r="D48" s="759"/>
      <c r="E48" s="759"/>
      <c r="F48" s="759"/>
    </row>
    <row r="49" spans="3:6" x14ac:dyDescent="0.35">
      <c r="C49" s="759" t="str">
        <f>OPSİYONLAR!A8</f>
        <v>** İzolasyon 25 MM Alüminyum Folyo Kaplı  taş yünü</v>
      </c>
      <c r="D49" s="759"/>
      <c r="E49" s="759"/>
      <c r="F49" s="759"/>
    </row>
    <row r="52" spans="3:6" ht="41.25" customHeight="1" x14ac:dyDescent="0.35"/>
  </sheetData>
  <mergeCells count="30">
    <mergeCell ref="C47:F47"/>
    <mergeCell ref="C48:F48"/>
    <mergeCell ref="C49:F49"/>
    <mergeCell ref="F29:G29"/>
    <mergeCell ref="F30:G30"/>
    <mergeCell ref="F31:G31"/>
    <mergeCell ref="F32:G32"/>
    <mergeCell ref="F33:G33"/>
    <mergeCell ref="F34:G34"/>
    <mergeCell ref="F35:G35"/>
    <mergeCell ref="F36:G36"/>
    <mergeCell ref="F37:G37"/>
    <mergeCell ref="F38:G38"/>
    <mergeCell ref="F39:G39"/>
    <mergeCell ref="F40:G40"/>
    <mergeCell ref="G46:H46"/>
    <mergeCell ref="C2:H2"/>
    <mergeCell ref="I2:L4"/>
    <mergeCell ref="C4:H4"/>
    <mergeCell ref="D9:E9"/>
    <mergeCell ref="C41:E41"/>
    <mergeCell ref="C6:C8"/>
    <mergeCell ref="D6:E8"/>
    <mergeCell ref="G10:H10"/>
    <mergeCell ref="J7:L9"/>
    <mergeCell ref="C42:E42"/>
    <mergeCell ref="C43:F43"/>
    <mergeCell ref="C44:F44"/>
    <mergeCell ref="C45:F45"/>
    <mergeCell ref="C46:F46"/>
  </mergeCells>
  <pageMargins left="0.70866141732283472" right="0.70866141732283472" top="0.74803149606299213" bottom="0.74803149606299213" header="0.31496062992125984" footer="0.31496062992125984"/>
  <pageSetup paperSize="9" scale="75" orientation="portrait" r:id="rId1"/>
  <rowBreaks count="1" manualBreakCount="1">
    <brk id="47" min="1" max="9" man="1"/>
  </rowBreaks>
  <colBreaks count="1" manualBreakCount="1">
    <brk id="7" max="64" man="1"/>
  </colBreaks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ayfa16">
    <tabColor rgb="FFFFFF00"/>
  </sheetPr>
  <dimension ref="A1:G12"/>
  <sheetViews>
    <sheetView workbookViewId="0">
      <selection activeCell="A9" sqref="A9:G9"/>
    </sheetView>
  </sheetViews>
  <sheetFormatPr defaultRowHeight="12.75" x14ac:dyDescent="0.35"/>
  <sheetData>
    <row r="1" spans="1:7" x14ac:dyDescent="0.35">
      <c r="A1" s="631" t="s">
        <v>3011</v>
      </c>
      <c r="B1" s="631"/>
      <c r="C1" s="631"/>
      <c r="D1" s="631"/>
      <c r="E1" s="631"/>
      <c r="F1" s="631"/>
      <c r="G1" s="631"/>
    </row>
    <row r="2" spans="1:7" ht="13.15" x14ac:dyDescent="0.4">
      <c r="A2" s="631" t="s">
        <v>5943</v>
      </c>
      <c r="B2" s="631"/>
      <c r="C2" s="631"/>
      <c r="D2" s="631"/>
      <c r="E2" s="631"/>
      <c r="F2" s="631"/>
      <c r="G2" s="631"/>
    </row>
    <row r="3" spans="1:7" x14ac:dyDescent="0.35">
      <c r="A3" s="631" t="s">
        <v>3012</v>
      </c>
      <c r="B3" s="631"/>
      <c r="C3" s="631"/>
      <c r="D3" s="631"/>
      <c r="E3" s="631"/>
      <c r="F3" s="631"/>
      <c r="G3" s="631"/>
    </row>
    <row r="4" spans="1:7" ht="12.75" customHeight="1" x14ac:dyDescent="0.35">
      <c r="A4" t="s">
        <v>5841</v>
      </c>
    </row>
    <row r="5" spans="1:7" x14ac:dyDescent="0.35">
      <c r="A5" s="631" t="s">
        <v>5967</v>
      </c>
      <c r="B5" s="631"/>
      <c r="C5" s="631"/>
      <c r="D5" s="631"/>
      <c r="E5" s="631"/>
      <c r="F5" s="631"/>
      <c r="G5" s="631"/>
    </row>
    <row r="6" spans="1:7" x14ac:dyDescent="0.35">
      <c r="A6" s="631" t="s">
        <v>5968</v>
      </c>
      <c r="B6" s="631"/>
      <c r="C6" s="631"/>
      <c r="D6" s="631"/>
      <c r="E6" s="631"/>
      <c r="F6" s="631"/>
      <c r="G6" s="631"/>
    </row>
    <row r="7" spans="1:7" x14ac:dyDescent="0.35">
      <c r="A7" s="631" t="s">
        <v>5965</v>
      </c>
      <c r="B7" s="631"/>
      <c r="C7" s="631"/>
      <c r="D7" s="631"/>
      <c r="E7" s="631"/>
      <c r="F7" s="631"/>
      <c r="G7" s="631"/>
    </row>
    <row r="8" spans="1:7" x14ac:dyDescent="0.35">
      <c r="A8" s="631" t="s">
        <v>5969</v>
      </c>
      <c r="B8" s="631"/>
      <c r="C8" s="631"/>
      <c r="D8" s="631"/>
      <c r="E8" s="631"/>
      <c r="F8" s="631"/>
      <c r="G8" s="631"/>
    </row>
    <row r="9" spans="1:7" x14ac:dyDescent="0.35">
      <c r="A9" s="631" t="s">
        <v>4555</v>
      </c>
      <c r="B9" s="631"/>
      <c r="C9" s="631"/>
      <c r="D9" s="631"/>
      <c r="E9" s="631"/>
      <c r="F9" s="631"/>
      <c r="G9" s="631"/>
    </row>
    <row r="10" spans="1:7" x14ac:dyDescent="0.35">
      <c r="A10" s="198" t="s">
        <v>3013</v>
      </c>
      <c r="B10" s="198"/>
      <c r="C10" s="198"/>
      <c r="D10" s="198"/>
      <c r="E10" s="198"/>
      <c r="F10" s="198"/>
      <c r="G10" s="198"/>
    </row>
    <row r="11" spans="1:7" x14ac:dyDescent="0.35">
      <c r="A11" s="631" t="s">
        <v>3014</v>
      </c>
      <c r="B11" s="631"/>
      <c r="C11" s="631"/>
      <c r="D11" s="631"/>
      <c r="E11" s="631"/>
      <c r="F11" s="631"/>
      <c r="G11" s="631"/>
    </row>
    <row r="12" spans="1:7" x14ac:dyDescent="0.35">
      <c r="A12" s="631" t="s">
        <v>5840</v>
      </c>
      <c r="B12" s="631"/>
      <c r="C12" s="631"/>
      <c r="D12" s="631"/>
      <c r="E12" s="631"/>
      <c r="F12" s="631"/>
      <c r="G12" s="631"/>
    </row>
  </sheetData>
  <mergeCells count="10">
    <mergeCell ref="A12:G12"/>
    <mergeCell ref="A7:G7"/>
    <mergeCell ref="A8:G8"/>
    <mergeCell ref="A9:G9"/>
    <mergeCell ref="A11:G11"/>
    <mergeCell ref="A1:G1"/>
    <mergeCell ref="A2:G2"/>
    <mergeCell ref="A3:G3"/>
    <mergeCell ref="A5:G5"/>
    <mergeCell ref="A6:G6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ayfa2">
    <tabColor rgb="FFFF0000"/>
  </sheetPr>
  <dimension ref="A1:L301"/>
  <sheetViews>
    <sheetView topLeftCell="B145" workbookViewId="0">
      <pane ySplit="503" topLeftCell="A106" activePane="bottomLeft"/>
      <selection activeCell="A858" sqref="A858:B1016"/>
      <selection pane="bottomLeft" activeCell="A858" sqref="A858:B1016"/>
    </sheetView>
  </sheetViews>
  <sheetFormatPr defaultColWidth="9" defaultRowHeight="11.65" x14ac:dyDescent="0.35"/>
  <cols>
    <col min="1" max="1" width="13" style="354" customWidth="1"/>
    <col min="2" max="2" width="8.86328125" style="360" customWidth="1"/>
    <col min="3" max="3" width="43.6640625" style="360" customWidth="1"/>
    <col min="4" max="4" width="51" style="359" customWidth="1"/>
    <col min="5" max="5" width="23.53125" style="359" customWidth="1"/>
    <col min="6" max="6" width="19.86328125" style="359" customWidth="1"/>
    <col min="7" max="7" width="13.6640625" style="361" customWidth="1"/>
    <col min="8" max="8" width="12.53125" style="359" customWidth="1"/>
    <col min="9" max="9" width="50" style="359" bestFit="1" customWidth="1"/>
    <col min="10" max="10" width="17" style="359" customWidth="1"/>
    <col min="11" max="11" width="14.33203125" style="362" customWidth="1"/>
    <col min="12" max="12" width="10" style="359" customWidth="1"/>
    <col min="13" max="16384" width="9" style="359"/>
  </cols>
  <sheetData>
    <row r="1" spans="1:12" s="321" customFormat="1" x14ac:dyDescent="0.35">
      <c r="A1" s="316"/>
      <c r="B1" s="317" t="s">
        <v>26</v>
      </c>
      <c r="C1" s="318" t="s">
        <v>27</v>
      </c>
      <c r="D1" s="318" t="s">
        <v>28</v>
      </c>
      <c r="E1" s="318" t="s">
        <v>29</v>
      </c>
      <c r="F1" s="318" t="s">
        <v>30</v>
      </c>
      <c r="G1" s="319" t="s">
        <v>31</v>
      </c>
      <c r="H1" s="318" t="s">
        <v>32</v>
      </c>
      <c r="I1" s="318" t="s">
        <v>33</v>
      </c>
      <c r="J1" s="318" t="s">
        <v>34</v>
      </c>
      <c r="K1" s="320" t="s">
        <v>35</v>
      </c>
      <c r="L1" s="320" t="s">
        <v>3000</v>
      </c>
    </row>
    <row r="2" spans="1:12" s="328" customFormat="1" ht="12.75" hidden="1" x14ac:dyDescent="0.35">
      <c r="A2" s="322" t="s">
        <v>2691</v>
      </c>
      <c r="B2" s="323" t="s">
        <v>3041</v>
      </c>
      <c r="C2" s="324" t="s">
        <v>3042</v>
      </c>
      <c r="D2" s="324" t="s">
        <v>3043</v>
      </c>
      <c r="E2" s="324" t="s">
        <v>3044</v>
      </c>
      <c r="F2" s="324" t="s">
        <v>3045</v>
      </c>
      <c r="G2" s="325" t="s">
        <v>3046</v>
      </c>
      <c r="H2" s="324" t="s">
        <v>3047</v>
      </c>
      <c r="I2" s="324" t="s">
        <v>3048</v>
      </c>
      <c r="J2" s="324" t="s">
        <v>3049</v>
      </c>
      <c r="K2" s="326" t="s">
        <v>3050</v>
      </c>
      <c r="L2" s="327" t="s">
        <v>3051</v>
      </c>
    </row>
    <row r="3" spans="1:12" s="328" customFormat="1" ht="12.75" hidden="1" x14ac:dyDescent="0.35">
      <c r="A3" s="322" t="s">
        <v>2691</v>
      </c>
      <c r="B3" s="329" t="s">
        <v>2712</v>
      </c>
      <c r="C3" s="330" t="s">
        <v>40</v>
      </c>
      <c r="D3" s="330" t="s">
        <v>41</v>
      </c>
      <c r="E3" s="330" t="s">
        <v>42</v>
      </c>
      <c r="F3" s="330" t="s">
        <v>43</v>
      </c>
      <c r="G3" s="331">
        <v>5327677601</v>
      </c>
      <c r="H3" s="330"/>
      <c r="I3" s="330" t="s">
        <v>44</v>
      </c>
      <c r="J3" s="330" t="s">
        <v>45</v>
      </c>
      <c r="K3" s="332" t="s">
        <v>46</v>
      </c>
      <c r="L3" s="333" t="s">
        <v>3006</v>
      </c>
    </row>
    <row r="4" spans="1:12" s="328" customFormat="1" ht="12.75" hidden="1" x14ac:dyDescent="0.35">
      <c r="A4" s="322" t="s">
        <v>2691</v>
      </c>
      <c r="B4" s="329" t="s">
        <v>2713</v>
      </c>
      <c r="C4" s="330" t="s">
        <v>424</v>
      </c>
      <c r="D4" s="330" t="s">
        <v>425</v>
      </c>
      <c r="E4" s="330" t="s">
        <v>426</v>
      </c>
      <c r="F4" s="330" t="s">
        <v>427</v>
      </c>
      <c r="G4" s="331">
        <v>5412267255</v>
      </c>
      <c r="H4" s="330"/>
      <c r="I4" s="330" t="s">
        <v>425</v>
      </c>
      <c r="J4" s="330" t="s">
        <v>2635</v>
      </c>
      <c r="K4" s="332" t="s">
        <v>428</v>
      </c>
      <c r="L4" s="333" t="s">
        <v>3006</v>
      </c>
    </row>
    <row r="5" spans="1:12" s="328" customFormat="1" hidden="1" x14ac:dyDescent="0.35">
      <c r="A5" s="322" t="s">
        <v>2691</v>
      </c>
      <c r="B5" s="329" t="s">
        <v>2714</v>
      </c>
      <c r="C5" s="330"/>
      <c r="D5" s="330"/>
      <c r="E5" s="330"/>
      <c r="F5" s="330"/>
      <c r="G5" s="331"/>
      <c r="H5" s="330"/>
      <c r="I5" s="330"/>
      <c r="J5" s="330"/>
      <c r="K5" s="332"/>
      <c r="L5" s="334"/>
    </row>
    <row r="6" spans="1:12" s="328" customFormat="1" hidden="1" x14ac:dyDescent="0.35">
      <c r="A6" s="322" t="s">
        <v>2691</v>
      </c>
      <c r="B6" s="329" t="s">
        <v>2715</v>
      </c>
      <c r="C6" s="330"/>
      <c r="D6" s="330"/>
      <c r="E6" s="330"/>
      <c r="F6" s="330"/>
      <c r="G6" s="331"/>
      <c r="H6" s="330"/>
      <c r="I6" s="330"/>
      <c r="J6" s="330"/>
      <c r="K6" s="332"/>
      <c r="L6" s="334"/>
    </row>
    <row r="7" spans="1:12" s="328" customFormat="1" ht="12.75" hidden="1" x14ac:dyDescent="0.35">
      <c r="A7" s="322" t="s">
        <v>2691</v>
      </c>
      <c r="B7" s="329" t="s">
        <v>2716</v>
      </c>
      <c r="C7" s="330" t="s">
        <v>2620</v>
      </c>
      <c r="D7" s="330" t="s">
        <v>2621</v>
      </c>
      <c r="E7" s="330" t="s">
        <v>2622</v>
      </c>
      <c r="F7" s="330" t="s">
        <v>2623</v>
      </c>
      <c r="G7" s="331" t="s">
        <v>2624</v>
      </c>
      <c r="H7" s="330"/>
      <c r="I7" s="330" t="s">
        <v>2625</v>
      </c>
      <c r="J7" s="330"/>
      <c r="K7" s="332"/>
      <c r="L7" s="333" t="s">
        <v>3001</v>
      </c>
    </row>
    <row r="8" spans="1:12" s="328" customFormat="1" hidden="1" x14ac:dyDescent="0.35">
      <c r="A8" s="322" t="s">
        <v>2691</v>
      </c>
      <c r="B8" s="329" t="s">
        <v>2717</v>
      </c>
      <c r="C8" s="330"/>
      <c r="D8" s="330"/>
      <c r="E8" s="330"/>
      <c r="F8" s="330"/>
      <c r="G8" s="331"/>
      <c r="H8" s="330"/>
      <c r="I8" s="330"/>
      <c r="J8" s="330"/>
      <c r="K8" s="332"/>
      <c r="L8" s="334"/>
    </row>
    <row r="9" spans="1:12" s="328" customFormat="1" hidden="1" x14ac:dyDescent="0.35">
      <c r="A9" s="322" t="s">
        <v>2691</v>
      </c>
      <c r="B9" s="329" t="s">
        <v>2718</v>
      </c>
      <c r="C9" s="330"/>
      <c r="D9" s="330"/>
      <c r="E9" s="330"/>
      <c r="F9" s="330"/>
      <c r="G9" s="331"/>
      <c r="H9" s="330"/>
      <c r="I9" s="330"/>
      <c r="J9" s="330"/>
      <c r="K9" s="332"/>
      <c r="L9" s="334"/>
    </row>
    <row r="10" spans="1:12" s="328" customFormat="1" hidden="1" x14ac:dyDescent="0.35">
      <c r="A10" s="322" t="s">
        <v>2691</v>
      </c>
      <c r="B10" s="329" t="s">
        <v>2719</v>
      </c>
      <c r="C10" s="330"/>
      <c r="D10" s="330"/>
      <c r="E10" s="330"/>
      <c r="F10" s="330"/>
      <c r="G10" s="331"/>
      <c r="H10" s="330"/>
      <c r="I10" s="330"/>
      <c r="J10" s="330"/>
      <c r="K10" s="332"/>
      <c r="L10" s="334"/>
    </row>
    <row r="11" spans="1:12" s="328" customFormat="1" hidden="1" x14ac:dyDescent="0.35">
      <c r="A11" s="322" t="s">
        <v>2691</v>
      </c>
      <c r="B11" s="329" t="s">
        <v>2720</v>
      </c>
      <c r="C11" s="330" t="s">
        <v>2636</v>
      </c>
      <c r="D11" s="330" t="s">
        <v>2621</v>
      </c>
      <c r="E11" s="330" t="s">
        <v>2622</v>
      </c>
      <c r="F11" s="330"/>
      <c r="G11" s="331"/>
      <c r="H11" s="330"/>
      <c r="I11" s="330"/>
      <c r="J11" s="330"/>
      <c r="K11" s="332"/>
      <c r="L11" s="334"/>
    </row>
    <row r="12" spans="1:12" s="328" customFormat="1" hidden="1" x14ac:dyDescent="0.35">
      <c r="A12" s="322" t="s">
        <v>2691</v>
      </c>
      <c r="B12" s="329" t="s">
        <v>2721</v>
      </c>
      <c r="C12" s="330"/>
      <c r="D12" s="330"/>
      <c r="E12" s="330"/>
      <c r="F12" s="330"/>
      <c r="G12" s="331"/>
      <c r="H12" s="330"/>
      <c r="I12" s="330"/>
      <c r="J12" s="330"/>
      <c r="K12" s="332"/>
      <c r="L12" s="334"/>
    </row>
    <row r="13" spans="1:12" s="328" customFormat="1" hidden="1" x14ac:dyDescent="0.35">
      <c r="A13" s="322" t="s">
        <v>2691</v>
      </c>
      <c r="B13" s="329" t="s">
        <v>2722</v>
      </c>
      <c r="C13" s="330"/>
      <c r="D13" s="330"/>
      <c r="E13" s="330"/>
      <c r="F13" s="330"/>
      <c r="G13" s="331"/>
      <c r="H13" s="330"/>
      <c r="I13" s="330"/>
      <c r="J13" s="330"/>
      <c r="K13" s="332"/>
      <c r="L13" s="334"/>
    </row>
    <row r="14" spans="1:12" s="328" customFormat="1" hidden="1" x14ac:dyDescent="0.35">
      <c r="A14" s="322" t="s">
        <v>2691</v>
      </c>
      <c r="B14" s="329" t="s">
        <v>2723</v>
      </c>
      <c r="C14" s="330"/>
      <c r="D14" s="330"/>
      <c r="E14" s="330"/>
      <c r="F14" s="330"/>
      <c r="G14" s="331"/>
      <c r="H14" s="330"/>
      <c r="I14" s="330"/>
      <c r="J14" s="330"/>
      <c r="K14" s="332"/>
      <c r="L14" s="334"/>
    </row>
    <row r="15" spans="1:12" s="328" customFormat="1" hidden="1" x14ac:dyDescent="0.35">
      <c r="A15" s="322" t="s">
        <v>2691</v>
      </c>
      <c r="B15" s="329" t="s">
        <v>2724</v>
      </c>
      <c r="C15" s="330"/>
      <c r="D15" s="330"/>
      <c r="E15" s="330"/>
      <c r="F15" s="330"/>
      <c r="G15" s="331"/>
      <c r="H15" s="330"/>
      <c r="I15" s="330"/>
      <c r="J15" s="330"/>
      <c r="K15" s="332"/>
      <c r="L15" s="334"/>
    </row>
    <row r="16" spans="1:12" s="328" customFormat="1" hidden="1" x14ac:dyDescent="0.35">
      <c r="A16" s="322" t="s">
        <v>2691</v>
      </c>
      <c r="B16" s="329" t="s">
        <v>2725</v>
      </c>
      <c r="C16" s="330"/>
      <c r="D16" s="330"/>
      <c r="E16" s="330"/>
      <c r="F16" s="330"/>
      <c r="G16" s="331"/>
      <c r="H16" s="330"/>
      <c r="I16" s="330"/>
      <c r="J16" s="330"/>
      <c r="K16" s="332"/>
      <c r="L16" s="334"/>
    </row>
    <row r="17" spans="1:12" s="328" customFormat="1" hidden="1" x14ac:dyDescent="0.35">
      <c r="A17" s="322" t="s">
        <v>2691</v>
      </c>
      <c r="B17" s="329" t="s">
        <v>2726</v>
      </c>
      <c r="C17" s="330"/>
      <c r="D17" s="330"/>
      <c r="E17" s="330"/>
      <c r="F17" s="330"/>
      <c r="G17" s="331"/>
      <c r="H17" s="330"/>
      <c r="I17" s="330"/>
      <c r="J17" s="330"/>
      <c r="K17" s="332"/>
      <c r="L17" s="334"/>
    </row>
    <row r="18" spans="1:12" s="328" customFormat="1" hidden="1" x14ac:dyDescent="0.35">
      <c r="A18" s="322" t="s">
        <v>2691</v>
      </c>
      <c r="B18" s="329" t="s">
        <v>2727</v>
      </c>
      <c r="C18" s="330"/>
      <c r="D18" s="330"/>
      <c r="E18" s="330"/>
      <c r="F18" s="330"/>
      <c r="G18" s="331"/>
      <c r="H18" s="330"/>
      <c r="I18" s="330"/>
      <c r="J18" s="330"/>
      <c r="K18" s="332"/>
      <c r="L18" s="334"/>
    </row>
    <row r="19" spans="1:12" s="328" customFormat="1" hidden="1" x14ac:dyDescent="0.35">
      <c r="A19" s="322" t="s">
        <v>2691</v>
      </c>
      <c r="B19" s="329" t="s">
        <v>2728</v>
      </c>
      <c r="C19" s="330"/>
      <c r="D19" s="330"/>
      <c r="E19" s="330"/>
      <c r="F19" s="330"/>
      <c r="G19" s="331"/>
      <c r="H19" s="330"/>
      <c r="I19" s="330"/>
      <c r="J19" s="330"/>
      <c r="K19" s="332"/>
      <c r="L19" s="334"/>
    </row>
    <row r="20" spans="1:12" s="328" customFormat="1" hidden="1" x14ac:dyDescent="0.35">
      <c r="A20" s="322" t="s">
        <v>2691</v>
      </c>
      <c r="B20" s="329" t="s">
        <v>2729</v>
      </c>
      <c r="C20" s="330"/>
      <c r="D20" s="330"/>
      <c r="E20" s="330"/>
      <c r="F20" s="330"/>
      <c r="G20" s="331"/>
      <c r="H20" s="330"/>
      <c r="I20" s="330"/>
      <c r="J20" s="330"/>
      <c r="K20" s="332"/>
      <c r="L20" s="334"/>
    </row>
    <row r="21" spans="1:12" s="328" customFormat="1" hidden="1" x14ac:dyDescent="0.35">
      <c r="A21" s="322" t="s">
        <v>2691</v>
      </c>
      <c r="B21" s="329" t="s">
        <v>2730</v>
      </c>
      <c r="C21" s="330"/>
      <c r="D21" s="330"/>
      <c r="E21" s="330"/>
      <c r="F21" s="330"/>
      <c r="G21" s="331"/>
      <c r="H21" s="330"/>
      <c r="I21" s="330"/>
      <c r="J21" s="330"/>
      <c r="K21" s="332"/>
      <c r="L21" s="334"/>
    </row>
    <row r="22" spans="1:12" s="328" customFormat="1" hidden="1" x14ac:dyDescent="0.35">
      <c r="A22" s="322" t="s">
        <v>2691</v>
      </c>
      <c r="B22" s="329" t="s">
        <v>2731</v>
      </c>
      <c r="C22" s="330"/>
      <c r="D22" s="330"/>
      <c r="E22" s="330"/>
      <c r="F22" s="330"/>
      <c r="G22" s="331"/>
      <c r="H22" s="330"/>
      <c r="I22" s="330"/>
      <c r="J22" s="330"/>
      <c r="K22" s="332"/>
      <c r="L22" s="334"/>
    </row>
    <row r="23" spans="1:12" s="328" customFormat="1" hidden="1" x14ac:dyDescent="0.35">
      <c r="A23" s="322" t="s">
        <v>2691</v>
      </c>
      <c r="B23" s="329" t="s">
        <v>2732</v>
      </c>
      <c r="C23" s="330"/>
      <c r="D23" s="330"/>
      <c r="E23" s="330"/>
      <c r="F23" s="330"/>
      <c r="G23" s="331"/>
      <c r="H23" s="330"/>
      <c r="I23" s="330"/>
      <c r="J23" s="330"/>
      <c r="K23" s="332"/>
      <c r="L23" s="334"/>
    </row>
    <row r="24" spans="1:12" s="328" customFormat="1" hidden="1" x14ac:dyDescent="0.35">
      <c r="A24" s="322" t="s">
        <v>2691</v>
      </c>
      <c r="B24" s="329" t="s">
        <v>2733</v>
      </c>
      <c r="C24" s="330"/>
      <c r="D24" s="330"/>
      <c r="E24" s="330"/>
      <c r="F24" s="330"/>
      <c r="G24" s="331"/>
      <c r="H24" s="330"/>
      <c r="I24" s="330"/>
      <c r="J24" s="330"/>
      <c r="K24" s="332"/>
      <c r="L24" s="334"/>
    </row>
    <row r="25" spans="1:12" s="328" customFormat="1" hidden="1" x14ac:dyDescent="0.35">
      <c r="A25" s="322" t="s">
        <v>2691</v>
      </c>
      <c r="B25" s="329" t="s">
        <v>2734</v>
      </c>
      <c r="C25" s="330"/>
      <c r="D25" s="330"/>
      <c r="E25" s="330"/>
      <c r="F25" s="330"/>
      <c r="G25" s="331"/>
      <c r="H25" s="330"/>
      <c r="I25" s="330"/>
      <c r="J25" s="330"/>
      <c r="K25" s="332"/>
      <c r="L25" s="334"/>
    </row>
    <row r="26" spans="1:12" s="328" customFormat="1" hidden="1" x14ac:dyDescent="0.35">
      <c r="A26" s="322" t="s">
        <v>2691</v>
      </c>
      <c r="B26" s="329" t="s">
        <v>2735</v>
      </c>
      <c r="C26" s="330"/>
      <c r="D26" s="330"/>
      <c r="E26" s="330"/>
      <c r="F26" s="330"/>
      <c r="G26" s="331"/>
      <c r="H26" s="330"/>
      <c r="I26" s="330"/>
      <c r="J26" s="330"/>
      <c r="K26" s="332"/>
      <c r="L26" s="334"/>
    </row>
    <row r="27" spans="1:12" s="328" customFormat="1" hidden="1" x14ac:dyDescent="0.35">
      <c r="A27" s="322" t="s">
        <v>2691</v>
      </c>
      <c r="B27" s="329" t="s">
        <v>2736</v>
      </c>
      <c r="C27" s="330"/>
      <c r="D27" s="330"/>
      <c r="E27" s="330"/>
      <c r="F27" s="330"/>
      <c r="G27" s="331"/>
      <c r="H27" s="330"/>
      <c r="I27" s="330"/>
      <c r="J27" s="330"/>
      <c r="K27" s="332"/>
      <c r="L27" s="334"/>
    </row>
    <row r="28" spans="1:12" s="328" customFormat="1" hidden="1" x14ac:dyDescent="0.35">
      <c r="A28" s="322" t="s">
        <v>2691</v>
      </c>
      <c r="B28" s="329" t="s">
        <v>2737</v>
      </c>
      <c r="C28" s="330"/>
      <c r="D28" s="330"/>
      <c r="E28" s="330"/>
      <c r="F28" s="330"/>
      <c r="G28" s="331"/>
      <c r="H28" s="330"/>
      <c r="I28" s="330"/>
      <c r="J28" s="330"/>
      <c r="K28" s="332"/>
      <c r="L28" s="334"/>
    </row>
    <row r="29" spans="1:12" s="328" customFormat="1" hidden="1" x14ac:dyDescent="0.35">
      <c r="A29" s="322" t="s">
        <v>2691</v>
      </c>
      <c r="B29" s="329" t="s">
        <v>2738</v>
      </c>
      <c r="C29" s="330"/>
      <c r="D29" s="330"/>
      <c r="E29" s="330"/>
      <c r="F29" s="330"/>
      <c r="G29" s="331"/>
      <c r="H29" s="330"/>
      <c r="I29" s="330"/>
      <c r="J29" s="330"/>
      <c r="K29" s="332"/>
      <c r="L29" s="334"/>
    </row>
    <row r="30" spans="1:12" s="328" customFormat="1" hidden="1" x14ac:dyDescent="0.35">
      <c r="A30" s="322" t="s">
        <v>2691</v>
      </c>
      <c r="B30" s="329" t="s">
        <v>2739</v>
      </c>
      <c r="C30" s="330"/>
      <c r="D30" s="330"/>
      <c r="E30" s="330"/>
      <c r="F30" s="330"/>
      <c r="G30" s="331"/>
      <c r="H30" s="330"/>
      <c r="I30" s="330"/>
      <c r="J30" s="330"/>
      <c r="K30" s="332"/>
      <c r="L30" s="334"/>
    </row>
    <row r="31" spans="1:12" s="328" customFormat="1" hidden="1" x14ac:dyDescent="0.35">
      <c r="A31" s="322" t="s">
        <v>2691</v>
      </c>
      <c r="B31" s="329" t="s">
        <v>2740</v>
      </c>
      <c r="C31" s="330"/>
      <c r="D31" s="330"/>
      <c r="E31" s="330"/>
      <c r="F31" s="330"/>
      <c r="G31" s="331"/>
      <c r="H31" s="330"/>
      <c r="I31" s="330"/>
      <c r="J31" s="330"/>
      <c r="K31" s="332"/>
      <c r="L31" s="334"/>
    </row>
    <row r="32" spans="1:12" s="328" customFormat="1" hidden="1" x14ac:dyDescent="0.35">
      <c r="A32" s="322" t="s">
        <v>2691</v>
      </c>
      <c r="B32" s="329" t="s">
        <v>2741</v>
      </c>
      <c r="C32" s="330"/>
      <c r="D32" s="330"/>
      <c r="E32" s="330"/>
      <c r="F32" s="330"/>
      <c r="G32" s="331"/>
      <c r="H32" s="330"/>
      <c r="I32" s="330"/>
      <c r="J32" s="330"/>
      <c r="K32" s="332"/>
      <c r="L32" s="334"/>
    </row>
    <row r="33" spans="1:12" s="328" customFormat="1" hidden="1" x14ac:dyDescent="0.35">
      <c r="A33" s="322" t="s">
        <v>2691</v>
      </c>
      <c r="B33" s="329" t="s">
        <v>2742</v>
      </c>
      <c r="C33" s="330"/>
      <c r="D33" s="330"/>
      <c r="E33" s="330"/>
      <c r="F33" s="330"/>
      <c r="G33" s="331"/>
      <c r="H33" s="330"/>
      <c r="I33" s="330"/>
      <c r="J33" s="330"/>
      <c r="K33" s="332"/>
      <c r="L33" s="334"/>
    </row>
    <row r="34" spans="1:12" s="328" customFormat="1" hidden="1" x14ac:dyDescent="0.35">
      <c r="A34" s="322" t="s">
        <v>2691</v>
      </c>
      <c r="B34" s="329" t="s">
        <v>2743</v>
      </c>
      <c r="C34" s="330"/>
      <c r="D34" s="330"/>
      <c r="E34" s="330"/>
      <c r="F34" s="330"/>
      <c r="G34" s="331"/>
      <c r="H34" s="330"/>
      <c r="I34" s="330"/>
      <c r="J34" s="330"/>
      <c r="K34" s="332"/>
      <c r="L34" s="334"/>
    </row>
    <row r="35" spans="1:12" s="328" customFormat="1" hidden="1" x14ac:dyDescent="0.35">
      <c r="A35" s="322" t="s">
        <v>2691</v>
      </c>
      <c r="B35" s="329" t="s">
        <v>2744</v>
      </c>
      <c r="C35" s="330"/>
      <c r="D35" s="330"/>
      <c r="E35" s="330"/>
      <c r="F35" s="330"/>
      <c r="G35" s="331"/>
      <c r="H35" s="330"/>
      <c r="I35" s="330"/>
      <c r="J35" s="330"/>
      <c r="K35" s="332"/>
      <c r="L35" s="334"/>
    </row>
    <row r="36" spans="1:12" s="328" customFormat="1" hidden="1" x14ac:dyDescent="0.35">
      <c r="A36" s="322" t="s">
        <v>2691</v>
      </c>
      <c r="B36" s="329" t="s">
        <v>2745</v>
      </c>
      <c r="C36" s="330"/>
      <c r="D36" s="330"/>
      <c r="E36" s="330"/>
      <c r="F36" s="330"/>
      <c r="G36" s="331"/>
      <c r="H36" s="330"/>
      <c r="I36" s="330"/>
      <c r="J36" s="330"/>
      <c r="K36" s="332"/>
      <c r="L36" s="334"/>
    </row>
    <row r="37" spans="1:12" s="328" customFormat="1" hidden="1" x14ac:dyDescent="0.35">
      <c r="A37" s="322" t="s">
        <v>2691</v>
      </c>
      <c r="B37" s="329" t="s">
        <v>2746</v>
      </c>
      <c r="C37" s="330"/>
      <c r="D37" s="330"/>
      <c r="E37" s="330"/>
      <c r="F37" s="330"/>
      <c r="G37" s="331"/>
      <c r="H37" s="330"/>
      <c r="I37" s="330"/>
      <c r="J37" s="330"/>
      <c r="K37" s="332"/>
      <c r="L37" s="334"/>
    </row>
    <row r="38" spans="1:12" s="328" customFormat="1" hidden="1" x14ac:dyDescent="0.35">
      <c r="A38" s="322" t="s">
        <v>2691</v>
      </c>
      <c r="B38" s="329" t="s">
        <v>2747</v>
      </c>
      <c r="C38" s="330"/>
      <c r="D38" s="330"/>
      <c r="E38" s="330"/>
      <c r="F38" s="330"/>
      <c r="G38" s="331"/>
      <c r="H38" s="330"/>
      <c r="I38" s="330"/>
      <c r="J38" s="330"/>
      <c r="K38" s="332"/>
      <c r="L38" s="334"/>
    </row>
    <row r="39" spans="1:12" s="328" customFormat="1" hidden="1" x14ac:dyDescent="0.35">
      <c r="A39" s="322" t="s">
        <v>2691</v>
      </c>
      <c r="B39" s="329" t="s">
        <v>2748</v>
      </c>
      <c r="C39" s="330"/>
      <c r="D39" s="330"/>
      <c r="E39" s="330"/>
      <c r="F39" s="330"/>
      <c r="G39" s="331"/>
      <c r="H39" s="330"/>
      <c r="I39" s="330"/>
      <c r="J39" s="330"/>
      <c r="K39" s="332"/>
      <c r="L39" s="334"/>
    </row>
    <row r="40" spans="1:12" s="328" customFormat="1" hidden="1" x14ac:dyDescent="0.35">
      <c r="A40" s="322" t="s">
        <v>2691</v>
      </c>
      <c r="B40" s="329" t="s">
        <v>2749</v>
      </c>
      <c r="C40" s="330"/>
      <c r="D40" s="330"/>
      <c r="E40" s="330"/>
      <c r="F40" s="330"/>
      <c r="G40" s="331"/>
      <c r="H40" s="330"/>
      <c r="I40" s="330"/>
      <c r="J40" s="330"/>
      <c r="K40" s="332"/>
      <c r="L40" s="334"/>
    </row>
    <row r="41" spans="1:12" s="328" customFormat="1" hidden="1" x14ac:dyDescent="0.35">
      <c r="A41" s="322" t="s">
        <v>2691</v>
      </c>
      <c r="B41" s="329" t="s">
        <v>2750</v>
      </c>
      <c r="C41" s="330"/>
      <c r="D41" s="330"/>
      <c r="E41" s="330"/>
      <c r="F41" s="330"/>
      <c r="G41" s="331"/>
      <c r="H41" s="330"/>
      <c r="I41" s="330"/>
      <c r="J41" s="330"/>
      <c r="K41" s="332"/>
      <c r="L41" s="334"/>
    </row>
    <row r="42" spans="1:12" s="328" customFormat="1" hidden="1" x14ac:dyDescent="0.35">
      <c r="A42" s="322" t="s">
        <v>2691</v>
      </c>
      <c r="B42" s="329" t="s">
        <v>2751</v>
      </c>
      <c r="C42" s="330"/>
      <c r="D42" s="330"/>
      <c r="E42" s="330"/>
      <c r="F42" s="330"/>
      <c r="G42" s="331"/>
      <c r="H42" s="330"/>
      <c r="I42" s="330"/>
      <c r="J42" s="330"/>
      <c r="K42" s="332"/>
      <c r="L42" s="334"/>
    </row>
    <row r="43" spans="1:12" s="328" customFormat="1" hidden="1" x14ac:dyDescent="0.35">
      <c r="A43" s="322" t="s">
        <v>2691</v>
      </c>
      <c r="B43" s="329" t="s">
        <v>2752</v>
      </c>
      <c r="C43" s="330"/>
      <c r="D43" s="330"/>
      <c r="E43" s="330"/>
      <c r="F43" s="330"/>
      <c r="G43" s="331"/>
      <c r="H43" s="330"/>
      <c r="I43" s="330"/>
      <c r="J43" s="330"/>
      <c r="K43" s="332"/>
      <c r="L43" s="334"/>
    </row>
    <row r="44" spans="1:12" s="328" customFormat="1" hidden="1" x14ac:dyDescent="0.35">
      <c r="A44" s="322" t="s">
        <v>2691</v>
      </c>
      <c r="B44" s="329" t="s">
        <v>2753</v>
      </c>
      <c r="C44" s="330"/>
      <c r="D44" s="330"/>
      <c r="E44" s="330"/>
      <c r="F44" s="330"/>
      <c r="G44" s="331"/>
      <c r="H44" s="330"/>
      <c r="I44" s="330"/>
      <c r="J44" s="330"/>
      <c r="K44" s="332"/>
      <c r="L44" s="334"/>
    </row>
    <row r="45" spans="1:12" s="328" customFormat="1" hidden="1" x14ac:dyDescent="0.35">
      <c r="A45" s="322" t="s">
        <v>2691</v>
      </c>
      <c r="B45" s="329" t="s">
        <v>2754</v>
      </c>
      <c r="C45" s="330"/>
      <c r="D45" s="330"/>
      <c r="E45" s="330"/>
      <c r="F45" s="330"/>
      <c r="G45" s="331"/>
      <c r="H45" s="330"/>
      <c r="I45" s="330"/>
      <c r="J45" s="330"/>
      <c r="K45" s="332"/>
      <c r="L45" s="334"/>
    </row>
    <row r="46" spans="1:12" s="328" customFormat="1" hidden="1" x14ac:dyDescent="0.35">
      <c r="A46" s="322" t="s">
        <v>2691</v>
      </c>
      <c r="B46" s="329" t="s">
        <v>2755</v>
      </c>
      <c r="C46" s="330"/>
      <c r="D46" s="330"/>
      <c r="E46" s="330"/>
      <c r="F46" s="330"/>
      <c r="G46" s="331"/>
      <c r="H46" s="330"/>
      <c r="I46" s="330"/>
      <c r="J46" s="330"/>
      <c r="K46" s="332"/>
      <c r="L46" s="334"/>
    </row>
    <row r="47" spans="1:12" s="328" customFormat="1" hidden="1" x14ac:dyDescent="0.35">
      <c r="A47" s="322" t="s">
        <v>2691</v>
      </c>
      <c r="B47" s="329" t="s">
        <v>2756</v>
      </c>
      <c r="C47" s="330"/>
      <c r="D47" s="330"/>
      <c r="E47" s="330"/>
      <c r="F47" s="330"/>
      <c r="G47" s="331"/>
      <c r="H47" s="330"/>
      <c r="I47" s="330"/>
      <c r="J47" s="330"/>
      <c r="K47" s="332"/>
      <c r="L47" s="334"/>
    </row>
    <row r="48" spans="1:12" s="328" customFormat="1" hidden="1" x14ac:dyDescent="0.35">
      <c r="A48" s="322" t="s">
        <v>2691</v>
      </c>
      <c r="B48" s="329" t="s">
        <v>2757</v>
      </c>
      <c r="C48" s="330"/>
      <c r="D48" s="330"/>
      <c r="E48" s="330"/>
      <c r="F48" s="330"/>
      <c r="G48" s="331"/>
      <c r="H48" s="330"/>
      <c r="I48" s="330"/>
      <c r="J48" s="330"/>
      <c r="K48" s="332"/>
      <c r="L48" s="334"/>
    </row>
    <row r="49" spans="1:12" s="328" customFormat="1" hidden="1" x14ac:dyDescent="0.35">
      <c r="A49" s="322" t="s">
        <v>2691</v>
      </c>
      <c r="B49" s="329" t="s">
        <v>2758</v>
      </c>
      <c r="C49" s="330"/>
      <c r="D49" s="330"/>
      <c r="E49" s="330"/>
      <c r="F49" s="330"/>
      <c r="G49" s="331"/>
      <c r="H49" s="330"/>
      <c r="I49" s="330"/>
      <c r="J49" s="330"/>
      <c r="K49" s="332"/>
      <c r="L49" s="334"/>
    </row>
    <row r="50" spans="1:12" s="328" customFormat="1" hidden="1" x14ac:dyDescent="0.35">
      <c r="A50" s="322" t="s">
        <v>2691</v>
      </c>
      <c r="B50" s="329" t="s">
        <v>2759</v>
      </c>
      <c r="C50" s="330"/>
      <c r="D50" s="330"/>
      <c r="E50" s="330"/>
      <c r="F50" s="330"/>
      <c r="G50" s="331"/>
      <c r="H50" s="330"/>
      <c r="I50" s="330"/>
      <c r="J50" s="330"/>
      <c r="K50" s="332"/>
      <c r="L50" s="334"/>
    </row>
    <row r="51" spans="1:12" s="328" customFormat="1" hidden="1" x14ac:dyDescent="0.35">
      <c r="A51" s="322" t="s">
        <v>2691</v>
      </c>
      <c r="B51" s="329" t="s">
        <v>2760</v>
      </c>
      <c r="C51" s="330"/>
      <c r="D51" s="330"/>
      <c r="E51" s="330"/>
      <c r="F51" s="330"/>
      <c r="G51" s="331"/>
      <c r="H51" s="330"/>
      <c r="I51" s="330"/>
      <c r="J51" s="330"/>
      <c r="K51" s="332"/>
      <c r="L51" s="334"/>
    </row>
    <row r="52" spans="1:12" s="328" customFormat="1" hidden="1" x14ac:dyDescent="0.35">
      <c r="A52" s="322" t="s">
        <v>2691</v>
      </c>
      <c r="B52" s="329" t="s">
        <v>2761</v>
      </c>
      <c r="C52" s="330"/>
      <c r="D52" s="330"/>
      <c r="E52" s="330"/>
      <c r="F52" s="330"/>
      <c r="G52" s="331"/>
      <c r="H52" s="330"/>
      <c r="I52" s="330"/>
      <c r="J52" s="330"/>
      <c r="K52" s="332"/>
      <c r="L52" s="334"/>
    </row>
    <row r="53" spans="1:12" s="328" customFormat="1" hidden="1" x14ac:dyDescent="0.35">
      <c r="A53" s="322" t="s">
        <v>2691</v>
      </c>
      <c r="B53" s="329" t="s">
        <v>2762</v>
      </c>
      <c r="C53" s="330"/>
      <c r="D53" s="330"/>
      <c r="E53" s="330"/>
      <c r="F53" s="330"/>
      <c r="G53" s="331"/>
      <c r="H53" s="330"/>
      <c r="I53" s="330"/>
      <c r="J53" s="330"/>
      <c r="K53" s="332"/>
      <c r="L53" s="334"/>
    </row>
    <row r="54" spans="1:12" s="328" customFormat="1" hidden="1" x14ac:dyDescent="0.35">
      <c r="A54" s="322" t="s">
        <v>2691</v>
      </c>
      <c r="B54" s="329" t="s">
        <v>2763</v>
      </c>
      <c r="C54" s="330"/>
      <c r="D54" s="330"/>
      <c r="E54" s="330"/>
      <c r="F54" s="330"/>
      <c r="G54" s="331"/>
      <c r="H54" s="330"/>
      <c r="I54" s="330"/>
      <c r="J54" s="330"/>
      <c r="K54" s="332"/>
      <c r="L54" s="334"/>
    </row>
    <row r="55" spans="1:12" s="328" customFormat="1" hidden="1" x14ac:dyDescent="0.35">
      <c r="A55" s="322" t="s">
        <v>2691</v>
      </c>
      <c r="B55" s="329" t="s">
        <v>2764</v>
      </c>
      <c r="C55" s="330"/>
      <c r="D55" s="330"/>
      <c r="E55" s="330"/>
      <c r="F55" s="330"/>
      <c r="G55" s="331"/>
      <c r="H55" s="330"/>
      <c r="I55" s="330"/>
      <c r="J55" s="330"/>
      <c r="K55" s="332"/>
      <c r="L55" s="334"/>
    </row>
    <row r="56" spans="1:12" s="328" customFormat="1" hidden="1" x14ac:dyDescent="0.35">
      <c r="A56" s="322" t="s">
        <v>2691</v>
      </c>
      <c r="B56" s="329" t="s">
        <v>2765</v>
      </c>
      <c r="C56" s="330"/>
      <c r="D56" s="330"/>
      <c r="E56" s="330"/>
      <c r="F56" s="330"/>
      <c r="G56" s="331"/>
      <c r="H56" s="330"/>
      <c r="I56" s="330"/>
      <c r="J56" s="330"/>
      <c r="K56" s="332"/>
      <c r="L56" s="334"/>
    </row>
    <row r="57" spans="1:12" s="328" customFormat="1" hidden="1" x14ac:dyDescent="0.35">
      <c r="A57" s="322" t="s">
        <v>2691</v>
      </c>
      <c r="B57" s="329" t="s">
        <v>2766</v>
      </c>
      <c r="C57" s="330"/>
      <c r="D57" s="330"/>
      <c r="E57" s="330"/>
      <c r="F57" s="330"/>
      <c r="G57" s="331"/>
      <c r="H57" s="330"/>
      <c r="I57" s="330"/>
      <c r="J57" s="330"/>
      <c r="K57" s="332"/>
      <c r="L57" s="334"/>
    </row>
    <row r="58" spans="1:12" s="328" customFormat="1" hidden="1" x14ac:dyDescent="0.35">
      <c r="A58" s="322" t="s">
        <v>2691</v>
      </c>
      <c r="B58" s="329" t="s">
        <v>2767</v>
      </c>
      <c r="C58" s="330"/>
      <c r="D58" s="330"/>
      <c r="E58" s="330"/>
      <c r="F58" s="330"/>
      <c r="G58" s="331"/>
      <c r="H58" s="330"/>
      <c r="I58" s="330"/>
      <c r="J58" s="330"/>
      <c r="K58" s="332"/>
      <c r="L58" s="334"/>
    </row>
    <row r="59" spans="1:12" s="328" customFormat="1" hidden="1" x14ac:dyDescent="0.35">
      <c r="A59" s="322" t="s">
        <v>2691</v>
      </c>
      <c r="B59" s="329" t="s">
        <v>2768</v>
      </c>
      <c r="C59" s="330"/>
      <c r="D59" s="330"/>
      <c r="E59" s="330"/>
      <c r="F59" s="330"/>
      <c r="G59" s="331"/>
      <c r="H59" s="330"/>
      <c r="I59" s="330"/>
      <c r="J59" s="330"/>
      <c r="K59" s="332"/>
      <c r="L59" s="334"/>
    </row>
    <row r="60" spans="1:12" s="328" customFormat="1" hidden="1" x14ac:dyDescent="0.35">
      <c r="A60" s="322" t="s">
        <v>2691</v>
      </c>
      <c r="B60" s="329" t="s">
        <v>2769</v>
      </c>
      <c r="C60" s="330"/>
      <c r="D60" s="330"/>
      <c r="E60" s="330"/>
      <c r="F60" s="330"/>
      <c r="G60" s="331"/>
      <c r="H60" s="330"/>
      <c r="I60" s="330"/>
      <c r="J60" s="330"/>
      <c r="K60" s="332"/>
      <c r="L60" s="334"/>
    </row>
    <row r="61" spans="1:12" s="328" customFormat="1" hidden="1" x14ac:dyDescent="0.35">
      <c r="A61" s="322" t="s">
        <v>2691</v>
      </c>
      <c r="B61" s="329" t="s">
        <v>2770</v>
      </c>
      <c r="C61" s="330"/>
      <c r="D61" s="330"/>
      <c r="E61" s="330"/>
      <c r="F61" s="330"/>
      <c r="G61" s="331"/>
      <c r="H61" s="330"/>
      <c r="I61" s="330"/>
      <c r="J61" s="330"/>
      <c r="K61" s="332"/>
      <c r="L61" s="334"/>
    </row>
    <row r="62" spans="1:12" s="328" customFormat="1" hidden="1" x14ac:dyDescent="0.35">
      <c r="A62" s="322" t="s">
        <v>2691</v>
      </c>
      <c r="B62" s="329" t="s">
        <v>2771</v>
      </c>
      <c r="C62" s="330"/>
      <c r="D62" s="330"/>
      <c r="E62" s="330"/>
      <c r="F62" s="330"/>
      <c r="G62" s="331"/>
      <c r="H62" s="330"/>
      <c r="I62" s="330"/>
      <c r="J62" s="330"/>
      <c r="K62" s="335"/>
      <c r="L62" s="334"/>
    </row>
    <row r="63" spans="1:12" s="328" customFormat="1" hidden="1" x14ac:dyDescent="0.35">
      <c r="A63" s="322" t="s">
        <v>2691</v>
      </c>
      <c r="B63" s="329" t="s">
        <v>2772</v>
      </c>
      <c r="C63" s="330"/>
      <c r="D63" s="330"/>
      <c r="E63" s="330"/>
      <c r="F63" s="330"/>
      <c r="G63" s="331"/>
      <c r="H63" s="330"/>
      <c r="I63" s="330"/>
      <c r="J63" s="330"/>
      <c r="K63" s="335"/>
      <c r="L63" s="334"/>
    </row>
    <row r="64" spans="1:12" s="328" customFormat="1" hidden="1" x14ac:dyDescent="0.35">
      <c r="A64" s="322" t="s">
        <v>2691</v>
      </c>
      <c r="B64" s="329" t="s">
        <v>2773</v>
      </c>
      <c r="C64" s="330"/>
      <c r="D64" s="330"/>
      <c r="E64" s="330"/>
      <c r="F64" s="330"/>
      <c r="G64" s="331"/>
      <c r="H64" s="330"/>
      <c r="I64" s="330"/>
      <c r="J64" s="330"/>
      <c r="K64" s="335"/>
      <c r="L64" s="334"/>
    </row>
    <row r="65" spans="1:12" s="328" customFormat="1" hidden="1" x14ac:dyDescent="0.35">
      <c r="A65" s="322" t="s">
        <v>2691</v>
      </c>
      <c r="B65" s="329" t="s">
        <v>2774</v>
      </c>
      <c r="C65" s="330"/>
      <c r="D65" s="330"/>
      <c r="E65" s="330"/>
      <c r="F65" s="330"/>
      <c r="G65" s="331"/>
      <c r="H65" s="330"/>
      <c r="I65" s="330"/>
      <c r="J65" s="330"/>
      <c r="K65" s="335"/>
      <c r="L65" s="334"/>
    </row>
    <row r="66" spans="1:12" s="328" customFormat="1" hidden="1" x14ac:dyDescent="0.35">
      <c r="A66" s="322" t="s">
        <v>2691</v>
      </c>
      <c r="B66" s="329" t="s">
        <v>2775</v>
      </c>
      <c r="C66" s="330"/>
      <c r="D66" s="330"/>
      <c r="E66" s="330"/>
      <c r="F66" s="330"/>
      <c r="G66" s="331"/>
      <c r="H66" s="330"/>
      <c r="I66" s="330"/>
      <c r="J66" s="330"/>
      <c r="K66" s="335"/>
      <c r="L66" s="334"/>
    </row>
    <row r="67" spans="1:12" s="328" customFormat="1" hidden="1" x14ac:dyDescent="0.35">
      <c r="A67" s="322" t="s">
        <v>2691</v>
      </c>
      <c r="B67" s="329" t="s">
        <v>2776</v>
      </c>
      <c r="C67" s="330"/>
      <c r="D67" s="330"/>
      <c r="E67" s="330"/>
      <c r="F67" s="330"/>
      <c r="G67" s="331"/>
      <c r="H67" s="330"/>
      <c r="I67" s="330"/>
      <c r="J67" s="330"/>
      <c r="K67" s="335"/>
      <c r="L67" s="334"/>
    </row>
    <row r="68" spans="1:12" s="328" customFormat="1" hidden="1" x14ac:dyDescent="0.35">
      <c r="A68" s="322" t="s">
        <v>2691</v>
      </c>
      <c r="B68" s="329" t="s">
        <v>2777</v>
      </c>
      <c r="C68" s="330"/>
      <c r="D68" s="330"/>
      <c r="E68" s="330"/>
      <c r="F68" s="330"/>
      <c r="G68" s="331"/>
      <c r="H68" s="330"/>
      <c r="I68" s="330"/>
      <c r="J68" s="330"/>
      <c r="K68" s="335"/>
      <c r="L68" s="334"/>
    </row>
    <row r="69" spans="1:12" s="328" customFormat="1" hidden="1" x14ac:dyDescent="0.35">
      <c r="A69" s="322" t="s">
        <v>2691</v>
      </c>
      <c r="B69" s="329" t="s">
        <v>2778</v>
      </c>
      <c r="C69" s="330"/>
      <c r="D69" s="330"/>
      <c r="E69" s="330"/>
      <c r="F69" s="330"/>
      <c r="G69" s="331"/>
      <c r="H69" s="330"/>
      <c r="I69" s="330"/>
      <c r="J69" s="330"/>
      <c r="K69" s="335"/>
      <c r="L69" s="334"/>
    </row>
    <row r="70" spans="1:12" s="328" customFormat="1" hidden="1" x14ac:dyDescent="0.35">
      <c r="A70" s="322" t="s">
        <v>2691</v>
      </c>
      <c r="B70" s="329" t="s">
        <v>2779</v>
      </c>
      <c r="C70" s="330"/>
      <c r="D70" s="330"/>
      <c r="E70" s="330"/>
      <c r="F70" s="330"/>
      <c r="G70" s="331"/>
      <c r="H70" s="330"/>
      <c r="I70" s="330"/>
      <c r="J70" s="330"/>
      <c r="K70" s="335"/>
      <c r="L70" s="334"/>
    </row>
    <row r="71" spans="1:12" s="328" customFormat="1" hidden="1" x14ac:dyDescent="0.35">
      <c r="A71" s="322" t="s">
        <v>2691</v>
      </c>
      <c r="B71" s="329" t="s">
        <v>2780</v>
      </c>
      <c r="C71" s="330"/>
      <c r="D71" s="330"/>
      <c r="E71" s="330"/>
      <c r="F71" s="330"/>
      <c r="G71" s="331"/>
      <c r="H71" s="330"/>
      <c r="I71" s="330"/>
      <c r="J71" s="330"/>
      <c r="K71" s="335"/>
      <c r="L71" s="334"/>
    </row>
    <row r="72" spans="1:12" s="328" customFormat="1" hidden="1" x14ac:dyDescent="0.35">
      <c r="A72" s="322" t="s">
        <v>2691</v>
      </c>
      <c r="B72" s="329" t="s">
        <v>2781</v>
      </c>
      <c r="C72" s="330"/>
      <c r="D72" s="330"/>
      <c r="E72" s="330"/>
      <c r="F72" s="330"/>
      <c r="G72" s="331"/>
      <c r="H72" s="330"/>
      <c r="I72" s="330"/>
      <c r="J72" s="330"/>
      <c r="K72" s="335"/>
      <c r="L72" s="334"/>
    </row>
    <row r="73" spans="1:12" s="328" customFormat="1" hidden="1" x14ac:dyDescent="0.35">
      <c r="A73" s="322" t="s">
        <v>2691</v>
      </c>
      <c r="B73" s="329" t="s">
        <v>2782</v>
      </c>
      <c r="C73" s="330"/>
      <c r="D73" s="330"/>
      <c r="E73" s="330"/>
      <c r="F73" s="330"/>
      <c r="G73" s="331"/>
      <c r="H73" s="330"/>
      <c r="I73" s="330"/>
      <c r="J73" s="330"/>
      <c r="K73" s="335"/>
      <c r="L73" s="334"/>
    </row>
    <row r="74" spans="1:12" s="328" customFormat="1" hidden="1" x14ac:dyDescent="0.35">
      <c r="A74" s="322" t="s">
        <v>2691</v>
      </c>
      <c r="B74" s="329" t="s">
        <v>2783</v>
      </c>
      <c r="C74" s="330"/>
      <c r="D74" s="330"/>
      <c r="E74" s="330"/>
      <c r="F74" s="330"/>
      <c r="G74" s="331"/>
      <c r="H74" s="330"/>
      <c r="I74" s="330"/>
      <c r="J74" s="330"/>
      <c r="K74" s="335"/>
      <c r="L74" s="334"/>
    </row>
    <row r="75" spans="1:12" s="328" customFormat="1" hidden="1" x14ac:dyDescent="0.35">
      <c r="A75" s="322" t="s">
        <v>2691</v>
      </c>
      <c r="B75" s="329" t="s">
        <v>2784</v>
      </c>
      <c r="C75" s="330"/>
      <c r="D75" s="330"/>
      <c r="E75" s="330"/>
      <c r="F75" s="330"/>
      <c r="G75" s="331"/>
      <c r="H75" s="330"/>
      <c r="I75" s="330"/>
      <c r="J75" s="330"/>
      <c r="K75" s="335"/>
      <c r="L75" s="334"/>
    </row>
    <row r="76" spans="1:12" s="328" customFormat="1" hidden="1" x14ac:dyDescent="0.35">
      <c r="A76" s="322" t="s">
        <v>2691</v>
      </c>
      <c r="B76" s="329" t="s">
        <v>2785</v>
      </c>
      <c r="C76" s="330"/>
      <c r="D76" s="330"/>
      <c r="E76" s="330"/>
      <c r="F76" s="330"/>
      <c r="G76" s="331"/>
      <c r="H76" s="330"/>
      <c r="I76" s="330"/>
      <c r="J76" s="330"/>
      <c r="K76" s="335"/>
      <c r="L76" s="334"/>
    </row>
    <row r="77" spans="1:12" s="328" customFormat="1" hidden="1" x14ac:dyDescent="0.35">
      <c r="A77" s="322" t="s">
        <v>2691</v>
      </c>
      <c r="B77" s="329" t="s">
        <v>2786</v>
      </c>
      <c r="C77" s="330"/>
      <c r="D77" s="330"/>
      <c r="E77" s="330"/>
      <c r="F77" s="330"/>
      <c r="G77" s="331"/>
      <c r="H77" s="330"/>
      <c r="I77" s="330"/>
      <c r="J77" s="330"/>
      <c r="K77" s="335"/>
      <c r="L77" s="334"/>
    </row>
    <row r="78" spans="1:12" s="328" customFormat="1" hidden="1" x14ac:dyDescent="0.35">
      <c r="A78" s="322" t="s">
        <v>2691</v>
      </c>
      <c r="B78" s="329" t="s">
        <v>2787</v>
      </c>
      <c r="C78" s="330"/>
      <c r="D78" s="330"/>
      <c r="E78" s="330"/>
      <c r="F78" s="330"/>
      <c r="G78" s="331"/>
      <c r="H78" s="330"/>
      <c r="I78" s="330"/>
      <c r="J78" s="330"/>
      <c r="K78" s="335"/>
      <c r="L78" s="334"/>
    </row>
    <row r="79" spans="1:12" s="328" customFormat="1" hidden="1" x14ac:dyDescent="0.35">
      <c r="A79" s="322" t="s">
        <v>2691</v>
      </c>
      <c r="B79" s="329" t="s">
        <v>2788</v>
      </c>
      <c r="C79" s="330"/>
      <c r="D79" s="330"/>
      <c r="E79" s="330"/>
      <c r="F79" s="330"/>
      <c r="G79" s="331"/>
      <c r="H79" s="330"/>
      <c r="I79" s="330"/>
      <c r="J79" s="330"/>
      <c r="K79" s="335"/>
      <c r="L79" s="334"/>
    </row>
    <row r="80" spans="1:12" s="328" customFormat="1" hidden="1" x14ac:dyDescent="0.35">
      <c r="A80" s="322" t="s">
        <v>2691</v>
      </c>
      <c r="B80" s="329" t="s">
        <v>2789</v>
      </c>
      <c r="C80" s="330"/>
      <c r="D80" s="330"/>
      <c r="E80" s="330"/>
      <c r="F80" s="330"/>
      <c r="G80" s="331"/>
      <c r="H80" s="330"/>
      <c r="I80" s="330"/>
      <c r="J80" s="330"/>
      <c r="K80" s="335"/>
      <c r="L80" s="334"/>
    </row>
    <row r="81" spans="1:12" s="328" customFormat="1" hidden="1" x14ac:dyDescent="0.35">
      <c r="A81" s="322" t="s">
        <v>2691</v>
      </c>
      <c r="B81" s="329" t="s">
        <v>2790</v>
      </c>
      <c r="C81" s="330"/>
      <c r="D81" s="330"/>
      <c r="E81" s="330"/>
      <c r="F81" s="330"/>
      <c r="G81" s="331"/>
      <c r="H81" s="330"/>
      <c r="I81" s="330"/>
      <c r="J81" s="330"/>
      <c r="K81" s="335"/>
      <c r="L81" s="334"/>
    </row>
    <row r="82" spans="1:12" s="328" customFormat="1" hidden="1" x14ac:dyDescent="0.35">
      <c r="A82" s="322" t="s">
        <v>2691</v>
      </c>
      <c r="B82" s="329" t="s">
        <v>2791</v>
      </c>
      <c r="C82" s="330"/>
      <c r="D82" s="330"/>
      <c r="E82" s="330"/>
      <c r="F82" s="330"/>
      <c r="G82" s="331"/>
      <c r="H82" s="330"/>
      <c r="I82" s="330"/>
      <c r="J82" s="330"/>
      <c r="K82" s="335"/>
      <c r="L82" s="334"/>
    </row>
    <row r="83" spans="1:12" s="328" customFormat="1" hidden="1" x14ac:dyDescent="0.35">
      <c r="A83" s="322" t="s">
        <v>2691</v>
      </c>
      <c r="B83" s="329" t="s">
        <v>2792</v>
      </c>
      <c r="C83" s="330"/>
      <c r="D83" s="330"/>
      <c r="E83" s="330"/>
      <c r="F83" s="330"/>
      <c r="G83" s="331"/>
      <c r="H83" s="330"/>
      <c r="I83" s="330"/>
      <c r="J83" s="330"/>
      <c r="K83" s="335"/>
      <c r="L83" s="334"/>
    </row>
    <row r="84" spans="1:12" s="328" customFormat="1" hidden="1" x14ac:dyDescent="0.35">
      <c r="A84" s="322" t="s">
        <v>2691</v>
      </c>
      <c r="B84" s="329" t="s">
        <v>2695</v>
      </c>
      <c r="C84" s="330"/>
      <c r="D84" s="330"/>
      <c r="E84" s="330"/>
      <c r="F84" s="330"/>
      <c r="G84" s="331"/>
      <c r="H84" s="330"/>
      <c r="I84" s="330"/>
      <c r="J84" s="330"/>
      <c r="K84" s="335"/>
      <c r="L84" s="334"/>
    </row>
    <row r="85" spans="1:12" s="328" customFormat="1" hidden="1" x14ac:dyDescent="0.35">
      <c r="A85" s="322" t="s">
        <v>2691</v>
      </c>
      <c r="B85" s="329" t="s">
        <v>2696</v>
      </c>
      <c r="C85" s="330"/>
      <c r="D85" s="330"/>
      <c r="E85" s="330"/>
      <c r="F85" s="330"/>
      <c r="G85" s="331"/>
      <c r="H85" s="330"/>
      <c r="I85" s="330"/>
      <c r="J85" s="330"/>
      <c r="K85" s="335"/>
      <c r="L85" s="334"/>
    </row>
    <row r="86" spans="1:12" s="328" customFormat="1" hidden="1" x14ac:dyDescent="0.35">
      <c r="A86" s="322" t="s">
        <v>2691</v>
      </c>
      <c r="B86" s="329" t="s">
        <v>2697</v>
      </c>
      <c r="C86" s="330"/>
      <c r="D86" s="330"/>
      <c r="E86" s="330"/>
      <c r="F86" s="330"/>
      <c r="G86" s="331"/>
      <c r="H86" s="330"/>
      <c r="I86" s="330"/>
      <c r="J86" s="330"/>
      <c r="K86" s="335"/>
      <c r="L86" s="334"/>
    </row>
    <row r="87" spans="1:12" s="328" customFormat="1" hidden="1" x14ac:dyDescent="0.35">
      <c r="A87" s="322" t="s">
        <v>2691</v>
      </c>
      <c r="B87" s="329" t="s">
        <v>2698</v>
      </c>
      <c r="C87" s="330"/>
      <c r="D87" s="330"/>
      <c r="E87" s="330"/>
      <c r="F87" s="330"/>
      <c r="G87" s="331"/>
      <c r="H87" s="330"/>
      <c r="I87" s="330"/>
      <c r="J87" s="330"/>
      <c r="K87" s="335"/>
      <c r="L87" s="334"/>
    </row>
    <row r="88" spans="1:12" s="328" customFormat="1" hidden="1" x14ac:dyDescent="0.35">
      <c r="A88" s="322" t="s">
        <v>2691</v>
      </c>
      <c r="B88" s="329" t="s">
        <v>2699</v>
      </c>
      <c r="C88" s="330"/>
      <c r="D88" s="330"/>
      <c r="E88" s="330"/>
      <c r="F88" s="330"/>
      <c r="G88" s="331"/>
      <c r="H88" s="330"/>
      <c r="I88" s="330"/>
      <c r="J88" s="330"/>
      <c r="K88" s="335"/>
      <c r="L88" s="334"/>
    </row>
    <row r="89" spans="1:12" s="328" customFormat="1" hidden="1" x14ac:dyDescent="0.35">
      <c r="A89" s="322" t="s">
        <v>2691</v>
      </c>
      <c r="B89" s="329" t="s">
        <v>2700</v>
      </c>
      <c r="C89" s="330"/>
      <c r="D89" s="330"/>
      <c r="E89" s="330"/>
      <c r="F89" s="330"/>
      <c r="G89" s="331"/>
      <c r="H89" s="330"/>
      <c r="I89" s="330"/>
      <c r="J89" s="330"/>
      <c r="K89" s="335"/>
      <c r="L89" s="334"/>
    </row>
    <row r="90" spans="1:12" s="328" customFormat="1" hidden="1" x14ac:dyDescent="0.35">
      <c r="A90" s="322" t="s">
        <v>2691</v>
      </c>
      <c r="B90" s="329" t="s">
        <v>2701</v>
      </c>
      <c r="C90" s="330"/>
      <c r="D90" s="330"/>
      <c r="E90" s="330"/>
      <c r="F90" s="330"/>
      <c r="G90" s="331"/>
      <c r="H90" s="330"/>
      <c r="I90" s="330"/>
      <c r="J90" s="330"/>
      <c r="K90" s="335"/>
      <c r="L90" s="334"/>
    </row>
    <row r="91" spans="1:12" s="328" customFormat="1" hidden="1" x14ac:dyDescent="0.35">
      <c r="A91" s="322" t="s">
        <v>2691</v>
      </c>
      <c r="B91" s="329" t="s">
        <v>2702</v>
      </c>
      <c r="C91" s="330"/>
      <c r="D91" s="330"/>
      <c r="E91" s="330"/>
      <c r="F91" s="330"/>
      <c r="G91" s="331"/>
      <c r="H91" s="330"/>
      <c r="I91" s="330"/>
      <c r="J91" s="330"/>
      <c r="K91" s="335"/>
      <c r="L91" s="334"/>
    </row>
    <row r="92" spans="1:12" s="328" customFormat="1" hidden="1" x14ac:dyDescent="0.35">
      <c r="A92" s="322" t="s">
        <v>2691</v>
      </c>
      <c r="B92" s="329" t="s">
        <v>2703</v>
      </c>
      <c r="C92" s="330"/>
      <c r="D92" s="330"/>
      <c r="E92" s="330"/>
      <c r="F92" s="330"/>
      <c r="G92" s="331"/>
      <c r="H92" s="330"/>
      <c r="I92" s="330"/>
      <c r="J92" s="330"/>
      <c r="K92" s="335"/>
      <c r="L92" s="334"/>
    </row>
    <row r="93" spans="1:12" s="328" customFormat="1" hidden="1" x14ac:dyDescent="0.35">
      <c r="A93" s="322" t="s">
        <v>2691</v>
      </c>
      <c r="B93" s="329" t="s">
        <v>2704</v>
      </c>
      <c r="C93" s="330"/>
      <c r="D93" s="330"/>
      <c r="E93" s="330"/>
      <c r="F93" s="330"/>
      <c r="G93" s="331"/>
      <c r="H93" s="330"/>
      <c r="I93" s="330"/>
      <c r="J93" s="330"/>
      <c r="K93" s="335"/>
      <c r="L93" s="334"/>
    </row>
    <row r="94" spans="1:12" s="328" customFormat="1" hidden="1" x14ac:dyDescent="0.35">
      <c r="A94" s="322" t="s">
        <v>2691</v>
      </c>
      <c r="B94" s="329" t="s">
        <v>2694</v>
      </c>
      <c r="C94" s="330"/>
      <c r="D94" s="330"/>
      <c r="E94" s="330"/>
      <c r="F94" s="330"/>
      <c r="G94" s="331"/>
      <c r="H94" s="330"/>
      <c r="I94" s="330"/>
      <c r="J94" s="330"/>
      <c r="K94" s="335"/>
      <c r="L94" s="334"/>
    </row>
    <row r="95" spans="1:12" s="328" customFormat="1" hidden="1" x14ac:dyDescent="0.35">
      <c r="A95" s="322" t="s">
        <v>2691</v>
      </c>
      <c r="B95" s="329" t="s">
        <v>2705</v>
      </c>
      <c r="C95" s="330"/>
      <c r="D95" s="330"/>
      <c r="E95" s="330"/>
      <c r="F95" s="330"/>
      <c r="G95" s="331"/>
      <c r="H95" s="330"/>
      <c r="I95" s="330"/>
      <c r="J95" s="330"/>
      <c r="K95" s="335"/>
      <c r="L95" s="334"/>
    </row>
    <row r="96" spans="1:12" s="328" customFormat="1" hidden="1" x14ac:dyDescent="0.35">
      <c r="A96" s="322" t="s">
        <v>2691</v>
      </c>
      <c r="B96" s="329" t="s">
        <v>2706</v>
      </c>
      <c r="C96" s="330"/>
      <c r="D96" s="330"/>
      <c r="E96" s="330"/>
      <c r="F96" s="330"/>
      <c r="G96" s="331"/>
      <c r="H96" s="330"/>
      <c r="I96" s="330"/>
      <c r="J96" s="330"/>
      <c r="K96" s="335"/>
      <c r="L96" s="334"/>
    </row>
    <row r="97" spans="1:12" s="328" customFormat="1" hidden="1" x14ac:dyDescent="0.35">
      <c r="A97" s="322" t="s">
        <v>2691</v>
      </c>
      <c r="B97" s="329" t="s">
        <v>2707</v>
      </c>
      <c r="C97" s="330"/>
      <c r="D97" s="330"/>
      <c r="E97" s="330"/>
      <c r="F97" s="330"/>
      <c r="G97" s="331"/>
      <c r="H97" s="330"/>
      <c r="I97" s="330"/>
      <c r="J97" s="330"/>
      <c r="K97" s="335"/>
      <c r="L97" s="334"/>
    </row>
    <row r="98" spans="1:12" s="328" customFormat="1" hidden="1" x14ac:dyDescent="0.35">
      <c r="A98" s="322" t="s">
        <v>2691</v>
      </c>
      <c r="B98" s="329" t="s">
        <v>2708</v>
      </c>
      <c r="C98" s="330"/>
      <c r="D98" s="330"/>
      <c r="E98" s="330"/>
      <c r="F98" s="330"/>
      <c r="G98" s="331"/>
      <c r="H98" s="330"/>
      <c r="I98" s="330"/>
      <c r="J98" s="330"/>
      <c r="K98" s="335"/>
      <c r="L98" s="334"/>
    </row>
    <row r="99" spans="1:12" s="328" customFormat="1" hidden="1" x14ac:dyDescent="0.35">
      <c r="A99" s="322" t="s">
        <v>2691</v>
      </c>
      <c r="B99" s="329" t="s">
        <v>2709</v>
      </c>
      <c r="C99" s="330"/>
      <c r="D99" s="330"/>
      <c r="E99" s="330"/>
      <c r="F99" s="330"/>
      <c r="G99" s="331"/>
      <c r="H99" s="330"/>
      <c r="I99" s="330"/>
      <c r="J99" s="330"/>
      <c r="K99" s="335"/>
      <c r="L99" s="334"/>
    </row>
    <row r="100" spans="1:12" s="328" customFormat="1" hidden="1" x14ac:dyDescent="0.35">
      <c r="A100" s="322" t="s">
        <v>2691</v>
      </c>
      <c r="B100" s="329" t="s">
        <v>2710</v>
      </c>
      <c r="C100" s="330"/>
      <c r="D100" s="330"/>
      <c r="E100" s="330"/>
      <c r="F100" s="330"/>
      <c r="G100" s="331"/>
      <c r="H100" s="330"/>
      <c r="I100" s="330"/>
      <c r="J100" s="330"/>
      <c r="K100" s="335"/>
      <c r="L100" s="334"/>
    </row>
    <row r="101" spans="1:12" s="328" customFormat="1" hidden="1" x14ac:dyDescent="0.35">
      <c r="A101" s="322" t="s">
        <v>2691</v>
      </c>
      <c r="B101" s="329" t="s">
        <v>2711</v>
      </c>
      <c r="C101" s="330"/>
      <c r="D101" s="330"/>
      <c r="E101" s="330"/>
      <c r="F101" s="330"/>
      <c r="G101" s="331"/>
      <c r="H101" s="330"/>
      <c r="I101" s="330"/>
      <c r="J101" s="330"/>
      <c r="K101" s="335"/>
      <c r="L101" s="334"/>
    </row>
    <row r="102" spans="1:12" s="328" customFormat="1" hidden="1" x14ac:dyDescent="0.35">
      <c r="A102" s="322" t="s">
        <v>2691</v>
      </c>
      <c r="B102" s="329" t="s">
        <v>4545</v>
      </c>
      <c r="C102" s="336"/>
      <c r="D102" s="337"/>
      <c r="E102" s="337"/>
      <c r="F102" s="337"/>
      <c r="G102" s="338"/>
      <c r="H102" s="337"/>
      <c r="I102" s="337"/>
      <c r="J102" s="337"/>
      <c r="K102" s="339"/>
      <c r="L102" s="340"/>
    </row>
    <row r="103" spans="1:12" s="328" customFormat="1" x14ac:dyDescent="0.35">
      <c r="A103" s="341" t="s">
        <v>2692</v>
      </c>
      <c r="B103" s="329" t="s">
        <v>2690</v>
      </c>
      <c r="C103" s="330" t="s">
        <v>2995</v>
      </c>
      <c r="D103" s="330" t="s">
        <v>2994</v>
      </c>
      <c r="E103" s="330" t="s">
        <v>426</v>
      </c>
      <c r="F103" s="330" t="s">
        <v>2692</v>
      </c>
      <c r="G103" s="331"/>
      <c r="H103" s="330"/>
      <c r="I103" s="330"/>
      <c r="J103" s="330"/>
      <c r="K103" s="335"/>
      <c r="L103" s="334"/>
    </row>
    <row r="104" spans="1:12" s="328" customFormat="1" x14ac:dyDescent="0.35">
      <c r="A104" s="341" t="s">
        <v>2692</v>
      </c>
      <c r="B104" s="329" t="s">
        <v>2793</v>
      </c>
      <c r="C104" s="330"/>
      <c r="D104" s="330"/>
      <c r="E104" s="330"/>
      <c r="F104" s="330"/>
      <c r="G104" s="331"/>
      <c r="H104" s="330"/>
      <c r="I104" s="330"/>
      <c r="J104" s="330"/>
      <c r="K104" s="335"/>
      <c r="L104" s="334"/>
    </row>
    <row r="105" spans="1:12" s="328" customFormat="1" x14ac:dyDescent="0.35">
      <c r="A105" s="341" t="s">
        <v>2692</v>
      </c>
      <c r="B105" s="329" t="s">
        <v>2794</v>
      </c>
      <c r="C105" s="330"/>
      <c r="D105" s="330"/>
      <c r="E105" s="330"/>
      <c r="F105" s="330"/>
      <c r="G105" s="331"/>
      <c r="H105" s="330"/>
      <c r="I105" s="330"/>
      <c r="J105" s="330"/>
      <c r="K105" s="335"/>
      <c r="L105" s="334"/>
    </row>
    <row r="106" spans="1:12" s="328" customFormat="1" x14ac:dyDescent="0.35">
      <c r="A106" s="341" t="s">
        <v>2692</v>
      </c>
      <c r="B106" s="329" t="s">
        <v>2795</v>
      </c>
      <c r="C106" s="330"/>
      <c r="D106" s="330"/>
      <c r="E106" s="330"/>
      <c r="F106" s="330"/>
      <c r="G106" s="331"/>
      <c r="H106" s="330"/>
      <c r="I106" s="330"/>
      <c r="J106" s="330"/>
      <c r="K106" s="335"/>
      <c r="L106" s="334"/>
    </row>
    <row r="107" spans="1:12" s="328" customFormat="1" x14ac:dyDescent="0.35">
      <c r="A107" s="341" t="s">
        <v>2692</v>
      </c>
      <c r="B107" s="329" t="s">
        <v>2796</v>
      </c>
      <c r="C107" s="330"/>
      <c r="D107" s="330"/>
      <c r="E107" s="330"/>
      <c r="F107" s="330"/>
      <c r="G107" s="331"/>
      <c r="H107" s="330"/>
      <c r="I107" s="330"/>
      <c r="J107" s="330"/>
      <c r="K107" s="335"/>
      <c r="L107" s="334"/>
    </row>
    <row r="108" spans="1:12" s="328" customFormat="1" x14ac:dyDescent="0.35">
      <c r="A108" s="341" t="s">
        <v>2692</v>
      </c>
      <c r="B108" s="329" t="s">
        <v>2797</v>
      </c>
      <c r="C108" s="330"/>
      <c r="D108" s="330"/>
      <c r="E108" s="330"/>
      <c r="F108" s="330"/>
      <c r="G108" s="331"/>
      <c r="H108" s="330"/>
      <c r="I108" s="330"/>
      <c r="J108" s="330"/>
      <c r="K108" s="335"/>
      <c r="L108" s="334"/>
    </row>
    <row r="109" spans="1:12" s="328" customFormat="1" x14ac:dyDescent="0.35">
      <c r="A109" s="341" t="s">
        <v>2692</v>
      </c>
      <c r="B109" s="329" t="s">
        <v>2798</v>
      </c>
      <c r="C109" s="330"/>
      <c r="D109" s="330"/>
      <c r="E109" s="330"/>
      <c r="F109" s="330"/>
      <c r="G109" s="331"/>
      <c r="H109" s="330"/>
      <c r="I109" s="330"/>
      <c r="J109" s="330"/>
      <c r="K109" s="335"/>
      <c r="L109" s="334"/>
    </row>
    <row r="110" spans="1:12" s="328" customFormat="1" x14ac:dyDescent="0.35">
      <c r="A110" s="341" t="s">
        <v>2692</v>
      </c>
      <c r="B110" s="329" t="s">
        <v>2799</v>
      </c>
      <c r="C110" s="342"/>
      <c r="D110" s="343"/>
      <c r="E110" s="343"/>
      <c r="F110" s="343"/>
      <c r="G110" s="344"/>
      <c r="H110" s="343"/>
      <c r="I110" s="343"/>
      <c r="J110" s="343"/>
      <c r="K110" s="345"/>
      <c r="L110" s="334"/>
    </row>
    <row r="111" spans="1:12" s="328" customFormat="1" x14ac:dyDescent="0.35">
      <c r="A111" s="341" t="s">
        <v>2692</v>
      </c>
      <c r="B111" s="329" t="s">
        <v>2800</v>
      </c>
      <c r="C111" s="342"/>
      <c r="D111" s="343"/>
      <c r="E111" s="343"/>
      <c r="F111" s="343"/>
      <c r="G111" s="344"/>
      <c r="H111" s="343"/>
      <c r="I111" s="343"/>
      <c r="J111" s="343"/>
      <c r="K111" s="345"/>
      <c r="L111" s="334"/>
    </row>
    <row r="112" spans="1:12" s="328" customFormat="1" x14ac:dyDescent="0.35">
      <c r="A112" s="341" t="s">
        <v>2692</v>
      </c>
      <c r="B112" s="329" t="s">
        <v>2801</v>
      </c>
      <c r="C112" s="342"/>
      <c r="D112" s="343"/>
      <c r="E112" s="343"/>
      <c r="F112" s="343"/>
      <c r="G112" s="344"/>
      <c r="H112" s="343"/>
      <c r="I112" s="343"/>
      <c r="J112" s="343"/>
      <c r="K112" s="345"/>
      <c r="L112" s="334"/>
    </row>
    <row r="113" spans="1:12" s="328" customFormat="1" x14ac:dyDescent="0.35">
      <c r="A113" s="341" t="s">
        <v>2692</v>
      </c>
      <c r="B113" s="329" t="s">
        <v>2802</v>
      </c>
      <c r="C113" s="342"/>
      <c r="D113" s="343"/>
      <c r="E113" s="343"/>
      <c r="F113" s="343"/>
      <c r="G113" s="344"/>
      <c r="H113" s="343"/>
      <c r="I113" s="343"/>
      <c r="J113" s="343"/>
      <c r="K113" s="345"/>
      <c r="L113" s="334"/>
    </row>
    <row r="114" spans="1:12" s="328" customFormat="1" x14ac:dyDescent="0.35">
      <c r="A114" s="341" t="s">
        <v>2692</v>
      </c>
      <c r="B114" s="329" t="s">
        <v>2803</v>
      </c>
      <c r="C114" s="342"/>
      <c r="D114" s="343"/>
      <c r="E114" s="343"/>
      <c r="F114" s="343"/>
      <c r="G114" s="344"/>
      <c r="H114" s="343"/>
      <c r="I114" s="343"/>
      <c r="J114" s="343"/>
      <c r="K114" s="345"/>
      <c r="L114" s="334"/>
    </row>
    <row r="115" spans="1:12" s="328" customFormat="1" x14ac:dyDescent="0.35">
      <c r="A115" s="341" t="s">
        <v>2692</v>
      </c>
      <c r="B115" s="329" t="s">
        <v>2804</v>
      </c>
      <c r="C115" s="342"/>
      <c r="D115" s="343"/>
      <c r="E115" s="343"/>
      <c r="F115" s="343"/>
      <c r="G115" s="344"/>
      <c r="H115" s="343"/>
      <c r="I115" s="343"/>
      <c r="J115" s="343"/>
      <c r="K115" s="345"/>
      <c r="L115" s="334"/>
    </row>
    <row r="116" spans="1:12" s="328" customFormat="1" x14ac:dyDescent="0.35">
      <c r="A116" s="341" t="s">
        <v>2692</v>
      </c>
      <c r="B116" s="329" t="s">
        <v>2805</v>
      </c>
      <c r="C116" s="342"/>
      <c r="D116" s="343"/>
      <c r="E116" s="343"/>
      <c r="F116" s="343"/>
      <c r="G116" s="344"/>
      <c r="H116" s="343"/>
      <c r="I116" s="343"/>
      <c r="J116" s="343"/>
      <c r="K116" s="345"/>
      <c r="L116" s="334"/>
    </row>
    <row r="117" spans="1:12" s="328" customFormat="1" x14ac:dyDescent="0.35">
      <c r="A117" s="341" t="s">
        <v>2692</v>
      </c>
      <c r="B117" s="329" t="s">
        <v>2806</v>
      </c>
      <c r="C117" s="342"/>
      <c r="D117" s="343"/>
      <c r="E117" s="343"/>
      <c r="F117" s="343"/>
      <c r="G117" s="344"/>
      <c r="H117" s="343"/>
      <c r="I117" s="343"/>
      <c r="J117" s="343"/>
      <c r="K117" s="345"/>
      <c r="L117" s="334"/>
    </row>
    <row r="118" spans="1:12" s="328" customFormat="1" x14ac:dyDescent="0.35">
      <c r="A118" s="341" t="s">
        <v>2692</v>
      </c>
      <c r="B118" s="329" t="s">
        <v>2807</v>
      </c>
      <c r="C118" s="342" t="s">
        <v>4672</v>
      </c>
      <c r="D118" s="343" t="s">
        <v>2994</v>
      </c>
      <c r="E118" s="343" t="s">
        <v>426</v>
      </c>
      <c r="F118" s="343" t="s">
        <v>4673</v>
      </c>
      <c r="G118" s="344"/>
      <c r="H118" s="343"/>
      <c r="I118" s="343"/>
      <c r="J118" s="343"/>
      <c r="K118" s="345"/>
      <c r="L118" s="334"/>
    </row>
    <row r="119" spans="1:12" s="328" customFormat="1" x14ac:dyDescent="0.35">
      <c r="A119" s="341" t="s">
        <v>2692</v>
      </c>
      <c r="B119" s="329" t="s">
        <v>2808</v>
      </c>
      <c r="C119" s="342"/>
      <c r="D119" s="343"/>
      <c r="E119" s="343"/>
      <c r="F119" s="343"/>
      <c r="G119" s="344"/>
      <c r="H119" s="343"/>
      <c r="I119" s="343"/>
      <c r="J119" s="343"/>
      <c r="K119" s="345"/>
      <c r="L119" s="334"/>
    </row>
    <row r="120" spans="1:12" s="328" customFormat="1" x14ac:dyDescent="0.35">
      <c r="A120" s="341" t="s">
        <v>2692</v>
      </c>
      <c r="B120" s="329" t="s">
        <v>2809</v>
      </c>
      <c r="C120" s="342"/>
      <c r="D120" s="343"/>
      <c r="E120" s="343"/>
      <c r="F120" s="343"/>
      <c r="G120" s="344"/>
      <c r="H120" s="343"/>
      <c r="I120" s="343"/>
      <c r="J120" s="343"/>
      <c r="K120" s="345"/>
      <c r="L120" s="334"/>
    </row>
    <row r="121" spans="1:12" s="328" customFormat="1" x14ac:dyDescent="0.35">
      <c r="A121" s="341" t="s">
        <v>2692</v>
      </c>
      <c r="B121" s="329" t="s">
        <v>2810</v>
      </c>
      <c r="C121" s="342"/>
      <c r="D121" s="343"/>
      <c r="E121" s="343"/>
      <c r="F121" s="343"/>
      <c r="G121" s="344"/>
      <c r="H121" s="343"/>
      <c r="I121" s="343"/>
      <c r="J121" s="343"/>
      <c r="K121" s="345"/>
      <c r="L121" s="334"/>
    </row>
    <row r="122" spans="1:12" s="328" customFormat="1" x14ac:dyDescent="0.35">
      <c r="A122" s="341" t="s">
        <v>2692</v>
      </c>
      <c r="B122" s="329" t="s">
        <v>2811</v>
      </c>
      <c r="C122" s="342"/>
      <c r="D122" s="343"/>
      <c r="E122" s="343"/>
      <c r="F122" s="343"/>
      <c r="G122" s="344"/>
      <c r="H122" s="343"/>
      <c r="I122" s="343"/>
      <c r="J122" s="343"/>
      <c r="K122" s="345"/>
      <c r="L122" s="334"/>
    </row>
    <row r="123" spans="1:12" s="328" customFormat="1" x14ac:dyDescent="0.35">
      <c r="A123" s="341" t="s">
        <v>2692</v>
      </c>
      <c r="B123" s="329" t="s">
        <v>2812</v>
      </c>
      <c r="C123" s="342" t="s">
        <v>4674</v>
      </c>
      <c r="D123" s="343"/>
      <c r="E123" s="343" t="s">
        <v>4675</v>
      </c>
      <c r="F123" s="343" t="s">
        <v>4676</v>
      </c>
      <c r="G123" s="344"/>
      <c r="H123" s="343"/>
      <c r="I123" s="343"/>
      <c r="J123" s="343"/>
      <c r="K123" s="345"/>
      <c r="L123" s="334"/>
    </row>
    <row r="124" spans="1:12" s="328" customFormat="1" x14ac:dyDescent="0.35">
      <c r="A124" s="341" t="s">
        <v>2692</v>
      </c>
      <c r="B124" s="329" t="s">
        <v>2813</v>
      </c>
      <c r="C124" s="342"/>
      <c r="D124" s="343"/>
      <c r="E124" s="343"/>
      <c r="F124" s="343"/>
      <c r="G124" s="344"/>
      <c r="H124" s="343"/>
      <c r="I124" s="343"/>
      <c r="J124" s="343"/>
      <c r="K124" s="345"/>
      <c r="L124" s="334"/>
    </row>
    <row r="125" spans="1:12" s="328" customFormat="1" x14ac:dyDescent="0.35">
      <c r="A125" s="341" t="s">
        <v>2692</v>
      </c>
      <c r="B125" s="329" t="s">
        <v>2814</v>
      </c>
      <c r="C125" s="342"/>
      <c r="D125" s="343"/>
      <c r="E125" s="343"/>
      <c r="F125" s="343"/>
      <c r="G125" s="344"/>
      <c r="H125" s="343"/>
      <c r="I125" s="343"/>
      <c r="J125" s="343"/>
      <c r="K125" s="345"/>
      <c r="L125" s="334"/>
    </row>
    <row r="126" spans="1:12" s="328" customFormat="1" x14ac:dyDescent="0.35">
      <c r="A126" s="341" t="s">
        <v>2692</v>
      </c>
      <c r="B126" s="329" t="s">
        <v>2815</v>
      </c>
      <c r="C126" s="342" t="s">
        <v>4677</v>
      </c>
      <c r="D126" s="343"/>
      <c r="E126" s="343" t="s">
        <v>4678</v>
      </c>
      <c r="F126" s="343" t="s">
        <v>4679</v>
      </c>
      <c r="G126" s="344"/>
      <c r="H126" s="343"/>
      <c r="I126" s="343"/>
      <c r="J126" s="343"/>
      <c r="K126" s="345"/>
      <c r="L126" s="334"/>
    </row>
    <row r="127" spans="1:12" s="328" customFormat="1" x14ac:dyDescent="0.35">
      <c r="A127" s="341" t="s">
        <v>2692</v>
      </c>
      <c r="B127" s="329" t="s">
        <v>2816</v>
      </c>
      <c r="C127" s="342" t="s">
        <v>4677</v>
      </c>
      <c r="D127" s="343"/>
      <c r="E127" s="343" t="s">
        <v>4699</v>
      </c>
      <c r="F127" s="343" t="s">
        <v>5767</v>
      </c>
      <c r="G127" s="344"/>
      <c r="H127" s="343"/>
      <c r="I127" s="343"/>
      <c r="J127" s="343"/>
      <c r="K127" s="345"/>
      <c r="L127" s="334"/>
    </row>
    <row r="128" spans="1:12" s="328" customFormat="1" x14ac:dyDescent="0.35">
      <c r="A128" s="341" t="s">
        <v>2692</v>
      </c>
      <c r="B128" s="329" t="s">
        <v>2817</v>
      </c>
      <c r="C128" s="342"/>
      <c r="D128" s="343"/>
      <c r="E128" s="343"/>
      <c r="F128" s="343"/>
      <c r="G128" s="344"/>
      <c r="H128" s="343"/>
      <c r="I128" s="343"/>
      <c r="J128" s="343"/>
      <c r="K128" s="345"/>
      <c r="L128" s="334"/>
    </row>
    <row r="129" spans="1:12" s="328" customFormat="1" x14ac:dyDescent="0.35">
      <c r="A129" s="341" t="s">
        <v>2692</v>
      </c>
      <c r="B129" s="329" t="s">
        <v>2818</v>
      </c>
      <c r="C129" s="342"/>
      <c r="D129" s="343"/>
      <c r="E129" s="343"/>
      <c r="F129" s="343"/>
      <c r="G129" s="344"/>
      <c r="H129" s="343"/>
      <c r="I129" s="343"/>
      <c r="J129" s="343"/>
      <c r="K129" s="345"/>
      <c r="L129" s="334"/>
    </row>
    <row r="130" spans="1:12" s="328" customFormat="1" x14ac:dyDescent="0.35">
      <c r="A130" s="341" t="s">
        <v>2692</v>
      </c>
      <c r="B130" s="329" t="s">
        <v>2819</v>
      </c>
      <c r="C130" s="342"/>
      <c r="D130" s="343"/>
      <c r="E130" s="343"/>
      <c r="F130" s="343"/>
      <c r="G130" s="344"/>
      <c r="H130" s="343"/>
      <c r="I130" s="343"/>
      <c r="J130" s="343"/>
      <c r="K130" s="345"/>
      <c r="L130" s="334"/>
    </row>
    <row r="131" spans="1:12" s="328" customFormat="1" x14ac:dyDescent="0.35">
      <c r="A131" s="341" t="s">
        <v>2692</v>
      </c>
      <c r="B131" s="329" t="s">
        <v>2820</v>
      </c>
      <c r="C131" s="342"/>
      <c r="D131" s="343"/>
      <c r="E131" s="343"/>
      <c r="F131" s="343"/>
      <c r="G131" s="344"/>
      <c r="H131" s="343"/>
      <c r="I131" s="343"/>
      <c r="J131" s="343"/>
      <c r="K131" s="345"/>
      <c r="L131" s="334"/>
    </row>
    <row r="132" spans="1:12" s="328" customFormat="1" x14ac:dyDescent="0.35">
      <c r="A132" s="341" t="s">
        <v>2692</v>
      </c>
      <c r="B132" s="329" t="s">
        <v>2821</v>
      </c>
      <c r="C132" s="342" t="s">
        <v>5772</v>
      </c>
      <c r="D132" s="343"/>
      <c r="E132" s="343" t="s">
        <v>2994</v>
      </c>
      <c r="F132" s="343" t="s">
        <v>2693</v>
      </c>
      <c r="G132" s="344"/>
      <c r="H132" s="343"/>
      <c r="I132" s="343"/>
      <c r="J132" s="343"/>
      <c r="K132" s="345"/>
      <c r="L132" s="334"/>
    </row>
    <row r="133" spans="1:12" s="328" customFormat="1" x14ac:dyDescent="0.35">
      <c r="A133" s="341" t="s">
        <v>2692</v>
      </c>
      <c r="B133" s="329" t="s">
        <v>2822</v>
      </c>
      <c r="C133" s="342"/>
      <c r="D133" s="343"/>
      <c r="E133" s="343"/>
      <c r="F133" s="343"/>
      <c r="G133" s="344"/>
      <c r="H133" s="343"/>
      <c r="I133" s="343"/>
      <c r="J133" s="343"/>
      <c r="K133" s="345"/>
      <c r="L133" s="334"/>
    </row>
    <row r="134" spans="1:12" s="328" customFormat="1" x14ac:dyDescent="0.35">
      <c r="A134" s="341" t="s">
        <v>2692</v>
      </c>
      <c r="B134" s="329" t="s">
        <v>2823</v>
      </c>
      <c r="C134" s="342" t="s">
        <v>4680</v>
      </c>
      <c r="D134" s="343"/>
      <c r="E134" s="343" t="s">
        <v>4681</v>
      </c>
      <c r="F134" s="343" t="s">
        <v>4682</v>
      </c>
      <c r="G134" s="344"/>
      <c r="H134" s="343"/>
      <c r="I134" s="343"/>
      <c r="J134" s="343"/>
      <c r="K134" s="345"/>
      <c r="L134" s="334"/>
    </row>
    <row r="135" spans="1:12" s="328" customFormat="1" x14ac:dyDescent="0.35">
      <c r="A135" s="341" t="s">
        <v>2692</v>
      </c>
      <c r="B135" s="329" t="s">
        <v>2824</v>
      </c>
      <c r="C135" s="342"/>
      <c r="D135" s="343"/>
      <c r="E135" s="343"/>
      <c r="F135" s="343"/>
      <c r="G135" s="344"/>
      <c r="H135" s="343"/>
      <c r="I135" s="343"/>
      <c r="J135" s="343"/>
      <c r="K135" s="345"/>
      <c r="L135" s="334"/>
    </row>
    <row r="136" spans="1:12" s="328" customFormat="1" x14ac:dyDescent="0.35">
      <c r="A136" s="341" t="s">
        <v>2692</v>
      </c>
      <c r="B136" s="329" t="s">
        <v>2825</v>
      </c>
      <c r="C136" s="342" t="s">
        <v>4683</v>
      </c>
      <c r="D136" s="343"/>
      <c r="E136" s="343" t="s">
        <v>4684</v>
      </c>
      <c r="F136" s="343" t="s">
        <v>4685</v>
      </c>
      <c r="G136" s="344"/>
      <c r="H136" s="343"/>
      <c r="I136" s="343"/>
      <c r="J136" s="343"/>
      <c r="K136" s="345"/>
      <c r="L136" s="334"/>
    </row>
    <row r="137" spans="1:12" s="328" customFormat="1" x14ac:dyDescent="0.35">
      <c r="A137" s="341" t="s">
        <v>2692</v>
      </c>
      <c r="B137" s="329" t="s">
        <v>2826</v>
      </c>
      <c r="C137" s="342" t="s">
        <v>4686</v>
      </c>
      <c r="D137" s="343"/>
      <c r="E137" s="343" t="s">
        <v>2994</v>
      </c>
      <c r="F137" s="343" t="s">
        <v>4687</v>
      </c>
      <c r="G137" s="344"/>
      <c r="H137" s="343"/>
      <c r="I137" s="343"/>
      <c r="J137" s="343"/>
      <c r="K137" s="345"/>
      <c r="L137" s="334"/>
    </row>
    <row r="138" spans="1:12" s="328" customFormat="1" x14ac:dyDescent="0.35">
      <c r="A138" s="341" t="s">
        <v>2692</v>
      </c>
      <c r="B138" s="329" t="s">
        <v>2827</v>
      </c>
      <c r="C138" s="342" t="s">
        <v>4688</v>
      </c>
      <c r="D138" s="343"/>
      <c r="E138" s="343" t="s">
        <v>4675</v>
      </c>
      <c r="F138" s="343" t="s">
        <v>4689</v>
      </c>
      <c r="G138" s="344"/>
      <c r="H138" s="343"/>
      <c r="I138" s="343"/>
      <c r="J138" s="343"/>
      <c r="K138" s="345"/>
      <c r="L138" s="334"/>
    </row>
    <row r="139" spans="1:12" s="328" customFormat="1" x14ac:dyDescent="0.35">
      <c r="A139" s="341" t="s">
        <v>2692</v>
      </c>
      <c r="B139" s="329" t="s">
        <v>2828</v>
      </c>
      <c r="C139" s="342" t="s">
        <v>4690</v>
      </c>
      <c r="D139" s="343"/>
      <c r="E139" s="343" t="s">
        <v>4691</v>
      </c>
      <c r="F139" s="343" t="s">
        <v>4692</v>
      </c>
      <c r="G139" s="344"/>
      <c r="H139" s="343"/>
      <c r="I139" s="343"/>
      <c r="J139" s="343"/>
      <c r="K139" s="345"/>
      <c r="L139" s="334"/>
    </row>
    <row r="140" spans="1:12" s="328" customFormat="1" x14ac:dyDescent="0.35">
      <c r="A140" s="341" t="s">
        <v>2692</v>
      </c>
      <c r="B140" s="329" t="s">
        <v>2829</v>
      </c>
      <c r="C140" s="336"/>
      <c r="D140" s="343"/>
      <c r="E140" s="343" t="s">
        <v>4693</v>
      </c>
      <c r="F140" s="343" t="s">
        <v>4694</v>
      </c>
      <c r="G140" s="344"/>
      <c r="H140" s="343"/>
      <c r="I140" s="343"/>
      <c r="J140" s="343"/>
      <c r="K140" s="345"/>
      <c r="L140" s="334"/>
    </row>
    <row r="141" spans="1:12" s="328" customFormat="1" x14ac:dyDescent="0.35">
      <c r="A141" s="341" t="s">
        <v>2692</v>
      </c>
      <c r="B141" s="329" t="s">
        <v>2830</v>
      </c>
      <c r="C141" s="342" t="s">
        <v>4695</v>
      </c>
      <c r="D141" s="343"/>
      <c r="E141" s="343" t="s">
        <v>2994</v>
      </c>
      <c r="F141" s="343" t="s">
        <v>4679</v>
      </c>
      <c r="G141" s="344"/>
      <c r="H141" s="343"/>
      <c r="I141" s="343"/>
      <c r="J141" s="343"/>
      <c r="K141" s="345"/>
      <c r="L141" s="334"/>
    </row>
    <row r="142" spans="1:12" s="328" customFormat="1" x14ac:dyDescent="0.35">
      <c r="A142" s="341" t="s">
        <v>2692</v>
      </c>
      <c r="B142" s="329" t="s">
        <v>2831</v>
      </c>
      <c r="C142" s="342" t="s">
        <v>5760</v>
      </c>
      <c r="D142" s="343"/>
      <c r="E142" s="343" t="s">
        <v>2994</v>
      </c>
      <c r="F142" s="343" t="s">
        <v>5761</v>
      </c>
      <c r="G142" s="344"/>
      <c r="H142" s="343"/>
      <c r="I142" s="343"/>
      <c r="J142" s="343"/>
      <c r="K142" s="345"/>
      <c r="L142" s="334"/>
    </row>
    <row r="143" spans="1:12" s="328" customFormat="1" x14ac:dyDescent="0.35">
      <c r="A143" s="341" t="s">
        <v>2692</v>
      </c>
      <c r="B143" s="329" t="s">
        <v>2832</v>
      </c>
      <c r="C143" s="342" t="s">
        <v>4696</v>
      </c>
      <c r="D143" s="343"/>
      <c r="E143" s="343" t="s">
        <v>2994</v>
      </c>
      <c r="F143" s="343" t="s">
        <v>4697</v>
      </c>
      <c r="G143" s="344"/>
      <c r="H143" s="343"/>
      <c r="I143" s="343"/>
      <c r="J143" s="343"/>
      <c r="K143" s="345"/>
      <c r="L143" s="334"/>
    </row>
    <row r="144" spans="1:12" s="328" customFormat="1" x14ac:dyDescent="0.35">
      <c r="A144" s="341" t="s">
        <v>2692</v>
      </c>
      <c r="B144" s="329" t="s">
        <v>2833</v>
      </c>
      <c r="C144" s="342" t="s">
        <v>4698</v>
      </c>
      <c r="D144" s="343"/>
      <c r="E144" s="343" t="s">
        <v>4699</v>
      </c>
      <c r="F144" s="343" t="s">
        <v>4700</v>
      </c>
      <c r="G144" s="344"/>
      <c r="H144" s="343"/>
      <c r="I144" s="343"/>
      <c r="J144" s="343"/>
      <c r="K144" s="345"/>
      <c r="L144" s="334"/>
    </row>
    <row r="145" spans="1:12" s="328" customFormat="1" x14ac:dyDescent="0.35">
      <c r="A145" s="341" t="s">
        <v>2692</v>
      </c>
      <c r="B145" s="329" t="s">
        <v>2834</v>
      </c>
      <c r="C145" s="342"/>
      <c r="D145" s="343"/>
      <c r="E145" s="343"/>
      <c r="F145" s="343"/>
      <c r="G145" s="344"/>
      <c r="H145" s="343"/>
      <c r="I145" s="343"/>
      <c r="J145" s="343"/>
      <c r="K145" s="345"/>
      <c r="L145" s="334"/>
    </row>
    <row r="146" spans="1:12" s="328" customFormat="1" x14ac:dyDescent="0.35">
      <c r="A146" s="341" t="s">
        <v>2692</v>
      </c>
      <c r="B146" s="329" t="s">
        <v>2835</v>
      </c>
      <c r="C146" s="342" t="s">
        <v>5765</v>
      </c>
      <c r="D146" s="343"/>
      <c r="E146" s="343" t="s">
        <v>4678</v>
      </c>
      <c r="F146" s="343"/>
      <c r="G146" s="344"/>
      <c r="H146" s="343"/>
      <c r="I146" s="343"/>
      <c r="J146" s="343"/>
      <c r="K146" s="345"/>
      <c r="L146" s="334"/>
    </row>
    <row r="147" spans="1:12" s="328" customFormat="1" x14ac:dyDescent="0.35">
      <c r="A147" s="341" t="s">
        <v>2692</v>
      </c>
      <c r="B147" s="329" t="s">
        <v>2836</v>
      </c>
      <c r="C147" s="342" t="s">
        <v>4701</v>
      </c>
      <c r="D147" s="343"/>
      <c r="E147" s="343" t="s">
        <v>2994</v>
      </c>
      <c r="F147" s="343" t="s">
        <v>4702</v>
      </c>
      <c r="G147" s="344"/>
      <c r="H147" s="343"/>
      <c r="I147" s="343"/>
      <c r="J147" s="343"/>
      <c r="K147" s="345"/>
      <c r="L147" s="334"/>
    </row>
    <row r="148" spans="1:12" s="328" customFormat="1" x14ac:dyDescent="0.35">
      <c r="A148" s="341" t="s">
        <v>2692</v>
      </c>
      <c r="B148" s="329" t="s">
        <v>2837</v>
      </c>
      <c r="C148" s="342"/>
      <c r="D148" s="343"/>
      <c r="E148" s="343"/>
      <c r="F148" s="343"/>
      <c r="G148" s="344"/>
      <c r="H148" s="343"/>
      <c r="I148" s="343"/>
      <c r="J148" s="343"/>
      <c r="K148" s="345"/>
      <c r="L148" s="334"/>
    </row>
    <row r="149" spans="1:12" s="328" customFormat="1" x14ac:dyDescent="0.35">
      <c r="A149" s="341" t="s">
        <v>2692</v>
      </c>
      <c r="B149" s="329" t="s">
        <v>2838</v>
      </c>
      <c r="C149" s="342" t="s">
        <v>4703</v>
      </c>
      <c r="D149" s="343"/>
      <c r="E149" s="343" t="s">
        <v>4699</v>
      </c>
      <c r="F149" s="343" t="s">
        <v>4704</v>
      </c>
      <c r="G149" s="344"/>
      <c r="H149" s="343"/>
      <c r="I149" s="343"/>
      <c r="J149" s="343"/>
      <c r="K149" s="345"/>
      <c r="L149" s="334"/>
    </row>
    <row r="150" spans="1:12" s="328" customFormat="1" x14ac:dyDescent="0.35">
      <c r="A150" s="341" t="s">
        <v>2692</v>
      </c>
      <c r="B150" s="329" t="s">
        <v>2839</v>
      </c>
      <c r="C150" s="342" t="s">
        <v>4705</v>
      </c>
      <c r="D150" s="343"/>
      <c r="E150" s="343" t="s">
        <v>4699</v>
      </c>
      <c r="F150" s="343"/>
      <c r="G150" s="344"/>
      <c r="H150" s="343"/>
      <c r="I150" s="343"/>
      <c r="J150" s="343"/>
      <c r="K150" s="345"/>
      <c r="L150" s="334"/>
    </row>
    <row r="151" spans="1:12" s="328" customFormat="1" x14ac:dyDescent="0.35">
      <c r="A151" s="341" t="s">
        <v>2692</v>
      </c>
      <c r="B151" s="329" t="s">
        <v>2840</v>
      </c>
      <c r="C151" s="342" t="s">
        <v>4706</v>
      </c>
      <c r="D151" s="343"/>
      <c r="E151" s="343" t="s">
        <v>4678</v>
      </c>
      <c r="F151" s="343" t="s">
        <v>4707</v>
      </c>
      <c r="G151" s="344"/>
      <c r="H151" s="343"/>
      <c r="I151" s="343"/>
      <c r="J151" s="343"/>
      <c r="K151" s="345"/>
      <c r="L151" s="334"/>
    </row>
    <row r="152" spans="1:12" s="328" customFormat="1" x14ac:dyDescent="0.35">
      <c r="A152" s="341" t="s">
        <v>2692</v>
      </c>
      <c r="B152" s="329" t="s">
        <v>2841</v>
      </c>
      <c r="C152" s="342" t="s">
        <v>4708</v>
      </c>
      <c r="D152" s="343"/>
      <c r="E152" s="343" t="s">
        <v>2994</v>
      </c>
      <c r="F152" s="343" t="s">
        <v>4692</v>
      </c>
      <c r="G152" s="344"/>
      <c r="H152" s="343"/>
      <c r="I152" s="343"/>
      <c r="J152" s="343"/>
      <c r="K152" s="345"/>
      <c r="L152" s="334"/>
    </row>
    <row r="153" spans="1:12" s="328" customFormat="1" x14ac:dyDescent="0.35">
      <c r="A153" s="341" t="s">
        <v>2692</v>
      </c>
      <c r="B153" s="329" t="s">
        <v>2842</v>
      </c>
      <c r="C153" s="342"/>
      <c r="D153" s="343"/>
      <c r="E153" s="343"/>
      <c r="F153" s="343"/>
      <c r="G153" s="344"/>
      <c r="H153" s="343"/>
      <c r="I153" s="343"/>
      <c r="J153" s="343"/>
      <c r="K153" s="345"/>
      <c r="L153" s="334"/>
    </row>
    <row r="154" spans="1:12" s="328" customFormat="1" x14ac:dyDescent="0.35">
      <c r="A154" s="341" t="s">
        <v>2692</v>
      </c>
      <c r="B154" s="329" t="s">
        <v>2843</v>
      </c>
      <c r="C154" s="342" t="s">
        <v>5778</v>
      </c>
      <c r="D154" s="343"/>
      <c r="E154" s="343" t="s">
        <v>4720</v>
      </c>
      <c r="F154" s="343" t="s">
        <v>2691</v>
      </c>
      <c r="G154" s="344"/>
      <c r="H154" s="343"/>
      <c r="I154" s="343"/>
      <c r="J154" s="343"/>
      <c r="K154" s="345"/>
      <c r="L154" s="334"/>
    </row>
    <row r="155" spans="1:12" s="328" customFormat="1" x14ac:dyDescent="0.35">
      <c r="A155" s="341" t="s">
        <v>2692</v>
      </c>
      <c r="B155" s="329" t="s">
        <v>2844</v>
      </c>
      <c r="C155" s="342" t="s">
        <v>4709</v>
      </c>
      <c r="D155" s="343"/>
      <c r="E155" s="343" t="s">
        <v>4710</v>
      </c>
      <c r="F155" s="343" t="s">
        <v>4711</v>
      </c>
      <c r="G155" s="344"/>
      <c r="H155" s="343"/>
      <c r="I155" s="343"/>
      <c r="J155" s="343"/>
      <c r="K155" s="345"/>
      <c r="L155" s="334"/>
    </row>
    <row r="156" spans="1:12" s="328" customFormat="1" x14ac:dyDescent="0.35">
      <c r="A156" s="341" t="s">
        <v>2692</v>
      </c>
      <c r="B156" s="329" t="s">
        <v>2845</v>
      </c>
      <c r="C156" s="342" t="s">
        <v>4712</v>
      </c>
      <c r="D156" s="343"/>
      <c r="E156" s="343" t="s">
        <v>4710</v>
      </c>
      <c r="F156" s="343" t="s">
        <v>4713</v>
      </c>
      <c r="G156" s="344"/>
      <c r="H156" s="343"/>
      <c r="I156" s="343"/>
      <c r="J156" s="343"/>
      <c r="K156" s="345"/>
      <c r="L156" s="334"/>
    </row>
    <row r="157" spans="1:12" s="328" customFormat="1" x14ac:dyDescent="0.35">
      <c r="A157" s="341" t="s">
        <v>2692</v>
      </c>
      <c r="B157" s="329" t="s">
        <v>2846</v>
      </c>
      <c r="C157" s="342"/>
      <c r="D157" s="343"/>
      <c r="E157" s="343"/>
      <c r="F157" s="343"/>
      <c r="G157" s="344"/>
      <c r="H157" s="343"/>
      <c r="I157" s="343"/>
      <c r="J157" s="343"/>
      <c r="K157" s="345"/>
      <c r="L157" s="334"/>
    </row>
    <row r="158" spans="1:12" s="328" customFormat="1" x14ac:dyDescent="0.35">
      <c r="A158" s="341" t="s">
        <v>2692</v>
      </c>
      <c r="B158" s="329" t="s">
        <v>2847</v>
      </c>
      <c r="C158" s="342" t="s">
        <v>4714</v>
      </c>
      <c r="D158" s="343"/>
      <c r="E158" s="343" t="s">
        <v>4715</v>
      </c>
      <c r="F158" s="343" t="s">
        <v>4716</v>
      </c>
      <c r="G158" s="344"/>
      <c r="H158" s="343"/>
      <c r="I158" s="343"/>
      <c r="J158" s="343"/>
      <c r="K158" s="345"/>
      <c r="L158" s="334"/>
    </row>
    <row r="159" spans="1:12" s="328" customFormat="1" x14ac:dyDescent="0.35">
      <c r="A159" s="341" t="s">
        <v>2692</v>
      </c>
      <c r="B159" s="329" t="s">
        <v>2848</v>
      </c>
      <c r="C159" s="342"/>
      <c r="D159" s="343"/>
      <c r="E159" s="343"/>
      <c r="F159" s="343"/>
      <c r="G159" s="344"/>
      <c r="H159" s="343"/>
      <c r="I159" s="343"/>
      <c r="J159" s="343"/>
      <c r="K159" s="345"/>
      <c r="L159" s="334"/>
    </row>
    <row r="160" spans="1:12" s="328" customFormat="1" x14ac:dyDescent="0.35">
      <c r="A160" s="341" t="s">
        <v>2692</v>
      </c>
      <c r="B160" s="329" t="s">
        <v>2849</v>
      </c>
      <c r="C160" s="342" t="s">
        <v>4717</v>
      </c>
      <c r="D160" s="343"/>
      <c r="E160" s="343" t="s">
        <v>4718</v>
      </c>
      <c r="F160" s="343" t="s">
        <v>5779</v>
      </c>
      <c r="G160" s="344" t="s">
        <v>5780</v>
      </c>
      <c r="H160" s="343"/>
      <c r="I160" s="343"/>
      <c r="J160" s="343"/>
      <c r="K160" s="345"/>
      <c r="L160" s="334"/>
    </row>
    <row r="161" spans="1:12" s="328" customFormat="1" x14ac:dyDescent="0.35">
      <c r="A161" s="341" t="s">
        <v>2692</v>
      </c>
      <c r="B161" s="329" t="s">
        <v>2850</v>
      </c>
      <c r="C161" s="342" t="s">
        <v>4719</v>
      </c>
      <c r="D161" s="343"/>
      <c r="E161" s="343" t="s">
        <v>4720</v>
      </c>
      <c r="F161" s="343"/>
      <c r="G161" s="344"/>
      <c r="H161" s="343"/>
      <c r="I161" s="343"/>
      <c r="J161" s="343"/>
      <c r="K161" s="345"/>
      <c r="L161" s="334"/>
    </row>
    <row r="162" spans="1:12" s="328" customFormat="1" x14ac:dyDescent="0.35">
      <c r="A162" s="341" t="s">
        <v>2692</v>
      </c>
      <c r="B162" s="329" t="s">
        <v>2851</v>
      </c>
      <c r="C162" s="342" t="s">
        <v>4721</v>
      </c>
      <c r="D162" s="343"/>
      <c r="E162" s="343" t="s">
        <v>4722</v>
      </c>
      <c r="F162" s="343" t="s">
        <v>4723</v>
      </c>
      <c r="G162" s="344"/>
      <c r="H162" s="343"/>
      <c r="I162" s="343"/>
      <c r="J162" s="343"/>
      <c r="K162" s="345"/>
      <c r="L162" s="334"/>
    </row>
    <row r="163" spans="1:12" s="328" customFormat="1" x14ac:dyDescent="0.35">
      <c r="A163" s="341" t="s">
        <v>2692</v>
      </c>
      <c r="B163" s="329" t="s">
        <v>2852</v>
      </c>
      <c r="C163" s="342" t="s">
        <v>4724</v>
      </c>
      <c r="D163" s="343"/>
      <c r="E163" s="343" t="s">
        <v>4678</v>
      </c>
      <c r="F163" s="343"/>
      <c r="G163" s="344"/>
      <c r="H163" s="343"/>
      <c r="I163" s="343"/>
      <c r="J163" s="343"/>
      <c r="K163" s="345"/>
      <c r="L163" s="334"/>
    </row>
    <row r="164" spans="1:12" s="328" customFormat="1" x14ac:dyDescent="0.35">
      <c r="A164" s="341" t="s">
        <v>2692</v>
      </c>
      <c r="B164" s="329" t="s">
        <v>2853</v>
      </c>
      <c r="C164" s="342" t="s">
        <v>5782</v>
      </c>
      <c r="D164" s="343"/>
      <c r="E164" s="343" t="s">
        <v>4715</v>
      </c>
      <c r="F164" s="343" t="s">
        <v>5783</v>
      </c>
      <c r="G164" s="344"/>
      <c r="H164" s="343"/>
      <c r="I164" s="343"/>
      <c r="J164" s="343"/>
      <c r="K164" s="345"/>
      <c r="L164" s="334"/>
    </row>
    <row r="165" spans="1:12" s="328" customFormat="1" x14ac:dyDescent="0.35">
      <c r="A165" s="341" t="s">
        <v>2692</v>
      </c>
      <c r="B165" s="329" t="s">
        <v>2854</v>
      </c>
      <c r="C165" s="342" t="s">
        <v>4725</v>
      </c>
      <c r="D165" s="343"/>
      <c r="E165" s="343" t="s">
        <v>2994</v>
      </c>
      <c r="F165" s="343"/>
      <c r="G165" s="344"/>
      <c r="H165" s="343"/>
      <c r="I165" s="343"/>
      <c r="J165" s="343"/>
      <c r="K165" s="345"/>
      <c r="L165" s="334"/>
    </row>
    <row r="166" spans="1:12" s="328" customFormat="1" x14ac:dyDescent="0.35">
      <c r="A166" s="341" t="s">
        <v>2692</v>
      </c>
      <c r="B166" s="329" t="s">
        <v>2855</v>
      </c>
      <c r="C166" s="342" t="s">
        <v>4726</v>
      </c>
      <c r="D166" s="343"/>
      <c r="E166" s="343" t="s">
        <v>4675</v>
      </c>
      <c r="F166" s="343" t="s">
        <v>4727</v>
      </c>
      <c r="G166" s="344"/>
      <c r="H166" s="343"/>
      <c r="I166" s="343"/>
      <c r="J166" s="343"/>
      <c r="K166" s="345"/>
      <c r="L166" s="334"/>
    </row>
    <row r="167" spans="1:12" s="328" customFormat="1" x14ac:dyDescent="0.35">
      <c r="A167" s="341" t="s">
        <v>2692</v>
      </c>
      <c r="B167" s="329" t="s">
        <v>2856</v>
      </c>
      <c r="C167" s="342"/>
      <c r="D167" s="343"/>
      <c r="E167" s="343"/>
      <c r="F167" s="343"/>
      <c r="G167" s="344"/>
      <c r="H167" s="343"/>
      <c r="I167" s="343"/>
      <c r="J167" s="343"/>
      <c r="K167" s="345"/>
      <c r="L167" s="334"/>
    </row>
    <row r="168" spans="1:12" s="328" customFormat="1" x14ac:dyDescent="0.35">
      <c r="A168" s="341" t="s">
        <v>2692</v>
      </c>
      <c r="B168" s="329" t="s">
        <v>2857</v>
      </c>
      <c r="C168" s="342" t="s">
        <v>4728</v>
      </c>
      <c r="D168" s="343"/>
      <c r="E168" s="343" t="s">
        <v>4675</v>
      </c>
      <c r="F168" s="343" t="s">
        <v>4729</v>
      </c>
      <c r="G168" s="344"/>
      <c r="H168" s="343"/>
      <c r="I168" s="343"/>
      <c r="J168" s="343"/>
      <c r="K168" s="345"/>
      <c r="L168" s="334"/>
    </row>
    <row r="169" spans="1:12" s="328" customFormat="1" x14ac:dyDescent="0.35">
      <c r="A169" s="341" t="s">
        <v>2692</v>
      </c>
      <c r="B169" s="329" t="s">
        <v>2858</v>
      </c>
      <c r="C169" s="342"/>
      <c r="D169" s="343"/>
      <c r="E169" s="343"/>
      <c r="F169" s="343"/>
      <c r="G169" s="344"/>
      <c r="H169" s="343"/>
      <c r="I169" s="343"/>
      <c r="J169" s="343"/>
      <c r="K169" s="345"/>
      <c r="L169" s="334"/>
    </row>
    <row r="170" spans="1:12" s="328" customFormat="1" x14ac:dyDescent="0.35">
      <c r="A170" s="341" t="s">
        <v>2692</v>
      </c>
      <c r="B170" s="329" t="s">
        <v>2859</v>
      </c>
      <c r="C170" s="342" t="s">
        <v>4730</v>
      </c>
      <c r="D170" s="343"/>
      <c r="E170" s="343" t="s">
        <v>4699</v>
      </c>
      <c r="F170" s="343" t="s">
        <v>4731</v>
      </c>
      <c r="G170" s="344"/>
      <c r="H170" s="343"/>
      <c r="I170" s="343"/>
      <c r="J170" s="343"/>
      <c r="K170" s="345"/>
      <c r="L170" s="334"/>
    </row>
    <row r="171" spans="1:12" s="328" customFormat="1" x14ac:dyDescent="0.35">
      <c r="A171" s="341" t="s">
        <v>2692</v>
      </c>
      <c r="B171" s="329" t="s">
        <v>2860</v>
      </c>
      <c r="C171" s="342" t="s">
        <v>4732</v>
      </c>
      <c r="D171" s="343"/>
      <c r="E171" s="343" t="s">
        <v>4699</v>
      </c>
      <c r="F171" s="343" t="s">
        <v>4733</v>
      </c>
      <c r="G171" s="344"/>
      <c r="H171" s="343"/>
      <c r="I171" s="343"/>
      <c r="J171" s="343"/>
      <c r="K171" s="345"/>
      <c r="L171" s="334"/>
    </row>
    <row r="172" spans="1:12" s="328" customFormat="1" x14ac:dyDescent="0.35">
      <c r="A172" s="341" t="s">
        <v>2692</v>
      </c>
      <c r="B172" s="329" t="s">
        <v>2861</v>
      </c>
      <c r="C172" s="342"/>
      <c r="D172" s="343"/>
      <c r="E172" s="343"/>
      <c r="F172" s="343"/>
      <c r="G172" s="344"/>
      <c r="H172" s="343"/>
      <c r="I172" s="343"/>
      <c r="J172" s="343"/>
      <c r="K172" s="345"/>
      <c r="L172" s="334"/>
    </row>
    <row r="173" spans="1:12" s="328" customFormat="1" x14ac:dyDescent="0.35">
      <c r="A173" s="341" t="s">
        <v>2692</v>
      </c>
      <c r="B173" s="329" t="s">
        <v>2862</v>
      </c>
      <c r="C173" s="342" t="s">
        <v>5766</v>
      </c>
      <c r="D173" s="343"/>
      <c r="E173" s="343"/>
      <c r="F173" s="343" t="s">
        <v>4558</v>
      </c>
      <c r="G173" s="344"/>
      <c r="H173" s="343"/>
      <c r="I173" s="343"/>
      <c r="J173" s="343"/>
      <c r="K173" s="345"/>
      <c r="L173" s="334"/>
    </row>
    <row r="174" spans="1:12" s="328" customFormat="1" x14ac:dyDescent="0.35">
      <c r="A174" s="341" t="s">
        <v>2692</v>
      </c>
      <c r="B174" s="329" t="s">
        <v>2863</v>
      </c>
      <c r="C174" s="342" t="s">
        <v>5768</v>
      </c>
      <c r="D174" s="343"/>
      <c r="E174" s="343" t="s">
        <v>4675</v>
      </c>
      <c r="F174" s="343" t="s">
        <v>2693</v>
      </c>
      <c r="G174" s="344"/>
      <c r="H174" s="343"/>
      <c r="I174" s="343"/>
      <c r="J174" s="343"/>
      <c r="K174" s="345"/>
      <c r="L174" s="334"/>
    </row>
    <row r="175" spans="1:12" s="328" customFormat="1" x14ac:dyDescent="0.35">
      <c r="A175" s="341" t="s">
        <v>2692</v>
      </c>
      <c r="B175" s="329" t="s">
        <v>2864</v>
      </c>
      <c r="C175" s="342"/>
      <c r="D175" s="343"/>
      <c r="E175" s="343"/>
      <c r="F175" s="343"/>
      <c r="G175" s="344"/>
      <c r="H175" s="343"/>
      <c r="I175" s="343"/>
      <c r="J175" s="343"/>
      <c r="K175" s="345"/>
      <c r="L175" s="334"/>
    </row>
    <row r="176" spans="1:12" s="328" customFormat="1" x14ac:dyDescent="0.35">
      <c r="A176" s="341" t="s">
        <v>2692</v>
      </c>
      <c r="B176" s="329" t="s">
        <v>2865</v>
      </c>
      <c r="C176" s="342" t="s">
        <v>5769</v>
      </c>
      <c r="D176" s="343"/>
      <c r="E176" s="343" t="s">
        <v>5770</v>
      </c>
      <c r="F176" s="343" t="s">
        <v>5771</v>
      </c>
      <c r="G176" s="344"/>
      <c r="H176" s="343"/>
      <c r="I176" s="343"/>
      <c r="J176" s="343"/>
      <c r="K176" s="345"/>
      <c r="L176" s="334"/>
    </row>
    <row r="177" spans="1:12" s="328" customFormat="1" x14ac:dyDescent="0.35">
      <c r="A177" s="341" t="s">
        <v>2692</v>
      </c>
      <c r="B177" s="329" t="s">
        <v>2866</v>
      </c>
      <c r="C177" s="342"/>
      <c r="D177" s="343"/>
      <c r="E177" s="343"/>
      <c r="F177" s="343"/>
      <c r="G177" s="344"/>
      <c r="H177" s="343"/>
      <c r="I177" s="343"/>
      <c r="J177" s="343"/>
      <c r="K177" s="345"/>
      <c r="L177" s="334"/>
    </row>
    <row r="178" spans="1:12" s="328" customFormat="1" x14ac:dyDescent="0.35">
      <c r="A178" s="341" t="s">
        <v>2692</v>
      </c>
      <c r="B178" s="329" t="s">
        <v>2867</v>
      </c>
      <c r="C178" s="342" t="s">
        <v>5775</v>
      </c>
      <c r="D178" s="343"/>
      <c r="E178" s="343" t="s">
        <v>5776</v>
      </c>
      <c r="F178" s="343" t="s">
        <v>5777</v>
      </c>
      <c r="G178" s="344"/>
      <c r="H178" s="343"/>
      <c r="I178" s="343"/>
      <c r="J178" s="343"/>
      <c r="K178" s="345"/>
      <c r="L178" s="334"/>
    </row>
    <row r="179" spans="1:12" s="328" customFormat="1" x14ac:dyDescent="0.35">
      <c r="A179" s="341" t="s">
        <v>2692</v>
      </c>
      <c r="B179" s="329" t="s">
        <v>2868</v>
      </c>
      <c r="C179" s="342"/>
      <c r="D179" s="343"/>
      <c r="E179" s="343"/>
      <c r="F179" s="343"/>
      <c r="G179" s="344"/>
      <c r="H179" s="343"/>
      <c r="I179" s="343"/>
      <c r="J179" s="343"/>
      <c r="K179" s="345"/>
      <c r="L179" s="334"/>
    </row>
    <row r="180" spans="1:12" s="328" customFormat="1" x14ac:dyDescent="0.35">
      <c r="A180" s="341" t="s">
        <v>2692</v>
      </c>
      <c r="B180" s="329" t="s">
        <v>2869</v>
      </c>
      <c r="C180" s="342" t="s">
        <v>5773</v>
      </c>
      <c r="D180" s="343"/>
      <c r="E180" s="343" t="s">
        <v>4699</v>
      </c>
      <c r="F180" s="343" t="s">
        <v>5774</v>
      </c>
      <c r="G180" s="344"/>
      <c r="H180" s="343"/>
      <c r="I180" s="343"/>
      <c r="J180" s="343"/>
      <c r="K180" s="345"/>
      <c r="L180" s="334"/>
    </row>
    <row r="181" spans="1:12" s="328" customFormat="1" x14ac:dyDescent="0.35">
      <c r="A181" s="341" t="s">
        <v>2692</v>
      </c>
      <c r="B181" s="329" t="s">
        <v>2870</v>
      </c>
      <c r="C181" s="342" t="s">
        <v>5786</v>
      </c>
      <c r="D181" s="343"/>
      <c r="E181" s="343" t="s">
        <v>4699</v>
      </c>
      <c r="F181" s="343" t="s">
        <v>5787</v>
      </c>
      <c r="G181" s="344"/>
      <c r="H181" s="343"/>
      <c r="I181" s="343"/>
      <c r="J181" s="343"/>
      <c r="K181" s="345"/>
      <c r="L181" s="334"/>
    </row>
    <row r="182" spans="1:12" s="328" customFormat="1" x14ac:dyDescent="0.35">
      <c r="A182" s="341" t="s">
        <v>2692</v>
      </c>
      <c r="B182" s="329" t="s">
        <v>2871</v>
      </c>
      <c r="C182" s="342" t="s">
        <v>5788</v>
      </c>
      <c r="D182" s="343"/>
      <c r="E182" s="343" t="s">
        <v>4699</v>
      </c>
      <c r="F182" s="343" t="s">
        <v>5789</v>
      </c>
      <c r="G182" s="344"/>
      <c r="H182" s="343"/>
      <c r="I182" s="343"/>
      <c r="J182" s="343"/>
      <c r="K182" s="345"/>
      <c r="L182" s="334"/>
    </row>
    <row r="183" spans="1:12" s="328" customFormat="1" x14ac:dyDescent="0.35">
      <c r="A183" s="341" t="s">
        <v>2692</v>
      </c>
      <c r="B183" s="329" t="s">
        <v>2872</v>
      </c>
      <c r="C183" s="342"/>
      <c r="D183" s="343"/>
      <c r="E183" s="343"/>
      <c r="F183" s="343"/>
      <c r="G183" s="344"/>
      <c r="H183" s="343"/>
      <c r="I183" s="343"/>
      <c r="J183" s="343"/>
      <c r="K183" s="345"/>
      <c r="L183" s="334"/>
    </row>
    <row r="184" spans="1:12" s="328" customFormat="1" x14ac:dyDescent="0.35">
      <c r="A184" s="341" t="s">
        <v>2692</v>
      </c>
      <c r="B184" s="329" t="s">
        <v>2873</v>
      </c>
      <c r="C184" s="342" t="s">
        <v>5781</v>
      </c>
      <c r="D184" s="343"/>
      <c r="E184" s="343" t="s">
        <v>4720</v>
      </c>
      <c r="F184" s="343"/>
      <c r="G184" s="344"/>
      <c r="H184" s="343"/>
      <c r="I184" s="343"/>
      <c r="J184" s="343"/>
      <c r="K184" s="345"/>
      <c r="L184" s="334"/>
    </row>
    <row r="185" spans="1:12" s="328" customFormat="1" x14ac:dyDescent="0.35">
      <c r="A185" s="341" t="s">
        <v>2692</v>
      </c>
      <c r="B185" s="329" t="s">
        <v>2874</v>
      </c>
      <c r="C185" s="342"/>
      <c r="D185" s="343"/>
      <c r="E185" s="343"/>
      <c r="F185" s="343"/>
      <c r="G185" s="344"/>
      <c r="H185" s="343"/>
      <c r="I185" s="343"/>
      <c r="J185" s="343"/>
      <c r="K185" s="345"/>
      <c r="L185" s="334"/>
    </row>
    <row r="186" spans="1:12" s="328" customFormat="1" x14ac:dyDescent="0.35">
      <c r="A186" s="341" t="s">
        <v>2692</v>
      </c>
      <c r="B186" s="329" t="s">
        <v>2875</v>
      </c>
      <c r="C186" s="342" t="s">
        <v>5790</v>
      </c>
      <c r="D186" s="343"/>
      <c r="E186" s="343" t="s">
        <v>4699</v>
      </c>
      <c r="F186" s="343" t="s">
        <v>5791</v>
      </c>
      <c r="G186" s="344"/>
      <c r="H186" s="343"/>
      <c r="I186" s="343"/>
      <c r="J186" s="343"/>
      <c r="K186" s="345"/>
      <c r="L186" s="334"/>
    </row>
    <row r="187" spans="1:12" s="328" customFormat="1" x14ac:dyDescent="0.35">
      <c r="A187" s="341" t="s">
        <v>2692</v>
      </c>
      <c r="B187" s="329" t="s">
        <v>2876</v>
      </c>
      <c r="C187" s="342"/>
      <c r="D187" s="343"/>
      <c r="E187" s="343"/>
      <c r="F187" s="343"/>
      <c r="G187" s="344"/>
      <c r="H187" s="343"/>
      <c r="I187" s="343"/>
      <c r="J187" s="343"/>
      <c r="K187" s="345"/>
      <c r="L187" s="334"/>
    </row>
    <row r="188" spans="1:12" s="328" customFormat="1" x14ac:dyDescent="0.35">
      <c r="A188" s="341" t="s">
        <v>2692</v>
      </c>
      <c r="B188" s="329" t="s">
        <v>2877</v>
      </c>
      <c r="C188" s="342" t="s">
        <v>5792</v>
      </c>
      <c r="D188" s="343"/>
      <c r="E188" s="343" t="s">
        <v>5793</v>
      </c>
      <c r="F188" s="343"/>
      <c r="G188" s="344"/>
      <c r="H188" s="343"/>
      <c r="I188" s="343"/>
      <c r="J188" s="343"/>
      <c r="K188" s="345"/>
      <c r="L188" s="334"/>
    </row>
    <row r="189" spans="1:12" s="328" customFormat="1" x14ac:dyDescent="0.35">
      <c r="A189" s="341" t="s">
        <v>2692</v>
      </c>
      <c r="B189" s="329" t="s">
        <v>2878</v>
      </c>
      <c r="C189" s="342"/>
      <c r="D189" s="343"/>
      <c r="E189" s="343"/>
      <c r="F189" s="343"/>
      <c r="G189" s="344"/>
      <c r="H189" s="343"/>
      <c r="I189" s="343"/>
      <c r="J189" s="343"/>
      <c r="K189" s="345"/>
      <c r="L189" s="334"/>
    </row>
    <row r="190" spans="1:12" s="328" customFormat="1" x14ac:dyDescent="0.35">
      <c r="A190" s="341" t="s">
        <v>2692</v>
      </c>
      <c r="B190" s="329" t="s">
        <v>2879</v>
      </c>
      <c r="C190" s="342"/>
      <c r="D190" s="343"/>
      <c r="E190" s="343"/>
      <c r="F190" s="343"/>
      <c r="G190" s="344"/>
      <c r="H190" s="343"/>
      <c r="I190" s="343"/>
      <c r="J190" s="343"/>
      <c r="K190" s="345"/>
      <c r="L190" s="334"/>
    </row>
    <row r="191" spans="1:12" s="328" customFormat="1" x14ac:dyDescent="0.35">
      <c r="A191" s="341" t="s">
        <v>2692</v>
      </c>
      <c r="B191" s="329" t="s">
        <v>2880</v>
      </c>
      <c r="C191" s="342" t="s">
        <v>5784</v>
      </c>
      <c r="D191" s="343"/>
      <c r="E191" s="343" t="s">
        <v>4720</v>
      </c>
      <c r="F191" s="343" t="s">
        <v>5785</v>
      </c>
      <c r="G191" s="344"/>
      <c r="H191" s="343"/>
      <c r="I191" s="343"/>
      <c r="J191" s="343"/>
      <c r="K191" s="345"/>
      <c r="L191" s="334"/>
    </row>
    <row r="192" spans="1:12" s="328" customFormat="1" x14ac:dyDescent="0.35">
      <c r="A192" s="341" t="s">
        <v>2692</v>
      </c>
      <c r="B192" s="329" t="s">
        <v>2881</v>
      </c>
      <c r="C192" s="342"/>
      <c r="D192" s="343"/>
      <c r="E192" s="343"/>
      <c r="F192" s="343"/>
      <c r="G192" s="344"/>
      <c r="H192" s="343"/>
      <c r="I192" s="343"/>
      <c r="J192" s="343"/>
      <c r="K192" s="345"/>
      <c r="L192" s="334"/>
    </row>
    <row r="193" spans="1:12" s="328" customFormat="1" x14ac:dyDescent="0.35">
      <c r="A193" s="341" t="s">
        <v>2692</v>
      </c>
      <c r="B193" s="329" t="s">
        <v>2882</v>
      </c>
      <c r="C193" s="342"/>
      <c r="D193" s="343"/>
      <c r="E193" s="343"/>
      <c r="F193" s="343"/>
      <c r="G193" s="344"/>
      <c r="H193" s="343"/>
      <c r="I193" s="343"/>
      <c r="J193" s="343"/>
      <c r="K193" s="345"/>
      <c r="L193" s="334"/>
    </row>
    <row r="194" spans="1:12" s="328" customFormat="1" x14ac:dyDescent="0.35">
      <c r="A194" s="341" t="s">
        <v>2692</v>
      </c>
      <c r="B194" s="329" t="s">
        <v>2883</v>
      </c>
      <c r="C194" s="342"/>
      <c r="D194" s="343"/>
      <c r="E194" s="343"/>
      <c r="F194" s="343"/>
      <c r="G194" s="344"/>
      <c r="H194" s="343"/>
      <c r="I194" s="343"/>
      <c r="J194" s="343"/>
      <c r="K194" s="345"/>
      <c r="L194" s="334"/>
    </row>
    <row r="195" spans="1:12" s="328" customFormat="1" x14ac:dyDescent="0.35">
      <c r="A195" s="341" t="s">
        <v>2692</v>
      </c>
      <c r="B195" s="329" t="s">
        <v>2884</v>
      </c>
      <c r="C195" s="342"/>
      <c r="D195" s="343"/>
      <c r="E195" s="343"/>
      <c r="F195" s="343"/>
      <c r="G195" s="344"/>
      <c r="H195" s="343"/>
      <c r="I195" s="343"/>
      <c r="J195" s="343"/>
      <c r="K195" s="345"/>
      <c r="L195" s="334"/>
    </row>
    <row r="196" spans="1:12" s="328" customFormat="1" x14ac:dyDescent="0.35">
      <c r="A196" s="341" t="s">
        <v>2692</v>
      </c>
      <c r="B196" s="329" t="s">
        <v>2885</v>
      </c>
      <c r="C196" s="342"/>
      <c r="D196" s="343"/>
      <c r="E196" s="343"/>
      <c r="F196" s="343"/>
      <c r="G196" s="344"/>
      <c r="H196" s="343"/>
      <c r="I196" s="343"/>
      <c r="J196" s="343"/>
      <c r="K196" s="345"/>
      <c r="L196" s="334"/>
    </row>
    <row r="197" spans="1:12" s="328" customFormat="1" x14ac:dyDescent="0.35">
      <c r="A197" s="341" t="s">
        <v>2692</v>
      </c>
      <c r="B197" s="329" t="s">
        <v>2886</v>
      </c>
      <c r="C197" s="342"/>
      <c r="D197" s="343"/>
      <c r="E197" s="343"/>
      <c r="F197" s="343"/>
      <c r="G197" s="344"/>
      <c r="H197" s="343"/>
      <c r="I197" s="343"/>
      <c r="J197" s="343"/>
      <c r="K197" s="345"/>
      <c r="L197" s="334"/>
    </row>
    <row r="198" spans="1:12" s="328" customFormat="1" x14ac:dyDescent="0.35">
      <c r="A198" s="341" t="s">
        <v>2692</v>
      </c>
      <c r="B198" s="329" t="s">
        <v>2887</v>
      </c>
      <c r="C198" s="342"/>
      <c r="D198" s="343"/>
      <c r="E198" s="343"/>
      <c r="F198" s="343"/>
      <c r="G198" s="344"/>
      <c r="H198" s="343"/>
      <c r="I198" s="343"/>
      <c r="J198" s="343"/>
      <c r="K198" s="345"/>
      <c r="L198" s="334"/>
    </row>
    <row r="199" spans="1:12" s="328" customFormat="1" x14ac:dyDescent="0.35">
      <c r="A199" s="341" t="s">
        <v>2692</v>
      </c>
      <c r="B199" s="329" t="s">
        <v>2888</v>
      </c>
      <c r="C199" s="342"/>
      <c r="D199" s="343"/>
      <c r="E199" s="343"/>
      <c r="F199" s="343"/>
      <c r="G199" s="344"/>
      <c r="H199" s="343"/>
      <c r="I199" s="343"/>
      <c r="J199" s="343"/>
      <c r="K199" s="345"/>
      <c r="L199" s="334"/>
    </row>
    <row r="200" spans="1:12" s="328" customFormat="1" x14ac:dyDescent="0.35">
      <c r="A200" s="341" t="s">
        <v>2692</v>
      </c>
      <c r="B200" s="329" t="s">
        <v>2889</v>
      </c>
      <c r="C200" s="342"/>
      <c r="D200" s="343"/>
      <c r="E200" s="343"/>
      <c r="F200" s="343"/>
      <c r="G200" s="344"/>
      <c r="H200" s="343"/>
      <c r="I200" s="343"/>
      <c r="J200" s="343"/>
      <c r="K200" s="345"/>
      <c r="L200" s="334"/>
    </row>
    <row r="201" spans="1:12" s="328" customFormat="1" x14ac:dyDescent="0.35">
      <c r="A201" s="341" t="s">
        <v>2692</v>
      </c>
      <c r="B201" s="329" t="s">
        <v>2890</v>
      </c>
      <c r="C201" s="342"/>
      <c r="D201" s="343"/>
      <c r="E201" s="343"/>
      <c r="F201" s="343"/>
      <c r="G201" s="344"/>
      <c r="H201" s="343"/>
      <c r="I201" s="343"/>
      <c r="J201" s="343"/>
      <c r="K201" s="345"/>
      <c r="L201" s="334"/>
    </row>
    <row r="202" spans="1:12" s="328" customFormat="1" hidden="1" x14ac:dyDescent="0.35">
      <c r="A202" s="346" t="s">
        <v>2693</v>
      </c>
      <c r="B202" s="329" t="s">
        <v>2891</v>
      </c>
      <c r="C202" s="342" t="s">
        <v>2991</v>
      </c>
      <c r="D202" s="343" t="s">
        <v>2992</v>
      </c>
      <c r="E202" s="343" t="s">
        <v>2993</v>
      </c>
      <c r="F202" s="343" t="s">
        <v>2693</v>
      </c>
      <c r="G202" s="344"/>
      <c r="H202" s="343"/>
      <c r="I202" s="343"/>
      <c r="J202" s="343"/>
      <c r="K202" s="345"/>
      <c r="L202" s="334"/>
    </row>
    <row r="203" spans="1:12" s="328" customFormat="1" hidden="1" x14ac:dyDescent="0.35">
      <c r="A203" s="346" t="s">
        <v>2693</v>
      </c>
      <c r="B203" s="329" t="s">
        <v>2892</v>
      </c>
      <c r="C203" s="342" t="s">
        <v>4546</v>
      </c>
      <c r="D203" s="343"/>
      <c r="E203" s="343" t="s">
        <v>4540</v>
      </c>
      <c r="F203" s="343" t="s">
        <v>4574</v>
      </c>
      <c r="G203" s="344" t="s">
        <v>4548</v>
      </c>
      <c r="H203" s="343"/>
      <c r="I203" s="343" t="s">
        <v>4547</v>
      </c>
      <c r="J203" s="343"/>
      <c r="K203" s="345"/>
      <c r="L203" s="334"/>
    </row>
    <row r="204" spans="1:12" s="328" customFormat="1" hidden="1" x14ac:dyDescent="0.35">
      <c r="A204" s="346" t="s">
        <v>2693</v>
      </c>
      <c r="B204" s="329" t="s">
        <v>2893</v>
      </c>
      <c r="C204" s="342" t="s">
        <v>4575</v>
      </c>
      <c r="D204" s="343"/>
      <c r="E204" s="343" t="s">
        <v>4576</v>
      </c>
      <c r="F204" s="343" t="s">
        <v>4575</v>
      </c>
      <c r="G204" s="347" t="s">
        <v>4577</v>
      </c>
      <c r="H204" s="343"/>
      <c r="I204" s="343" t="s">
        <v>4541</v>
      </c>
      <c r="J204" s="343"/>
      <c r="K204" s="345"/>
      <c r="L204" s="334"/>
    </row>
    <row r="205" spans="1:12" s="328" customFormat="1" hidden="1" x14ac:dyDescent="0.35">
      <c r="A205" s="346" t="s">
        <v>2693</v>
      </c>
      <c r="B205" s="329" t="s">
        <v>2894</v>
      </c>
      <c r="C205" s="342" t="s">
        <v>4578</v>
      </c>
      <c r="D205" s="343"/>
      <c r="E205" s="343" t="s">
        <v>4540</v>
      </c>
      <c r="F205" s="348"/>
      <c r="G205" s="349"/>
      <c r="H205" s="343"/>
      <c r="I205" s="343"/>
      <c r="J205" s="343"/>
      <c r="K205" s="345"/>
      <c r="L205" s="334"/>
    </row>
    <row r="206" spans="1:12" s="328" customFormat="1" hidden="1" x14ac:dyDescent="0.35">
      <c r="A206" s="346" t="s">
        <v>2693</v>
      </c>
      <c r="B206" s="329" t="s">
        <v>2895</v>
      </c>
      <c r="C206" s="342" t="s">
        <v>4556</v>
      </c>
      <c r="D206" s="343"/>
      <c r="E206" s="334" t="s">
        <v>4557</v>
      </c>
      <c r="F206" s="350" t="s">
        <v>4558</v>
      </c>
      <c r="G206" s="350" t="s">
        <v>4559</v>
      </c>
      <c r="H206" s="351"/>
      <c r="I206" s="343" t="s">
        <v>4541</v>
      </c>
      <c r="J206" s="343"/>
      <c r="K206" s="345"/>
      <c r="L206" s="334"/>
    </row>
    <row r="207" spans="1:12" s="328" customFormat="1" hidden="1" x14ac:dyDescent="0.35">
      <c r="A207" s="346" t="s">
        <v>2693</v>
      </c>
      <c r="B207" s="329" t="s">
        <v>2896</v>
      </c>
      <c r="C207" s="342" t="s">
        <v>4560</v>
      </c>
      <c r="D207" s="343"/>
      <c r="E207" s="343" t="s">
        <v>4557</v>
      </c>
      <c r="F207" s="352" t="s">
        <v>4561</v>
      </c>
      <c r="G207" s="353"/>
      <c r="H207" s="343"/>
      <c r="I207" s="343"/>
      <c r="J207" s="343"/>
      <c r="K207" s="345"/>
      <c r="L207" s="334"/>
    </row>
    <row r="208" spans="1:12" s="328" customFormat="1" hidden="1" x14ac:dyDescent="0.35">
      <c r="A208" s="346" t="s">
        <v>2693</v>
      </c>
      <c r="B208" s="329" t="s">
        <v>2897</v>
      </c>
      <c r="C208" s="342" t="s">
        <v>4562</v>
      </c>
      <c r="D208" s="343"/>
      <c r="E208" s="343" t="s">
        <v>4563</v>
      </c>
      <c r="F208" s="343" t="s">
        <v>4562</v>
      </c>
      <c r="G208" s="344" t="s">
        <v>4564</v>
      </c>
      <c r="H208" s="343"/>
      <c r="I208" s="343"/>
      <c r="J208" s="343"/>
      <c r="K208" s="345"/>
      <c r="L208" s="334"/>
    </row>
    <row r="209" spans="1:12" s="328" customFormat="1" hidden="1" x14ac:dyDescent="0.35">
      <c r="A209" s="346" t="s">
        <v>2693</v>
      </c>
      <c r="B209" s="329" t="s">
        <v>2898</v>
      </c>
      <c r="C209" s="342" t="s">
        <v>4579</v>
      </c>
      <c r="D209" s="343"/>
      <c r="E209" s="343" t="s">
        <v>4549</v>
      </c>
      <c r="F209" s="343" t="s">
        <v>4580</v>
      </c>
      <c r="G209" s="344" t="s">
        <v>4581</v>
      </c>
      <c r="H209" s="343"/>
      <c r="I209" s="343"/>
      <c r="J209" s="343"/>
      <c r="K209" s="345"/>
      <c r="L209" s="334"/>
    </row>
    <row r="210" spans="1:12" s="328" customFormat="1" hidden="1" x14ac:dyDescent="0.35">
      <c r="A210" s="346" t="s">
        <v>2693</v>
      </c>
      <c r="B210" s="329" t="s">
        <v>2899</v>
      </c>
      <c r="C210" s="342" t="s">
        <v>4565</v>
      </c>
      <c r="D210" s="343"/>
      <c r="E210" s="343" t="s">
        <v>4566</v>
      </c>
      <c r="F210" s="343" t="s">
        <v>4567</v>
      </c>
      <c r="G210" s="344" t="s">
        <v>4568</v>
      </c>
      <c r="H210" s="343"/>
      <c r="I210" s="343"/>
      <c r="J210" s="343"/>
      <c r="K210" s="345"/>
      <c r="L210" s="334"/>
    </row>
    <row r="211" spans="1:12" s="328" customFormat="1" hidden="1" x14ac:dyDescent="0.35">
      <c r="A211" s="346" t="s">
        <v>2693</v>
      </c>
      <c r="B211" s="329" t="s">
        <v>2900</v>
      </c>
      <c r="C211" s="342" t="s">
        <v>4583</v>
      </c>
      <c r="D211" s="343"/>
      <c r="E211" s="343" t="s">
        <v>4540</v>
      </c>
      <c r="F211" s="343" t="s">
        <v>4583</v>
      </c>
      <c r="G211" s="344"/>
      <c r="H211" s="343"/>
      <c r="I211" s="343"/>
      <c r="J211" s="343"/>
      <c r="K211" s="345"/>
      <c r="L211" s="334"/>
    </row>
    <row r="212" spans="1:12" s="328" customFormat="1" hidden="1" x14ac:dyDescent="0.35">
      <c r="A212" s="346" t="s">
        <v>2693</v>
      </c>
      <c r="B212" s="329" t="s">
        <v>2901</v>
      </c>
      <c r="C212" s="342"/>
      <c r="D212" s="343"/>
      <c r="E212" s="343" t="s">
        <v>4569</v>
      </c>
      <c r="F212" s="343"/>
      <c r="G212" s="344"/>
      <c r="H212" s="343"/>
      <c r="I212" s="343"/>
      <c r="J212" s="343"/>
      <c r="K212" s="345"/>
      <c r="L212" s="334"/>
    </row>
    <row r="213" spans="1:12" s="328" customFormat="1" hidden="1" x14ac:dyDescent="0.35">
      <c r="A213" s="346" t="s">
        <v>2693</v>
      </c>
      <c r="B213" s="329" t="s">
        <v>2902</v>
      </c>
      <c r="C213" s="342" t="s">
        <v>4570</v>
      </c>
      <c r="D213" s="343"/>
      <c r="E213" s="343"/>
      <c r="F213" s="343"/>
      <c r="G213" s="344"/>
      <c r="H213" s="343"/>
      <c r="I213" s="343"/>
      <c r="J213" s="343"/>
      <c r="K213" s="345"/>
      <c r="L213" s="334"/>
    </row>
    <row r="214" spans="1:12" s="328" customFormat="1" hidden="1" x14ac:dyDescent="0.35">
      <c r="A214" s="346" t="s">
        <v>2693</v>
      </c>
      <c r="B214" s="329" t="s">
        <v>2903</v>
      </c>
      <c r="C214" s="342"/>
      <c r="D214" s="343"/>
      <c r="E214" s="343"/>
      <c r="F214" s="343"/>
      <c r="G214" s="344"/>
      <c r="H214" s="343"/>
      <c r="I214" s="343"/>
      <c r="J214" s="343"/>
      <c r="K214" s="345"/>
      <c r="L214" s="334"/>
    </row>
    <row r="215" spans="1:12" s="328" customFormat="1" hidden="1" x14ac:dyDescent="0.35">
      <c r="A215" s="346" t="s">
        <v>2693</v>
      </c>
      <c r="B215" s="329" t="s">
        <v>2904</v>
      </c>
      <c r="C215" s="342"/>
      <c r="D215" s="343"/>
      <c r="E215" s="343"/>
      <c r="F215" s="343"/>
      <c r="G215" s="344"/>
      <c r="H215" s="343"/>
      <c r="I215" s="343"/>
      <c r="J215" s="343"/>
      <c r="K215" s="345"/>
      <c r="L215" s="334"/>
    </row>
    <row r="216" spans="1:12" s="328" customFormat="1" hidden="1" x14ac:dyDescent="0.35">
      <c r="A216" s="346" t="s">
        <v>2693</v>
      </c>
      <c r="B216" s="329" t="s">
        <v>2905</v>
      </c>
      <c r="C216" s="342" t="s">
        <v>4571</v>
      </c>
      <c r="D216" s="343"/>
      <c r="E216" s="343" t="s">
        <v>4569</v>
      </c>
      <c r="F216" s="343"/>
      <c r="G216" s="344"/>
      <c r="H216" s="343"/>
      <c r="I216" s="343"/>
      <c r="J216" s="343"/>
      <c r="K216" s="345"/>
      <c r="L216" s="334"/>
    </row>
    <row r="217" spans="1:12" s="328" customFormat="1" hidden="1" x14ac:dyDescent="0.35">
      <c r="A217" s="346" t="s">
        <v>2693</v>
      </c>
      <c r="B217" s="329" t="s">
        <v>2906</v>
      </c>
      <c r="C217" s="342"/>
      <c r="D217" s="343"/>
      <c r="E217" s="343"/>
      <c r="F217" s="343"/>
      <c r="G217" s="344"/>
      <c r="H217" s="343"/>
      <c r="I217" s="343"/>
      <c r="J217" s="343"/>
      <c r="K217" s="345"/>
      <c r="L217" s="334"/>
    </row>
    <row r="218" spans="1:12" s="328" customFormat="1" hidden="1" x14ac:dyDescent="0.35">
      <c r="A218" s="346" t="s">
        <v>2693</v>
      </c>
      <c r="B218" s="329" t="s">
        <v>2907</v>
      </c>
      <c r="C218" s="342" t="s">
        <v>4570</v>
      </c>
      <c r="D218" s="343"/>
      <c r="E218" s="343"/>
      <c r="F218" s="343"/>
      <c r="G218" s="344"/>
      <c r="H218" s="343"/>
      <c r="I218" s="343"/>
      <c r="J218" s="343"/>
      <c r="K218" s="345"/>
      <c r="L218" s="334"/>
    </row>
    <row r="219" spans="1:12" s="328" customFormat="1" hidden="1" x14ac:dyDescent="0.35">
      <c r="A219" s="346" t="s">
        <v>2693</v>
      </c>
      <c r="B219" s="329" t="s">
        <v>2908</v>
      </c>
      <c r="C219" s="342"/>
      <c r="D219" s="343"/>
      <c r="E219" s="343"/>
      <c r="F219" s="343"/>
      <c r="G219" s="344"/>
      <c r="H219" s="343"/>
      <c r="I219" s="343"/>
      <c r="J219" s="343"/>
      <c r="K219" s="345"/>
      <c r="L219" s="334"/>
    </row>
    <row r="220" spans="1:12" s="328" customFormat="1" hidden="1" x14ac:dyDescent="0.35">
      <c r="A220" s="346" t="s">
        <v>2693</v>
      </c>
      <c r="B220" s="329" t="s">
        <v>2909</v>
      </c>
      <c r="C220" s="342"/>
      <c r="D220" s="343"/>
      <c r="E220" s="343"/>
      <c r="F220" s="343"/>
      <c r="G220" s="344"/>
      <c r="H220" s="343"/>
      <c r="I220" s="343"/>
      <c r="J220" s="343"/>
      <c r="K220" s="345"/>
      <c r="L220" s="334"/>
    </row>
    <row r="221" spans="1:12" s="328" customFormat="1" hidden="1" x14ac:dyDescent="0.35">
      <c r="A221" s="346" t="s">
        <v>2693</v>
      </c>
      <c r="B221" s="329" t="s">
        <v>2910</v>
      </c>
      <c r="C221" s="342" t="s">
        <v>4572</v>
      </c>
      <c r="D221" s="343"/>
      <c r="E221" s="343" t="s">
        <v>4551</v>
      </c>
      <c r="F221" s="343"/>
      <c r="G221" s="344"/>
      <c r="H221" s="343"/>
      <c r="I221" s="343"/>
      <c r="J221" s="343"/>
      <c r="K221" s="345"/>
      <c r="L221" s="334"/>
    </row>
    <row r="222" spans="1:12" s="328" customFormat="1" hidden="1" x14ac:dyDescent="0.35">
      <c r="A222" s="346" t="s">
        <v>2693</v>
      </c>
      <c r="B222" s="329" t="s">
        <v>2911</v>
      </c>
      <c r="C222" s="342"/>
      <c r="D222" s="343"/>
      <c r="E222" s="343"/>
      <c r="F222" s="343"/>
      <c r="G222" s="344"/>
      <c r="H222" s="343"/>
      <c r="I222" s="343"/>
      <c r="J222" s="343"/>
      <c r="K222" s="345"/>
      <c r="L222" s="334"/>
    </row>
    <row r="223" spans="1:12" s="328" customFormat="1" hidden="1" x14ac:dyDescent="0.35">
      <c r="A223" s="346" t="s">
        <v>2693</v>
      </c>
      <c r="B223" s="329" t="s">
        <v>2912</v>
      </c>
      <c r="C223" s="342"/>
      <c r="D223" s="343"/>
      <c r="E223" s="343" t="s">
        <v>3062</v>
      </c>
      <c r="F223" s="343"/>
      <c r="G223" s="344"/>
      <c r="H223" s="343"/>
      <c r="I223" s="343"/>
      <c r="J223" s="343"/>
      <c r="K223" s="345"/>
      <c r="L223" s="334"/>
    </row>
    <row r="224" spans="1:12" s="328" customFormat="1" hidden="1" x14ac:dyDescent="0.35">
      <c r="A224" s="346" t="s">
        <v>2693</v>
      </c>
      <c r="B224" s="329" t="s">
        <v>2913</v>
      </c>
      <c r="C224" s="342" t="s">
        <v>4582</v>
      </c>
      <c r="D224" s="343"/>
      <c r="E224" s="343"/>
      <c r="F224" s="343"/>
      <c r="G224" s="344"/>
      <c r="H224" s="343"/>
      <c r="I224" s="343"/>
      <c r="J224" s="343"/>
      <c r="K224" s="345"/>
      <c r="L224" s="334"/>
    </row>
    <row r="225" spans="1:12" s="328" customFormat="1" hidden="1" x14ac:dyDescent="0.35">
      <c r="A225" s="346" t="s">
        <v>2693</v>
      </c>
      <c r="B225" s="329" t="s">
        <v>2914</v>
      </c>
      <c r="C225" s="342"/>
      <c r="D225" s="343"/>
      <c r="E225" s="343"/>
      <c r="F225" s="343"/>
      <c r="G225" s="344"/>
      <c r="H225" s="343"/>
      <c r="I225" s="343"/>
      <c r="J225" s="343"/>
      <c r="K225" s="345"/>
      <c r="L225" s="334"/>
    </row>
    <row r="226" spans="1:12" s="328" customFormat="1" hidden="1" x14ac:dyDescent="0.35">
      <c r="A226" s="346" t="s">
        <v>2693</v>
      </c>
      <c r="B226" s="329" t="s">
        <v>2915</v>
      </c>
      <c r="C226" s="342"/>
      <c r="D226" s="343"/>
      <c r="E226" s="343"/>
      <c r="F226" s="343"/>
      <c r="G226" s="344"/>
      <c r="H226" s="343"/>
      <c r="I226" s="343"/>
      <c r="J226" s="343"/>
      <c r="K226" s="345"/>
      <c r="L226" s="334"/>
    </row>
    <row r="227" spans="1:12" s="328" customFormat="1" hidden="1" x14ac:dyDescent="0.35">
      <c r="A227" s="346" t="s">
        <v>2693</v>
      </c>
      <c r="B227" s="329" t="s">
        <v>2916</v>
      </c>
      <c r="C227" s="342"/>
      <c r="D227" s="343"/>
      <c r="E227" s="343"/>
      <c r="F227" s="343"/>
      <c r="G227" s="344"/>
      <c r="H227" s="343"/>
      <c r="I227" s="343"/>
      <c r="J227" s="343"/>
      <c r="K227" s="345"/>
      <c r="L227" s="334"/>
    </row>
    <row r="228" spans="1:12" s="328" customFormat="1" hidden="1" x14ac:dyDescent="0.35">
      <c r="A228" s="346" t="s">
        <v>2693</v>
      </c>
      <c r="B228" s="329" t="s">
        <v>2917</v>
      </c>
      <c r="C228" s="342"/>
      <c r="D228" s="343"/>
      <c r="E228" s="343"/>
      <c r="F228" s="343"/>
      <c r="G228" s="344"/>
      <c r="H228" s="343"/>
      <c r="I228" s="343"/>
      <c r="J228" s="343"/>
      <c r="K228" s="345"/>
      <c r="L228" s="334"/>
    </row>
    <row r="229" spans="1:12" s="328" customFormat="1" hidden="1" x14ac:dyDescent="0.35">
      <c r="A229" s="346" t="s">
        <v>2693</v>
      </c>
      <c r="B229" s="329" t="s">
        <v>2918</v>
      </c>
      <c r="C229" s="342"/>
      <c r="D229" s="343"/>
      <c r="E229" s="343"/>
      <c r="F229" s="343"/>
      <c r="G229" s="344"/>
      <c r="H229" s="343"/>
      <c r="I229" s="343"/>
      <c r="J229" s="343"/>
      <c r="K229" s="345"/>
      <c r="L229" s="334"/>
    </row>
    <row r="230" spans="1:12" s="328" customFormat="1" hidden="1" x14ac:dyDescent="0.35">
      <c r="A230" s="346" t="s">
        <v>2693</v>
      </c>
      <c r="B230" s="329" t="s">
        <v>2919</v>
      </c>
      <c r="C230" s="342"/>
      <c r="D230" s="343"/>
      <c r="E230" s="343"/>
      <c r="F230" s="343"/>
      <c r="G230" s="344"/>
      <c r="H230" s="343"/>
      <c r="I230" s="343"/>
      <c r="J230" s="343"/>
      <c r="K230" s="345"/>
      <c r="L230" s="334"/>
    </row>
    <row r="231" spans="1:12" s="328" customFormat="1" hidden="1" x14ac:dyDescent="0.35">
      <c r="A231" s="346" t="s">
        <v>2693</v>
      </c>
      <c r="B231" s="329" t="s">
        <v>2920</v>
      </c>
      <c r="C231" s="342"/>
      <c r="D231" s="343"/>
      <c r="E231" s="343"/>
      <c r="F231" s="343"/>
      <c r="G231" s="344"/>
      <c r="H231" s="343"/>
      <c r="I231" s="343"/>
      <c r="J231" s="343"/>
      <c r="K231" s="345"/>
      <c r="L231" s="334"/>
    </row>
    <row r="232" spans="1:12" s="328" customFormat="1" hidden="1" x14ac:dyDescent="0.35">
      <c r="A232" s="346" t="s">
        <v>2693</v>
      </c>
      <c r="B232" s="329" t="s">
        <v>2921</v>
      </c>
      <c r="C232" s="342"/>
      <c r="D232" s="343"/>
      <c r="E232" s="343"/>
      <c r="F232" s="343"/>
      <c r="G232" s="344"/>
      <c r="H232" s="343"/>
      <c r="I232" s="343"/>
      <c r="J232" s="343"/>
      <c r="K232" s="345"/>
      <c r="L232" s="334"/>
    </row>
    <row r="233" spans="1:12" s="328" customFormat="1" hidden="1" x14ac:dyDescent="0.35">
      <c r="A233" s="346" t="s">
        <v>2693</v>
      </c>
      <c r="B233" s="329" t="s">
        <v>2922</v>
      </c>
      <c r="C233" s="342"/>
      <c r="D233" s="343"/>
      <c r="E233" s="343"/>
      <c r="F233" s="343"/>
      <c r="G233" s="344"/>
      <c r="H233" s="343"/>
      <c r="I233" s="343"/>
      <c r="J233" s="343"/>
      <c r="K233" s="345"/>
      <c r="L233" s="334"/>
    </row>
    <row r="234" spans="1:12" s="328" customFormat="1" hidden="1" x14ac:dyDescent="0.35">
      <c r="A234" s="346" t="s">
        <v>2693</v>
      </c>
      <c r="B234" s="329" t="s">
        <v>2923</v>
      </c>
      <c r="C234" s="342"/>
      <c r="D234" s="343"/>
      <c r="E234" s="343"/>
      <c r="F234" s="343"/>
      <c r="G234" s="344"/>
      <c r="H234" s="343"/>
      <c r="I234" s="343"/>
      <c r="J234" s="343"/>
      <c r="K234" s="345"/>
      <c r="L234" s="334"/>
    </row>
    <row r="235" spans="1:12" s="328" customFormat="1" hidden="1" x14ac:dyDescent="0.35">
      <c r="A235" s="346" t="s">
        <v>2693</v>
      </c>
      <c r="B235" s="329" t="s">
        <v>2924</v>
      </c>
      <c r="C235" s="342"/>
      <c r="D235" s="343"/>
      <c r="E235" s="343"/>
      <c r="F235" s="343"/>
      <c r="G235" s="344"/>
      <c r="H235" s="343"/>
      <c r="I235" s="343"/>
      <c r="J235" s="343"/>
      <c r="K235" s="345"/>
      <c r="L235" s="334"/>
    </row>
    <row r="236" spans="1:12" s="328" customFormat="1" hidden="1" x14ac:dyDescent="0.35">
      <c r="A236" s="346" t="s">
        <v>2693</v>
      </c>
      <c r="B236" s="329" t="s">
        <v>2925</v>
      </c>
      <c r="C236" s="342"/>
      <c r="D236" s="343"/>
      <c r="E236" s="343"/>
      <c r="F236" s="343"/>
      <c r="G236" s="344"/>
      <c r="H236" s="343"/>
      <c r="I236" s="343"/>
      <c r="J236" s="343"/>
      <c r="K236" s="345"/>
      <c r="L236" s="334"/>
    </row>
    <row r="237" spans="1:12" s="328" customFormat="1" hidden="1" x14ac:dyDescent="0.35">
      <c r="A237" s="346" t="s">
        <v>2693</v>
      </c>
      <c r="B237" s="329" t="s">
        <v>2926</v>
      </c>
      <c r="C237" s="342"/>
      <c r="D237" s="343"/>
      <c r="E237" s="343"/>
      <c r="F237" s="343"/>
      <c r="G237" s="344"/>
      <c r="H237" s="343"/>
      <c r="I237" s="343"/>
      <c r="J237" s="343"/>
      <c r="K237" s="345"/>
      <c r="L237" s="334"/>
    </row>
    <row r="238" spans="1:12" s="328" customFormat="1" hidden="1" x14ac:dyDescent="0.35">
      <c r="A238" s="346" t="s">
        <v>2693</v>
      </c>
      <c r="B238" s="329" t="s">
        <v>2927</v>
      </c>
      <c r="C238" s="342"/>
      <c r="D238" s="343"/>
      <c r="E238" s="343"/>
      <c r="F238" s="343"/>
      <c r="G238" s="344"/>
      <c r="H238" s="343"/>
      <c r="I238" s="343"/>
      <c r="J238" s="343"/>
      <c r="K238" s="345"/>
      <c r="L238" s="334"/>
    </row>
    <row r="239" spans="1:12" s="328" customFormat="1" hidden="1" x14ac:dyDescent="0.35">
      <c r="A239" s="346" t="s">
        <v>2693</v>
      </c>
      <c r="B239" s="329" t="s">
        <v>2928</v>
      </c>
      <c r="C239" s="342"/>
      <c r="D239" s="343"/>
      <c r="E239" s="343"/>
      <c r="F239" s="343"/>
      <c r="G239" s="344"/>
      <c r="H239" s="343"/>
      <c r="I239" s="343"/>
      <c r="J239" s="343"/>
      <c r="K239" s="345"/>
      <c r="L239" s="334"/>
    </row>
    <row r="240" spans="1:12" s="328" customFormat="1" hidden="1" x14ac:dyDescent="0.35">
      <c r="A240" s="346" t="s">
        <v>2693</v>
      </c>
      <c r="B240" s="329" t="s">
        <v>2929</v>
      </c>
      <c r="C240" s="342"/>
      <c r="D240" s="343"/>
      <c r="E240" s="343"/>
      <c r="F240" s="343"/>
      <c r="G240" s="344"/>
      <c r="H240" s="343"/>
      <c r="I240" s="343"/>
      <c r="J240" s="343"/>
      <c r="K240" s="345"/>
      <c r="L240" s="334"/>
    </row>
    <row r="241" spans="1:12" s="328" customFormat="1" hidden="1" x14ac:dyDescent="0.35">
      <c r="A241" s="346" t="s">
        <v>2693</v>
      </c>
      <c r="B241" s="329" t="s">
        <v>2930</v>
      </c>
      <c r="C241" s="342"/>
      <c r="D241" s="343"/>
      <c r="E241" s="343"/>
      <c r="F241" s="343"/>
      <c r="G241" s="344"/>
      <c r="H241" s="343"/>
      <c r="I241" s="343"/>
      <c r="J241" s="343"/>
      <c r="K241" s="345"/>
      <c r="L241" s="334"/>
    </row>
    <row r="242" spans="1:12" s="328" customFormat="1" hidden="1" x14ac:dyDescent="0.35">
      <c r="A242" s="346" t="s">
        <v>2693</v>
      </c>
      <c r="B242" s="329" t="s">
        <v>2931</v>
      </c>
      <c r="C242" s="342"/>
      <c r="D242" s="343"/>
      <c r="E242" s="343"/>
      <c r="F242" s="343"/>
      <c r="G242" s="344"/>
      <c r="H242" s="343"/>
      <c r="I242" s="343"/>
      <c r="J242" s="343"/>
      <c r="K242" s="345"/>
      <c r="L242" s="334"/>
    </row>
    <row r="243" spans="1:12" s="328" customFormat="1" hidden="1" x14ac:dyDescent="0.35">
      <c r="A243" s="346" t="s">
        <v>2693</v>
      </c>
      <c r="B243" s="329" t="s">
        <v>2932</v>
      </c>
      <c r="C243" s="342"/>
      <c r="D243" s="343"/>
      <c r="E243" s="343"/>
      <c r="F243" s="343"/>
      <c r="G243" s="344"/>
      <c r="H243" s="343"/>
      <c r="I243" s="343"/>
      <c r="J243" s="343"/>
      <c r="K243" s="345"/>
      <c r="L243" s="334"/>
    </row>
    <row r="244" spans="1:12" s="328" customFormat="1" hidden="1" x14ac:dyDescent="0.35">
      <c r="A244" s="346" t="s">
        <v>2693</v>
      </c>
      <c r="B244" s="329" t="s">
        <v>2933</v>
      </c>
      <c r="C244" s="342"/>
      <c r="D244" s="343"/>
      <c r="E244" s="343"/>
      <c r="F244" s="343"/>
      <c r="G244" s="344"/>
      <c r="H244" s="343"/>
      <c r="I244" s="343"/>
      <c r="J244" s="343"/>
      <c r="K244" s="345"/>
      <c r="L244" s="334"/>
    </row>
    <row r="245" spans="1:12" s="328" customFormat="1" hidden="1" x14ac:dyDescent="0.35">
      <c r="A245" s="346" t="s">
        <v>2693</v>
      </c>
      <c r="B245" s="329" t="s">
        <v>2934</v>
      </c>
      <c r="C245" s="342"/>
      <c r="D245" s="343"/>
      <c r="E245" s="343"/>
      <c r="F245" s="343"/>
      <c r="G245" s="344"/>
      <c r="H245" s="343"/>
      <c r="I245" s="343"/>
      <c r="J245" s="343"/>
      <c r="K245" s="345"/>
      <c r="L245" s="334"/>
    </row>
    <row r="246" spans="1:12" s="328" customFormat="1" hidden="1" x14ac:dyDescent="0.35">
      <c r="A246" s="346" t="s">
        <v>2693</v>
      </c>
      <c r="B246" s="329" t="s">
        <v>2935</v>
      </c>
      <c r="C246" s="342"/>
      <c r="D246" s="343"/>
      <c r="E246" s="343"/>
      <c r="F246" s="343"/>
      <c r="G246" s="344"/>
      <c r="H246" s="343"/>
      <c r="I246" s="343"/>
      <c r="J246" s="343"/>
      <c r="K246" s="345"/>
      <c r="L246" s="334"/>
    </row>
    <row r="247" spans="1:12" s="328" customFormat="1" hidden="1" x14ac:dyDescent="0.35">
      <c r="A247" s="346" t="s">
        <v>2693</v>
      </c>
      <c r="B247" s="329" t="s">
        <v>2936</v>
      </c>
      <c r="C247" s="342"/>
      <c r="D247" s="343"/>
      <c r="E247" s="343"/>
      <c r="F247" s="343"/>
      <c r="G247" s="344"/>
      <c r="H247" s="343"/>
      <c r="I247" s="343"/>
      <c r="J247" s="343"/>
      <c r="K247" s="345"/>
      <c r="L247" s="334"/>
    </row>
    <row r="248" spans="1:12" s="328" customFormat="1" hidden="1" x14ac:dyDescent="0.35">
      <c r="A248" s="346" t="s">
        <v>2693</v>
      </c>
      <c r="B248" s="329" t="s">
        <v>2937</v>
      </c>
      <c r="C248" s="342"/>
      <c r="D248" s="343"/>
      <c r="E248" s="343"/>
      <c r="F248" s="343"/>
      <c r="G248" s="344"/>
      <c r="H248" s="343"/>
      <c r="I248" s="343"/>
      <c r="J248" s="343"/>
      <c r="K248" s="345"/>
      <c r="L248" s="334"/>
    </row>
    <row r="249" spans="1:12" s="328" customFormat="1" hidden="1" x14ac:dyDescent="0.35">
      <c r="A249" s="346" t="s">
        <v>2693</v>
      </c>
      <c r="B249" s="329" t="s">
        <v>2938</v>
      </c>
      <c r="C249" s="342"/>
      <c r="D249" s="343"/>
      <c r="E249" s="343"/>
      <c r="F249" s="343"/>
      <c r="G249" s="344"/>
      <c r="H249" s="343"/>
      <c r="I249" s="343"/>
      <c r="J249" s="343"/>
      <c r="K249" s="345"/>
      <c r="L249" s="334"/>
    </row>
    <row r="250" spans="1:12" s="328" customFormat="1" hidden="1" x14ac:dyDescent="0.35">
      <c r="A250" s="346" t="s">
        <v>2693</v>
      </c>
      <c r="B250" s="329" t="s">
        <v>2939</v>
      </c>
      <c r="C250" s="342"/>
      <c r="D250" s="343"/>
      <c r="E250" s="343"/>
      <c r="F250" s="343"/>
      <c r="G250" s="344"/>
      <c r="H250" s="343"/>
      <c r="I250" s="343"/>
      <c r="J250" s="343"/>
      <c r="K250" s="345"/>
      <c r="L250" s="334"/>
    </row>
    <row r="251" spans="1:12" s="328" customFormat="1" hidden="1" x14ac:dyDescent="0.35">
      <c r="A251" s="346" t="s">
        <v>2693</v>
      </c>
      <c r="B251" s="329" t="s">
        <v>2940</v>
      </c>
      <c r="C251" s="342"/>
      <c r="D251" s="343"/>
      <c r="E251" s="343"/>
      <c r="F251" s="343"/>
      <c r="G251" s="344"/>
      <c r="H251" s="343"/>
      <c r="I251" s="343"/>
      <c r="J251" s="343"/>
      <c r="K251" s="345"/>
      <c r="L251" s="334"/>
    </row>
    <row r="252" spans="1:12" s="328" customFormat="1" hidden="1" x14ac:dyDescent="0.35">
      <c r="A252" s="346" t="s">
        <v>2693</v>
      </c>
      <c r="B252" s="329" t="s">
        <v>2941</v>
      </c>
      <c r="C252" s="342"/>
      <c r="D252" s="343"/>
      <c r="E252" s="343"/>
      <c r="F252" s="343"/>
      <c r="G252" s="344"/>
      <c r="H252" s="343"/>
      <c r="I252" s="343"/>
      <c r="J252" s="343"/>
      <c r="K252" s="345"/>
      <c r="L252" s="334"/>
    </row>
    <row r="253" spans="1:12" s="328" customFormat="1" hidden="1" x14ac:dyDescent="0.35">
      <c r="A253" s="346" t="s">
        <v>2693</v>
      </c>
      <c r="B253" s="329" t="s">
        <v>2942</v>
      </c>
      <c r="C253" s="342"/>
      <c r="D253" s="343"/>
      <c r="E253" s="343"/>
      <c r="F253" s="343"/>
      <c r="G253" s="344"/>
      <c r="H253" s="343"/>
      <c r="I253" s="343"/>
      <c r="J253" s="343"/>
      <c r="K253" s="345"/>
      <c r="L253" s="334"/>
    </row>
    <row r="254" spans="1:12" s="328" customFormat="1" hidden="1" x14ac:dyDescent="0.35">
      <c r="A254" s="346" t="s">
        <v>2693</v>
      </c>
      <c r="B254" s="329" t="s">
        <v>2943</v>
      </c>
      <c r="C254" s="342"/>
      <c r="D254" s="343"/>
      <c r="E254" s="343"/>
      <c r="F254" s="343"/>
      <c r="G254" s="344"/>
      <c r="H254" s="343"/>
      <c r="I254" s="343"/>
      <c r="J254" s="343"/>
      <c r="K254" s="345"/>
      <c r="L254" s="334"/>
    </row>
    <row r="255" spans="1:12" s="328" customFormat="1" hidden="1" x14ac:dyDescent="0.35">
      <c r="A255" s="346" t="s">
        <v>2693</v>
      </c>
      <c r="B255" s="329" t="s">
        <v>2944</v>
      </c>
      <c r="C255" s="342"/>
      <c r="D255" s="343"/>
      <c r="E255" s="343"/>
      <c r="F255" s="343"/>
      <c r="G255" s="344"/>
      <c r="H255" s="343"/>
      <c r="I255" s="343"/>
      <c r="J255" s="343"/>
      <c r="K255" s="345"/>
      <c r="L255" s="334"/>
    </row>
    <row r="256" spans="1:12" s="328" customFormat="1" hidden="1" x14ac:dyDescent="0.35">
      <c r="A256" s="346" t="s">
        <v>2693</v>
      </c>
      <c r="B256" s="329" t="s">
        <v>2945</v>
      </c>
      <c r="C256" s="342"/>
      <c r="D256" s="343"/>
      <c r="E256" s="343"/>
      <c r="F256" s="343"/>
      <c r="G256" s="344"/>
      <c r="H256" s="343"/>
      <c r="I256" s="343"/>
      <c r="J256" s="343"/>
      <c r="K256" s="345"/>
      <c r="L256" s="334"/>
    </row>
    <row r="257" spans="1:12" s="328" customFormat="1" hidden="1" x14ac:dyDescent="0.35">
      <c r="A257" s="346" t="s">
        <v>2693</v>
      </c>
      <c r="B257" s="329" t="s">
        <v>2946</v>
      </c>
      <c r="C257" s="342"/>
      <c r="D257" s="343"/>
      <c r="E257" s="343"/>
      <c r="F257" s="343"/>
      <c r="G257" s="344"/>
      <c r="H257" s="343"/>
      <c r="I257" s="343"/>
      <c r="J257" s="343"/>
      <c r="K257" s="345"/>
      <c r="L257" s="334"/>
    </row>
    <row r="258" spans="1:12" s="328" customFormat="1" hidden="1" x14ac:dyDescent="0.35">
      <c r="A258" s="346" t="s">
        <v>2693</v>
      </c>
      <c r="B258" s="329" t="s">
        <v>2947</v>
      </c>
      <c r="C258" s="342"/>
      <c r="D258" s="343"/>
      <c r="E258" s="343"/>
      <c r="F258" s="343"/>
      <c r="G258" s="344"/>
      <c r="H258" s="343"/>
      <c r="I258" s="343"/>
      <c r="J258" s="343"/>
      <c r="K258" s="345"/>
      <c r="L258" s="334"/>
    </row>
    <row r="259" spans="1:12" s="328" customFormat="1" hidden="1" x14ac:dyDescent="0.35">
      <c r="A259" s="346" t="s">
        <v>2693</v>
      </c>
      <c r="B259" s="329" t="s">
        <v>2948</v>
      </c>
      <c r="C259" s="342"/>
      <c r="D259" s="343"/>
      <c r="E259" s="343"/>
      <c r="F259" s="343"/>
      <c r="G259" s="344"/>
      <c r="H259" s="343"/>
      <c r="I259" s="343"/>
      <c r="J259" s="343"/>
      <c r="K259" s="345"/>
      <c r="L259" s="334"/>
    </row>
    <row r="260" spans="1:12" s="328" customFormat="1" hidden="1" x14ac:dyDescent="0.35">
      <c r="A260" s="346" t="s">
        <v>2693</v>
      </c>
      <c r="B260" s="329" t="s">
        <v>2949</v>
      </c>
      <c r="C260" s="342"/>
      <c r="D260" s="343"/>
      <c r="E260" s="343"/>
      <c r="F260" s="343"/>
      <c r="G260" s="344"/>
      <c r="H260" s="343"/>
      <c r="I260" s="343"/>
      <c r="J260" s="343"/>
      <c r="K260" s="345"/>
      <c r="L260" s="334"/>
    </row>
    <row r="261" spans="1:12" s="328" customFormat="1" hidden="1" x14ac:dyDescent="0.35">
      <c r="A261" s="346" t="s">
        <v>2693</v>
      </c>
      <c r="B261" s="329" t="s">
        <v>2950</v>
      </c>
      <c r="C261" s="342"/>
      <c r="D261" s="343"/>
      <c r="E261" s="343"/>
      <c r="F261" s="343"/>
      <c r="G261" s="344"/>
      <c r="H261" s="343"/>
      <c r="I261" s="343"/>
      <c r="J261" s="343"/>
      <c r="K261" s="345"/>
      <c r="L261" s="334"/>
    </row>
    <row r="262" spans="1:12" s="328" customFormat="1" hidden="1" x14ac:dyDescent="0.35">
      <c r="A262" s="346" t="s">
        <v>2693</v>
      </c>
      <c r="B262" s="329" t="s">
        <v>2951</v>
      </c>
      <c r="C262" s="342"/>
      <c r="D262" s="343"/>
      <c r="E262" s="343"/>
      <c r="F262" s="343"/>
      <c r="G262" s="344"/>
      <c r="H262" s="343"/>
      <c r="I262" s="343"/>
      <c r="J262" s="343"/>
      <c r="K262" s="345"/>
      <c r="L262" s="334"/>
    </row>
    <row r="263" spans="1:12" s="328" customFormat="1" hidden="1" x14ac:dyDescent="0.35">
      <c r="A263" s="346" t="s">
        <v>2693</v>
      </c>
      <c r="B263" s="329" t="s">
        <v>2952</v>
      </c>
      <c r="C263" s="342"/>
      <c r="D263" s="343"/>
      <c r="E263" s="343"/>
      <c r="F263" s="343"/>
      <c r="G263" s="344"/>
      <c r="H263" s="343"/>
      <c r="I263" s="343"/>
      <c r="J263" s="343"/>
      <c r="K263" s="345"/>
      <c r="L263" s="334"/>
    </row>
    <row r="264" spans="1:12" s="328" customFormat="1" hidden="1" x14ac:dyDescent="0.35">
      <c r="A264" s="346" t="s">
        <v>2693</v>
      </c>
      <c r="B264" s="329" t="s">
        <v>2953</v>
      </c>
      <c r="C264" s="342"/>
      <c r="D264" s="343"/>
      <c r="E264" s="343"/>
      <c r="F264" s="343"/>
      <c r="G264" s="344"/>
      <c r="H264" s="343"/>
      <c r="I264" s="343"/>
      <c r="J264" s="343"/>
      <c r="K264" s="345"/>
      <c r="L264" s="334"/>
    </row>
    <row r="265" spans="1:12" s="328" customFormat="1" hidden="1" x14ac:dyDescent="0.35">
      <c r="A265" s="346" t="s">
        <v>2693</v>
      </c>
      <c r="B265" s="329" t="s">
        <v>2954</v>
      </c>
      <c r="C265" s="342"/>
      <c r="D265" s="343"/>
      <c r="E265" s="343"/>
      <c r="F265" s="343"/>
      <c r="G265" s="344"/>
      <c r="H265" s="343"/>
      <c r="I265" s="343"/>
      <c r="J265" s="343"/>
      <c r="K265" s="345"/>
      <c r="L265" s="334"/>
    </row>
    <row r="266" spans="1:12" s="328" customFormat="1" hidden="1" x14ac:dyDescent="0.35">
      <c r="A266" s="346" t="s">
        <v>2693</v>
      </c>
      <c r="B266" s="329" t="s">
        <v>2955</v>
      </c>
      <c r="C266" s="342"/>
      <c r="D266" s="343"/>
      <c r="E266" s="343"/>
      <c r="F266" s="343"/>
      <c r="G266" s="344"/>
      <c r="H266" s="343"/>
      <c r="I266" s="343"/>
      <c r="J266" s="343"/>
      <c r="K266" s="345"/>
      <c r="L266" s="334"/>
    </row>
    <row r="267" spans="1:12" s="328" customFormat="1" hidden="1" x14ac:dyDescent="0.35">
      <c r="A267" s="346" t="s">
        <v>2693</v>
      </c>
      <c r="B267" s="329" t="s">
        <v>2956</v>
      </c>
      <c r="C267" s="342"/>
      <c r="D267" s="343"/>
      <c r="E267" s="343"/>
      <c r="F267" s="343"/>
      <c r="G267" s="344"/>
      <c r="H267" s="343"/>
      <c r="I267" s="343"/>
      <c r="J267" s="343"/>
      <c r="K267" s="345"/>
      <c r="L267" s="334"/>
    </row>
    <row r="268" spans="1:12" s="328" customFormat="1" hidden="1" x14ac:dyDescent="0.35">
      <c r="A268" s="346" t="s">
        <v>2693</v>
      </c>
      <c r="B268" s="329" t="s">
        <v>2957</v>
      </c>
      <c r="C268" s="342"/>
      <c r="D268" s="343"/>
      <c r="E268" s="343"/>
      <c r="F268" s="343"/>
      <c r="G268" s="344"/>
      <c r="H268" s="343"/>
      <c r="I268" s="343"/>
      <c r="J268" s="343"/>
      <c r="K268" s="345"/>
      <c r="L268" s="334"/>
    </row>
    <row r="269" spans="1:12" s="328" customFormat="1" hidden="1" x14ac:dyDescent="0.35">
      <c r="A269" s="346" t="s">
        <v>2693</v>
      </c>
      <c r="B269" s="329" t="s">
        <v>2958</v>
      </c>
      <c r="C269" s="342"/>
      <c r="D269" s="343"/>
      <c r="E269" s="343"/>
      <c r="F269" s="343"/>
      <c r="G269" s="344"/>
      <c r="H269" s="343"/>
      <c r="I269" s="343"/>
      <c r="J269" s="343"/>
      <c r="K269" s="345"/>
      <c r="L269" s="334"/>
    </row>
    <row r="270" spans="1:12" s="328" customFormat="1" hidden="1" x14ac:dyDescent="0.35">
      <c r="A270" s="346" t="s">
        <v>2693</v>
      </c>
      <c r="B270" s="329" t="s">
        <v>2959</v>
      </c>
      <c r="C270" s="342"/>
      <c r="D270" s="343"/>
      <c r="E270" s="343"/>
      <c r="F270" s="343"/>
      <c r="G270" s="344"/>
      <c r="H270" s="343"/>
      <c r="I270" s="343"/>
      <c r="J270" s="343"/>
      <c r="K270" s="345"/>
      <c r="L270" s="334"/>
    </row>
    <row r="271" spans="1:12" s="328" customFormat="1" hidden="1" x14ac:dyDescent="0.35">
      <c r="A271" s="346" t="s">
        <v>2693</v>
      </c>
      <c r="B271" s="329" t="s">
        <v>2960</v>
      </c>
      <c r="C271" s="342"/>
      <c r="D271" s="343"/>
      <c r="E271" s="343"/>
      <c r="F271" s="343"/>
      <c r="G271" s="344"/>
      <c r="H271" s="343"/>
      <c r="I271" s="343"/>
      <c r="J271" s="343"/>
      <c r="K271" s="345"/>
      <c r="L271" s="334"/>
    </row>
    <row r="272" spans="1:12" s="328" customFormat="1" hidden="1" x14ac:dyDescent="0.35">
      <c r="A272" s="346" t="s">
        <v>2693</v>
      </c>
      <c r="B272" s="329" t="s">
        <v>2961</v>
      </c>
      <c r="C272" s="342"/>
      <c r="D272" s="343"/>
      <c r="E272" s="343"/>
      <c r="F272" s="343"/>
      <c r="G272" s="344"/>
      <c r="H272" s="343"/>
      <c r="I272" s="343"/>
      <c r="J272" s="343"/>
      <c r="K272" s="345"/>
      <c r="L272" s="334"/>
    </row>
    <row r="273" spans="1:12" s="328" customFormat="1" hidden="1" x14ac:dyDescent="0.35">
      <c r="A273" s="346" t="s">
        <v>2693</v>
      </c>
      <c r="B273" s="329" t="s">
        <v>2962</v>
      </c>
      <c r="C273" s="342"/>
      <c r="D273" s="343"/>
      <c r="E273" s="343"/>
      <c r="F273" s="343"/>
      <c r="G273" s="344"/>
      <c r="H273" s="343"/>
      <c r="I273" s="343"/>
      <c r="J273" s="343"/>
      <c r="K273" s="345"/>
      <c r="L273" s="334"/>
    </row>
    <row r="274" spans="1:12" s="328" customFormat="1" hidden="1" x14ac:dyDescent="0.35">
      <c r="A274" s="346" t="s">
        <v>2693</v>
      </c>
      <c r="B274" s="329" t="s">
        <v>2963</v>
      </c>
      <c r="C274" s="342"/>
      <c r="D274" s="343"/>
      <c r="E274" s="343"/>
      <c r="F274" s="343"/>
      <c r="G274" s="344"/>
      <c r="H274" s="343"/>
      <c r="I274" s="343"/>
      <c r="J274" s="343"/>
      <c r="K274" s="345"/>
      <c r="L274" s="334"/>
    </row>
    <row r="275" spans="1:12" s="328" customFormat="1" hidden="1" x14ac:dyDescent="0.35">
      <c r="A275" s="346" t="s">
        <v>2693</v>
      </c>
      <c r="B275" s="329" t="s">
        <v>2964</v>
      </c>
      <c r="C275" s="342"/>
      <c r="D275" s="343"/>
      <c r="E275" s="343"/>
      <c r="F275" s="343"/>
      <c r="G275" s="344"/>
      <c r="H275" s="343"/>
      <c r="I275" s="343"/>
      <c r="J275" s="343"/>
      <c r="K275" s="345"/>
      <c r="L275" s="334"/>
    </row>
    <row r="276" spans="1:12" s="328" customFormat="1" hidden="1" x14ac:dyDescent="0.35">
      <c r="A276" s="346" t="s">
        <v>2693</v>
      </c>
      <c r="B276" s="329" t="s">
        <v>2965</v>
      </c>
      <c r="C276" s="342"/>
      <c r="D276" s="343"/>
      <c r="E276" s="343"/>
      <c r="F276" s="343"/>
      <c r="G276" s="344"/>
      <c r="H276" s="343"/>
      <c r="I276" s="343"/>
      <c r="J276" s="343"/>
      <c r="K276" s="345"/>
      <c r="L276" s="334"/>
    </row>
    <row r="277" spans="1:12" s="328" customFormat="1" hidden="1" x14ac:dyDescent="0.35">
      <c r="A277" s="346" t="s">
        <v>2693</v>
      </c>
      <c r="B277" s="329" t="s">
        <v>2966</v>
      </c>
      <c r="C277" s="342"/>
      <c r="D277" s="343"/>
      <c r="E277" s="343"/>
      <c r="F277" s="343"/>
      <c r="G277" s="344"/>
      <c r="H277" s="343"/>
      <c r="I277" s="343"/>
      <c r="J277" s="343"/>
      <c r="K277" s="345"/>
      <c r="L277" s="334"/>
    </row>
    <row r="278" spans="1:12" s="328" customFormat="1" hidden="1" x14ac:dyDescent="0.35">
      <c r="A278" s="346" t="s">
        <v>2693</v>
      </c>
      <c r="B278" s="329" t="s">
        <v>2967</v>
      </c>
      <c r="C278" s="342"/>
      <c r="D278" s="343"/>
      <c r="E278" s="343"/>
      <c r="F278" s="343"/>
      <c r="G278" s="344"/>
      <c r="H278" s="343"/>
      <c r="I278" s="343"/>
      <c r="J278" s="343"/>
      <c r="K278" s="345"/>
      <c r="L278" s="334"/>
    </row>
    <row r="279" spans="1:12" s="328" customFormat="1" hidden="1" x14ac:dyDescent="0.35">
      <c r="A279" s="346" t="s">
        <v>2693</v>
      </c>
      <c r="B279" s="329" t="s">
        <v>2968</v>
      </c>
      <c r="C279" s="342"/>
      <c r="D279" s="343"/>
      <c r="E279" s="343"/>
      <c r="F279" s="343"/>
      <c r="G279" s="344"/>
      <c r="H279" s="343"/>
      <c r="I279" s="343"/>
      <c r="J279" s="343"/>
      <c r="K279" s="345"/>
      <c r="L279" s="334"/>
    </row>
    <row r="280" spans="1:12" s="328" customFormat="1" hidden="1" x14ac:dyDescent="0.35">
      <c r="A280" s="346" t="s">
        <v>2693</v>
      </c>
      <c r="B280" s="329" t="s">
        <v>2969</v>
      </c>
      <c r="C280" s="342"/>
      <c r="D280" s="343"/>
      <c r="E280" s="343"/>
      <c r="F280" s="343"/>
      <c r="G280" s="344"/>
      <c r="H280" s="343"/>
      <c r="I280" s="343"/>
      <c r="J280" s="343"/>
      <c r="K280" s="345"/>
      <c r="L280" s="334"/>
    </row>
    <row r="281" spans="1:12" s="328" customFormat="1" hidden="1" x14ac:dyDescent="0.35">
      <c r="A281" s="346" t="s">
        <v>2693</v>
      </c>
      <c r="B281" s="329" t="s">
        <v>2970</v>
      </c>
      <c r="C281" s="342"/>
      <c r="D281" s="343"/>
      <c r="E281" s="343"/>
      <c r="F281" s="343"/>
      <c r="G281" s="344"/>
      <c r="H281" s="343"/>
      <c r="I281" s="343"/>
      <c r="J281" s="343"/>
      <c r="K281" s="345"/>
      <c r="L281" s="334"/>
    </row>
    <row r="282" spans="1:12" s="328" customFormat="1" hidden="1" x14ac:dyDescent="0.35">
      <c r="A282" s="346" t="s">
        <v>2693</v>
      </c>
      <c r="B282" s="329" t="s">
        <v>2971</v>
      </c>
      <c r="C282" s="342"/>
      <c r="D282" s="343"/>
      <c r="E282" s="343"/>
      <c r="F282" s="343"/>
      <c r="G282" s="344"/>
      <c r="H282" s="343"/>
      <c r="I282" s="343"/>
      <c r="J282" s="343"/>
      <c r="K282" s="345"/>
      <c r="L282" s="334"/>
    </row>
    <row r="283" spans="1:12" s="328" customFormat="1" hidden="1" x14ac:dyDescent="0.35">
      <c r="A283" s="346" t="s">
        <v>2693</v>
      </c>
      <c r="B283" s="329" t="s">
        <v>2972</v>
      </c>
      <c r="C283" s="342"/>
      <c r="D283" s="343"/>
      <c r="E283" s="343"/>
      <c r="F283" s="343"/>
      <c r="G283" s="344"/>
      <c r="H283" s="343"/>
      <c r="I283" s="343"/>
      <c r="J283" s="343"/>
      <c r="K283" s="345"/>
      <c r="L283" s="334"/>
    </row>
    <row r="284" spans="1:12" s="328" customFormat="1" hidden="1" x14ac:dyDescent="0.35">
      <c r="A284" s="346" t="s">
        <v>2693</v>
      </c>
      <c r="B284" s="329" t="s">
        <v>2973</v>
      </c>
      <c r="C284" s="342"/>
      <c r="D284" s="343"/>
      <c r="E284" s="343"/>
      <c r="F284" s="343"/>
      <c r="G284" s="344"/>
      <c r="H284" s="343"/>
      <c r="I284" s="343"/>
      <c r="J284" s="343"/>
      <c r="K284" s="345"/>
      <c r="L284" s="334"/>
    </row>
    <row r="285" spans="1:12" s="328" customFormat="1" hidden="1" x14ac:dyDescent="0.35">
      <c r="A285" s="346" t="s">
        <v>2693</v>
      </c>
      <c r="B285" s="329" t="s">
        <v>2974</v>
      </c>
      <c r="C285" s="342"/>
      <c r="D285" s="343"/>
      <c r="E285" s="343"/>
      <c r="F285" s="343"/>
      <c r="G285" s="344"/>
      <c r="H285" s="343"/>
      <c r="I285" s="343"/>
      <c r="J285" s="343"/>
      <c r="K285" s="345"/>
      <c r="L285" s="334"/>
    </row>
    <row r="286" spans="1:12" s="328" customFormat="1" hidden="1" x14ac:dyDescent="0.35">
      <c r="A286" s="346" t="s">
        <v>2693</v>
      </c>
      <c r="B286" s="329" t="s">
        <v>2975</v>
      </c>
      <c r="C286" s="342"/>
      <c r="D286" s="343"/>
      <c r="E286" s="343"/>
      <c r="F286" s="343"/>
      <c r="G286" s="344"/>
      <c r="H286" s="343"/>
      <c r="I286" s="343"/>
      <c r="J286" s="343"/>
      <c r="K286" s="345"/>
      <c r="L286" s="334"/>
    </row>
    <row r="287" spans="1:12" s="328" customFormat="1" hidden="1" x14ac:dyDescent="0.35">
      <c r="A287" s="346" t="s">
        <v>2693</v>
      </c>
      <c r="B287" s="329" t="s">
        <v>2976</v>
      </c>
      <c r="C287" s="342"/>
      <c r="D287" s="343"/>
      <c r="E287" s="343"/>
      <c r="F287" s="343"/>
      <c r="G287" s="344"/>
      <c r="H287" s="343"/>
      <c r="I287" s="343"/>
      <c r="J287" s="343"/>
      <c r="K287" s="345"/>
      <c r="L287" s="334"/>
    </row>
    <row r="288" spans="1:12" s="328" customFormat="1" hidden="1" x14ac:dyDescent="0.35">
      <c r="A288" s="346" t="s">
        <v>2693</v>
      </c>
      <c r="B288" s="329" t="s">
        <v>2977</v>
      </c>
      <c r="C288" s="342"/>
      <c r="D288" s="343"/>
      <c r="E288" s="343"/>
      <c r="F288" s="343"/>
      <c r="G288" s="344"/>
      <c r="H288" s="343"/>
      <c r="I288" s="343"/>
      <c r="J288" s="343"/>
      <c r="K288" s="345"/>
      <c r="L288" s="334"/>
    </row>
    <row r="289" spans="1:12" s="328" customFormat="1" hidden="1" x14ac:dyDescent="0.35">
      <c r="A289" s="346" t="s">
        <v>2693</v>
      </c>
      <c r="B289" s="329" t="s">
        <v>2978</v>
      </c>
      <c r="C289" s="342"/>
      <c r="D289" s="343"/>
      <c r="E289" s="343"/>
      <c r="F289" s="343"/>
      <c r="G289" s="344"/>
      <c r="H289" s="343"/>
      <c r="I289" s="343"/>
      <c r="J289" s="343"/>
      <c r="K289" s="345"/>
      <c r="L289" s="334"/>
    </row>
    <row r="290" spans="1:12" s="328" customFormat="1" hidden="1" x14ac:dyDescent="0.35">
      <c r="A290" s="346" t="s">
        <v>2693</v>
      </c>
      <c r="B290" s="329" t="s">
        <v>2979</v>
      </c>
      <c r="C290" s="342"/>
      <c r="D290" s="343"/>
      <c r="E290" s="343"/>
      <c r="F290" s="343"/>
      <c r="G290" s="344"/>
      <c r="H290" s="343"/>
      <c r="I290" s="343"/>
      <c r="J290" s="343"/>
      <c r="K290" s="345"/>
      <c r="L290" s="334"/>
    </row>
    <row r="291" spans="1:12" s="328" customFormat="1" hidden="1" x14ac:dyDescent="0.35">
      <c r="A291" s="346" t="s">
        <v>2693</v>
      </c>
      <c r="B291" s="329" t="s">
        <v>2980</v>
      </c>
      <c r="C291" s="342"/>
      <c r="D291" s="343"/>
      <c r="E291" s="343"/>
      <c r="F291" s="343"/>
      <c r="G291" s="344"/>
      <c r="H291" s="343"/>
      <c r="I291" s="343"/>
      <c r="J291" s="343"/>
      <c r="K291" s="345"/>
      <c r="L291" s="334"/>
    </row>
    <row r="292" spans="1:12" s="328" customFormat="1" hidden="1" x14ac:dyDescent="0.35">
      <c r="A292" s="346" t="s">
        <v>2693</v>
      </c>
      <c r="B292" s="329" t="s">
        <v>2981</v>
      </c>
      <c r="C292" s="342"/>
      <c r="D292" s="343"/>
      <c r="E292" s="343"/>
      <c r="F292" s="343"/>
      <c r="G292" s="344"/>
      <c r="H292" s="343"/>
      <c r="I292" s="343"/>
      <c r="J292" s="343"/>
      <c r="K292" s="345"/>
      <c r="L292" s="334"/>
    </row>
    <row r="293" spans="1:12" s="328" customFormat="1" hidden="1" x14ac:dyDescent="0.35">
      <c r="A293" s="346" t="s">
        <v>2693</v>
      </c>
      <c r="B293" s="329" t="s">
        <v>2982</v>
      </c>
      <c r="C293" s="342"/>
      <c r="D293" s="343"/>
      <c r="E293" s="343"/>
      <c r="F293" s="343"/>
      <c r="G293" s="344"/>
      <c r="H293" s="343"/>
      <c r="I293" s="343"/>
      <c r="J293" s="343"/>
      <c r="K293" s="345"/>
      <c r="L293" s="334"/>
    </row>
    <row r="294" spans="1:12" s="328" customFormat="1" hidden="1" x14ac:dyDescent="0.35">
      <c r="A294" s="346" t="s">
        <v>2693</v>
      </c>
      <c r="B294" s="329" t="s">
        <v>2983</v>
      </c>
      <c r="C294" s="342"/>
      <c r="D294" s="343"/>
      <c r="E294" s="343"/>
      <c r="F294" s="343"/>
      <c r="G294" s="344"/>
      <c r="H294" s="343"/>
      <c r="I294" s="343"/>
      <c r="J294" s="343"/>
      <c r="K294" s="345"/>
      <c r="L294" s="334"/>
    </row>
    <row r="295" spans="1:12" s="328" customFormat="1" hidden="1" x14ac:dyDescent="0.35">
      <c r="A295" s="346" t="s">
        <v>2693</v>
      </c>
      <c r="B295" s="329" t="s">
        <v>2984</v>
      </c>
      <c r="C295" s="342"/>
      <c r="D295" s="343"/>
      <c r="E295" s="343"/>
      <c r="F295" s="343"/>
      <c r="G295" s="344"/>
      <c r="H295" s="343"/>
      <c r="I295" s="343"/>
      <c r="J295" s="343"/>
      <c r="K295" s="345"/>
      <c r="L295" s="334"/>
    </row>
    <row r="296" spans="1:12" s="328" customFormat="1" hidden="1" x14ac:dyDescent="0.35">
      <c r="A296" s="346" t="s">
        <v>2693</v>
      </c>
      <c r="B296" s="329" t="s">
        <v>2985</v>
      </c>
      <c r="C296" s="342"/>
      <c r="D296" s="343"/>
      <c r="E296" s="343"/>
      <c r="F296" s="343"/>
      <c r="G296" s="344"/>
      <c r="H296" s="343"/>
      <c r="I296" s="343"/>
      <c r="J296" s="343"/>
      <c r="K296" s="345"/>
      <c r="L296" s="334"/>
    </row>
    <row r="297" spans="1:12" s="328" customFormat="1" hidden="1" x14ac:dyDescent="0.35">
      <c r="A297" s="346" t="s">
        <v>2693</v>
      </c>
      <c r="B297" s="329" t="s">
        <v>2986</v>
      </c>
      <c r="C297" s="342"/>
      <c r="D297" s="343"/>
      <c r="E297" s="343"/>
      <c r="F297" s="343"/>
      <c r="G297" s="344"/>
      <c r="H297" s="343"/>
      <c r="I297" s="343"/>
      <c r="J297" s="343"/>
      <c r="K297" s="345"/>
      <c r="L297" s="334"/>
    </row>
    <row r="298" spans="1:12" s="328" customFormat="1" hidden="1" x14ac:dyDescent="0.35">
      <c r="A298" s="346" t="s">
        <v>2693</v>
      </c>
      <c r="B298" s="329" t="s">
        <v>2987</v>
      </c>
      <c r="C298" s="342"/>
      <c r="D298" s="343"/>
      <c r="E298" s="343"/>
      <c r="F298" s="343"/>
      <c r="G298" s="344"/>
      <c r="H298" s="343"/>
      <c r="I298" s="343"/>
      <c r="J298" s="343"/>
      <c r="K298" s="345"/>
      <c r="L298" s="334"/>
    </row>
    <row r="299" spans="1:12" s="328" customFormat="1" hidden="1" x14ac:dyDescent="0.35">
      <c r="A299" s="346" t="s">
        <v>2693</v>
      </c>
      <c r="B299" s="329" t="s">
        <v>2988</v>
      </c>
      <c r="C299" s="342"/>
      <c r="D299" s="343"/>
      <c r="E299" s="343"/>
      <c r="F299" s="343"/>
      <c r="G299" s="344"/>
      <c r="H299" s="343"/>
      <c r="I299" s="343"/>
      <c r="J299" s="343"/>
      <c r="K299" s="345"/>
      <c r="L299" s="334"/>
    </row>
    <row r="300" spans="1:12" s="328" customFormat="1" hidden="1" x14ac:dyDescent="0.35">
      <c r="A300" s="346" t="s">
        <v>2693</v>
      </c>
      <c r="B300" s="329" t="s">
        <v>2989</v>
      </c>
      <c r="C300" s="342"/>
      <c r="D300" s="343"/>
      <c r="E300" s="343"/>
      <c r="F300" s="343"/>
      <c r="G300" s="344"/>
      <c r="H300" s="343"/>
      <c r="I300" s="343"/>
      <c r="J300" s="343"/>
      <c r="K300" s="345"/>
      <c r="L300" s="334"/>
    </row>
    <row r="301" spans="1:12" hidden="1" x14ac:dyDescent="0.35">
      <c r="B301" s="355" t="s">
        <v>2990</v>
      </c>
      <c r="C301" s="356"/>
      <c r="D301" s="348"/>
      <c r="E301" s="348"/>
      <c r="F301" s="348"/>
      <c r="G301" s="349"/>
      <c r="H301" s="348"/>
      <c r="I301" s="348"/>
      <c r="J301" s="348"/>
      <c r="K301" s="357"/>
      <c r="L301" s="358"/>
    </row>
  </sheetData>
  <sheetProtection selectLockedCells="1" selectUnlockedCells="1"/>
  <phoneticPr fontId="41" type="noConversion"/>
  <hyperlinks>
    <hyperlink ref="L7" r:id="rId1"/>
    <hyperlink ref="L3" r:id="rId2"/>
    <hyperlink ref="L4" r:id="rId3"/>
  </hyperlinks>
  <pageMargins left="0.74791666666666667" right="0.74791666666666667" top="0.98402777777777772" bottom="0.98402777777777772" header="0.51180555555555551" footer="0.51180555555555551"/>
  <pageSetup paperSize="9" firstPageNumber="0" orientation="portrait" horizontalDpi="300" verticalDpi="300" r:id="rId4"/>
  <headerFooter alignWithMargins="0"/>
  <tableParts count="1">
    <tablePart r:id="rId5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ayfa18">
    <tabColor rgb="FF00B0F0"/>
  </sheetPr>
  <dimension ref="A1:G22"/>
  <sheetViews>
    <sheetView workbookViewId="0">
      <selection activeCell="I6" sqref="I6"/>
    </sheetView>
  </sheetViews>
  <sheetFormatPr defaultRowHeight="12.75" x14ac:dyDescent="0.35"/>
  <cols>
    <col min="1" max="1" width="14" customWidth="1"/>
    <col min="2" max="3" width="19.33203125" hidden="1" customWidth="1"/>
    <col min="4" max="5" width="17.33203125" hidden="1" customWidth="1"/>
    <col min="6" max="6" width="15.53125" customWidth="1"/>
    <col min="7" max="7" width="17.33203125" customWidth="1"/>
  </cols>
  <sheetData>
    <row r="1" spans="1:7" ht="28.5" customHeight="1" thickBot="1" x14ac:dyDescent="0.5">
      <c r="A1" s="228"/>
      <c r="B1" s="761" t="s">
        <v>3018</v>
      </c>
      <c r="C1" s="761"/>
      <c r="D1" s="761"/>
      <c r="E1" s="761"/>
      <c r="F1" s="761"/>
      <c r="G1" s="762"/>
    </row>
    <row r="2" spans="1:7" ht="37.5" customHeight="1" thickBot="1" x14ac:dyDescent="0.4">
      <c r="A2" s="229" t="s">
        <v>3019</v>
      </c>
      <c r="B2" s="230" t="s">
        <v>2691</v>
      </c>
      <c r="C2" s="230" t="s">
        <v>4543</v>
      </c>
      <c r="D2" s="230" t="s">
        <v>2692</v>
      </c>
      <c r="E2" s="230" t="s">
        <v>4544</v>
      </c>
      <c r="F2" s="43" t="s">
        <v>2693</v>
      </c>
      <c r="G2" s="278" t="s">
        <v>4543</v>
      </c>
    </row>
    <row r="3" spans="1:7" ht="100.5" customHeight="1" thickBot="1" x14ac:dyDescent="0.4">
      <c r="A3" s="228" t="s">
        <v>3020</v>
      </c>
      <c r="B3" s="231"/>
      <c r="C3" s="231"/>
      <c r="D3" s="231"/>
      <c r="E3" s="231"/>
      <c r="F3" s="281" t="s">
        <v>4542</v>
      </c>
      <c r="G3" s="282">
        <v>44218</v>
      </c>
    </row>
    <row r="4" spans="1:7" ht="67.5" customHeight="1" x14ac:dyDescent="0.35">
      <c r="A4" s="232" t="s">
        <v>3021</v>
      </c>
      <c r="B4" s="233"/>
      <c r="C4" s="233"/>
      <c r="D4" s="233"/>
      <c r="E4" s="233"/>
      <c r="F4" s="283" t="s">
        <v>4550</v>
      </c>
      <c r="G4" s="284">
        <v>44218</v>
      </c>
    </row>
    <row r="5" spans="1:7" ht="67.5" customHeight="1" x14ac:dyDescent="0.35">
      <c r="A5" t="s">
        <v>3022</v>
      </c>
      <c r="B5" s="233"/>
      <c r="C5" s="233"/>
      <c r="D5" s="233"/>
      <c r="E5" s="233"/>
      <c r="G5" s="233"/>
    </row>
    <row r="6" spans="1:7" ht="67.5" customHeight="1" x14ac:dyDescent="0.35">
      <c r="A6" t="s">
        <v>3023</v>
      </c>
      <c r="B6" s="234"/>
      <c r="C6" s="234"/>
      <c r="D6" s="234"/>
      <c r="E6" s="234"/>
      <c r="F6" s="234"/>
      <c r="G6" s="234"/>
    </row>
    <row r="7" spans="1:7" ht="67.5" customHeight="1" x14ac:dyDescent="0.35">
      <c r="A7" t="s">
        <v>3024</v>
      </c>
      <c r="B7" s="234"/>
      <c r="C7" s="234"/>
      <c r="D7" s="234"/>
      <c r="E7" s="234"/>
      <c r="G7" s="234"/>
    </row>
    <row r="8" spans="1:7" ht="67.5" customHeight="1" x14ac:dyDescent="0.35">
      <c r="A8" t="s">
        <v>3025</v>
      </c>
      <c r="B8" s="234"/>
      <c r="C8" s="234"/>
      <c r="D8" s="234"/>
      <c r="E8" s="234"/>
      <c r="G8" s="234"/>
    </row>
    <row r="9" spans="1:7" ht="67.5" customHeight="1" x14ac:dyDescent="0.35">
      <c r="A9" t="s">
        <v>3026</v>
      </c>
      <c r="B9" s="234"/>
      <c r="C9" s="234"/>
      <c r="D9" s="234"/>
      <c r="E9" s="234"/>
      <c r="G9" s="234"/>
    </row>
    <row r="10" spans="1:7" ht="67.5" customHeight="1" x14ac:dyDescent="0.35">
      <c r="A10" t="s">
        <v>3027</v>
      </c>
      <c r="B10" s="234"/>
      <c r="C10" s="234"/>
      <c r="D10" s="234"/>
      <c r="E10" s="234"/>
      <c r="G10" s="234"/>
    </row>
    <row r="11" spans="1:7" ht="67.5" customHeight="1" x14ac:dyDescent="0.35">
      <c r="A11" t="s">
        <v>3028</v>
      </c>
      <c r="B11" s="234"/>
      <c r="C11" s="234"/>
      <c r="D11" s="234"/>
      <c r="E11" s="234"/>
      <c r="G11" s="234"/>
    </row>
    <row r="12" spans="1:7" ht="67.5" customHeight="1" x14ac:dyDescent="0.35">
      <c r="A12" t="s">
        <v>3029</v>
      </c>
      <c r="B12" s="234"/>
      <c r="C12" s="234"/>
      <c r="D12" s="234"/>
      <c r="E12" s="234"/>
      <c r="G12" s="234"/>
    </row>
    <row r="13" spans="1:7" ht="67.5" customHeight="1" x14ac:dyDescent="0.35">
      <c r="A13" t="s">
        <v>3030</v>
      </c>
      <c r="B13" s="234"/>
      <c r="C13" s="234"/>
      <c r="D13" s="234"/>
      <c r="E13" s="234"/>
      <c r="G13" s="234"/>
    </row>
    <row r="14" spans="1:7" ht="67.5" customHeight="1" x14ac:dyDescent="0.35">
      <c r="A14" t="s">
        <v>3031</v>
      </c>
      <c r="B14" s="234"/>
      <c r="C14" s="234"/>
      <c r="D14" s="234"/>
      <c r="E14" s="234"/>
      <c r="G14" s="234"/>
    </row>
    <row r="15" spans="1:7" ht="67.5" customHeight="1" x14ac:dyDescent="0.35">
      <c r="A15" t="s">
        <v>3032</v>
      </c>
      <c r="B15" s="234"/>
      <c r="C15" s="234"/>
      <c r="D15" s="234"/>
      <c r="E15" s="234"/>
      <c r="G15" s="234"/>
    </row>
    <row r="16" spans="1:7" ht="67.5" customHeight="1" x14ac:dyDescent="0.35">
      <c r="A16" t="s">
        <v>3033</v>
      </c>
      <c r="B16" s="234"/>
      <c r="C16" s="234"/>
      <c r="D16" s="234"/>
      <c r="E16" s="234"/>
      <c r="G16" s="234"/>
    </row>
    <row r="17" spans="1:7" ht="67.5" customHeight="1" x14ac:dyDescent="0.35">
      <c r="A17" t="s">
        <v>3034</v>
      </c>
      <c r="B17" s="234"/>
      <c r="C17" s="234"/>
      <c r="D17" s="234"/>
      <c r="E17" s="234"/>
      <c r="G17" s="234"/>
    </row>
    <row r="18" spans="1:7" ht="67.5" customHeight="1" x14ac:dyDescent="0.35">
      <c r="A18" t="s">
        <v>3035</v>
      </c>
      <c r="B18" s="234"/>
      <c r="C18" s="234"/>
      <c r="D18" s="234"/>
      <c r="E18" s="234"/>
      <c r="G18" s="234"/>
    </row>
    <row r="19" spans="1:7" ht="67.5" customHeight="1" x14ac:dyDescent="0.35">
      <c r="A19" t="s">
        <v>3036</v>
      </c>
      <c r="B19" s="234"/>
      <c r="C19" s="234"/>
      <c r="D19" s="234"/>
      <c r="E19" s="234"/>
      <c r="G19" s="234"/>
    </row>
    <row r="20" spans="1:7" ht="67.5" customHeight="1" x14ac:dyDescent="0.35">
      <c r="A20" t="s">
        <v>3037</v>
      </c>
      <c r="B20" s="234"/>
      <c r="C20" s="234"/>
      <c r="D20" s="234"/>
      <c r="E20" s="234"/>
      <c r="G20" s="234"/>
    </row>
    <row r="21" spans="1:7" ht="67.5" customHeight="1" x14ac:dyDescent="0.35">
      <c r="A21" t="s">
        <v>3038</v>
      </c>
      <c r="B21" s="234"/>
      <c r="C21" s="234"/>
      <c r="D21" s="234"/>
      <c r="E21" s="234"/>
      <c r="G21" s="234"/>
    </row>
    <row r="22" spans="1:7" x14ac:dyDescent="0.35">
      <c r="A22" t="s">
        <v>3039</v>
      </c>
      <c r="B22" s="234"/>
      <c r="C22" s="234"/>
      <c r="D22" s="234"/>
      <c r="E22" s="234"/>
      <c r="G22" s="234"/>
    </row>
  </sheetData>
  <mergeCells count="1">
    <mergeCell ref="B1:G1"/>
  </mergeCells>
  <hyperlinks>
    <hyperlink ref="F3" r:id="rId1"/>
    <hyperlink ref="F4" r:id="rId2"/>
  </hyperlinks>
  <pageMargins left="0.7" right="0.7" top="0.75" bottom="0.75" header="0.3" footer="0.3"/>
  <pageSetup paperSize="9" orientation="portrait" r:id="rId3"/>
  <tableParts count="1">
    <tablePart r:id="rId4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ayfa19" filterMode="1"/>
  <dimension ref="A1:J1197"/>
  <sheetViews>
    <sheetView topLeftCell="A389" zoomScale="115" zoomScaleNormal="115" workbookViewId="0">
      <selection activeCell="B389" sqref="B389"/>
    </sheetView>
  </sheetViews>
  <sheetFormatPr defaultColWidth="9" defaultRowHeight="12.75" x14ac:dyDescent="0.35"/>
  <cols>
    <col min="1" max="1" width="15" style="274" customWidth="1"/>
    <col min="2" max="2" width="46.53125" style="275" customWidth="1"/>
    <col min="3" max="3" width="10" style="246" customWidth="1"/>
    <col min="4" max="4" width="11.33203125" style="276" hidden="1" customWidth="1"/>
    <col min="5" max="5" width="9" style="246" hidden="1" customWidth="1"/>
    <col min="6" max="6" width="9" style="246" customWidth="1"/>
    <col min="7" max="7" width="9" style="249"/>
    <col min="8" max="8" width="9" style="246"/>
    <col min="9" max="9" width="9" style="277"/>
    <col min="10" max="10" width="14.53125" style="277" customWidth="1"/>
    <col min="11" max="16384" width="9" style="246"/>
  </cols>
  <sheetData>
    <row r="1" spans="1:10" s="239" customFormat="1" ht="20.25" x14ac:dyDescent="0.3">
      <c r="A1" s="236" t="s">
        <v>36</v>
      </c>
      <c r="B1" s="236" t="s">
        <v>37</v>
      </c>
      <c r="C1" s="237" t="s">
        <v>9</v>
      </c>
      <c r="D1" s="238"/>
      <c r="G1" s="240" t="s">
        <v>8</v>
      </c>
      <c r="I1" s="241" t="s">
        <v>3054</v>
      </c>
      <c r="J1" s="241" t="s">
        <v>3055</v>
      </c>
    </row>
    <row r="2" spans="1:10" hidden="1" x14ac:dyDescent="0.35">
      <c r="A2" s="242" t="s">
        <v>987</v>
      </c>
      <c r="B2" s="243" t="s">
        <v>47</v>
      </c>
      <c r="C2" s="244" t="s">
        <v>2628</v>
      </c>
      <c r="D2" s="245" t="s">
        <v>1118</v>
      </c>
      <c r="E2" s="246">
        <v>11.22</v>
      </c>
      <c r="F2" s="246" t="s">
        <v>3056</v>
      </c>
      <c r="G2" s="246"/>
      <c r="I2" s="246"/>
      <c r="J2" s="246"/>
    </row>
    <row r="3" spans="1:10" hidden="1" x14ac:dyDescent="0.35">
      <c r="A3" s="242" t="s">
        <v>988</v>
      </c>
      <c r="B3" s="243" t="s">
        <v>48</v>
      </c>
      <c r="C3" s="244" t="s">
        <v>2628</v>
      </c>
      <c r="D3" s="245" t="s">
        <v>1118</v>
      </c>
      <c r="E3" s="246">
        <v>23.25</v>
      </c>
      <c r="F3" s="246" t="s">
        <v>3056</v>
      </c>
      <c r="G3" s="246"/>
      <c r="I3" s="246"/>
      <c r="J3" s="246"/>
    </row>
    <row r="4" spans="1:10" ht="13.5" hidden="1" customHeight="1" x14ac:dyDescent="0.35">
      <c r="A4" s="242" t="s">
        <v>989</v>
      </c>
      <c r="B4" s="243" t="s">
        <v>49</v>
      </c>
      <c r="C4" s="244" t="s">
        <v>2628</v>
      </c>
      <c r="D4" s="245" t="s">
        <v>1118</v>
      </c>
      <c r="E4" s="246">
        <v>6.12</v>
      </c>
      <c r="F4" s="246" t="s">
        <v>3056</v>
      </c>
      <c r="G4" s="246"/>
      <c r="I4" s="246"/>
      <c r="J4" s="246"/>
    </row>
    <row r="5" spans="1:10" ht="13.5" hidden="1" customHeight="1" x14ac:dyDescent="0.35">
      <c r="A5" s="242" t="s">
        <v>990</v>
      </c>
      <c r="B5" s="243" t="s">
        <v>50</v>
      </c>
      <c r="C5" s="244" t="s">
        <v>2628</v>
      </c>
      <c r="D5" s="245" t="s">
        <v>1118</v>
      </c>
      <c r="E5" s="246">
        <v>12.68</v>
      </c>
      <c r="F5" s="246" t="s">
        <v>3056</v>
      </c>
      <c r="G5" s="246"/>
      <c r="I5" s="246"/>
      <c r="J5" s="246"/>
    </row>
    <row r="6" spans="1:10" hidden="1" x14ac:dyDescent="0.35">
      <c r="A6" s="242" t="s">
        <v>991</v>
      </c>
      <c r="B6" s="243" t="s">
        <v>51</v>
      </c>
      <c r="C6" s="244" t="s">
        <v>2628</v>
      </c>
      <c r="D6" s="245" t="s">
        <v>1118</v>
      </c>
      <c r="E6" s="246">
        <v>3.0599999999999996</v>
      </c>
      <c r="F6" s="246" t="s">
        <v>3056</v>
      </c>
      <c r="G6" s="246"/>
      <c r="I6" s="246"/>
      <c r="J6" s="246"/>
    </row>
    <row r="7" spans="1:10" hidden="1" x14ac:dyDescent="0.35">
      <c r="A7" s="242" t="s">
        <v>992</v>
      </c>
      <c r="B7" s="243" t="s">
        <v>52</v>
      </c>
      <c r="C7" s="244" t="s">
        <v>2628</v>
      </c>
      <c r="D7" s="245" t="s">
        <v>1118</v>
      </c>
      <c r="E7" s="246">
        <v>6.34</v>
      </c>
      <c r="F7" s="246" t="s">
        <v>3056</v>
      </c>
      <c r="G7" s="246"/>
      <c r="I7" s="246"/>
      <c r="J7" s="246"/>
    </row>
    <row r="8" spans="1:10" hidden="1" x14ac:dyDescent="0.35">
      <c r="A8" s="242" t="s">
        <v>993</v>
      </c>
      <c r="B8" s="243" t="s">
        <v>485</v>
      </c>
      <c r="C8" s="244" t="s">
        <v>2628</v>
      </c>
      <c r="D8" s="245" t="s">
        <v>1118</v>
      </c>
      <c r="E8" s="246">
        <v>7.05</v>
      </c>
      <c r="F8" s="246" t="s">
        <v>3056</v>
      </c>
      <c r="G8" s="246"/>
      <c r="I8" s="246"/>
      <c r="J8" s="246"/>
    </row>
    <row r="9" spans="1:10" hidden="1" x14ac:dyDescent="0.35">
      <c r="A9" s="242" t="s">
        <v>994</v>
      </c>
      <c r="B9" s="243" t="s">
        <v>486</v>
      </c>
      <c r="C9" s="244" t="s">
        <v>2628</v>
      </c>
      <c r="D9" s="245" t="s">
        <v>1118</v>
      </c>
      <c r="E9" s="246">
        <v>10.33</v>
      </c>
      <c r="F9" s="246" t="s">
        <v>3056</v>
      </c>
      <c r="G9" s="246"/>
      <c r="I9" s="246"/>
      <c r="J9" s="246"/>
    </row>
    <row r="10" spans="1:10" hidden="1" x14ac:dyDescent="0.35">
      <c r="A10" s="242" t="s">
        <v>995</v>
      </c>
      <c r="B10" s="243" t="s">
        <v>1010</v>
      </c>
      <c r="C10" s="244" t="s">
        <v>2628</v>
      </c>
      <c r="D10" s="245" t="s">
        <v>1118</v>
      </c>
      <c r="E10" s="246">
        <v>7.05</v>
      </c>
      <c r="F10" s="246" t="s">
        <v>3056</v>
      </c>
      <c r="G10" s="246"/>
      <c r="I10" s="246"/>
      <c r="J10" s="246"/>
    </row>
    <row r="11" spans="1:10" hidden="1" x14ac:dyDescent="0.35">
      <c r="A11" s="242" t="s">
        <v>996</v>
      </c>
      <c r="B11" s="243" t="s">
        <v>53</v>
      </c>
      <c r="C11" s="244" t="s">
        <v>2628</v>
      </c>
      <c r="D11" s="245" t="s">
        <v>1118</v>
      </c>
      <c r="E11" s="246">
        <v>11.22</v>
      </c>
      <c r="F11" s="246" t="s">
        <v>3056</v>
      </c>
      <c r="G11" s="246"/>
      <c r="I11" s="246"/>
      <c r="J11" s="246"/>
    </row>
    <row r="12" spans="1:10" hidden="1" x14ac:dyDescent="0.35">
      <c r="A12" s="242" t="s">
        <v>997</v>
      </c>
      <c r="B12" s="243" t="s">
        <v>54</v>
      </c>
      <c r="C12" s="244" t="s">
        <v>2628</v>
      </c>
      <c r="D12" s="245" t="s">
        <v>1118</v>
      </c>
      <c r="E12" s="246">
        <v>23.25</v>
      </c>
      <c r="F12" s="246" t="s">
        <v>3056</v>
      </c>
      <c r="G12" s="246"/>
      <c r="I12" s="246"/>
      <c r="J12" s="246"/>
    </row>
    <row r="13" spans="1:10" hidden="1" x14ac:dyDescent="0.35">
      <c r="A13" s="242" t="s">
        <v>998</v>
      </c>
      <c r="B13" s="243" t="s">
        <v>55</v>
      </c>
      <c r="C13" s="244" t="s">
        <v>2628</v>
      </c>
      <c r="D13" s="245" t="s">
        <v>1118</v>
      </c>
      <c r="E13" s="246">
        <v>11.22</v>
      </c>
      <c r="F13" s="246" t="s">
        <v>3056</v>
      </c>
      <c r="G13" s="246"/>
      <c r="I13" s="246"/>
      <c r="J13" s="246"/>
    </row>
    <row r="14" spans="1:10" hidden="1" x14ac:dyDescent="0.35">
      <c r="A14" s="242" t="s">
        <v>999</v>
      </c>
      <c r="B14" s="243" t="s">
        <v>56</v>
      </c>
      <c r="C14" s="244" t="s">
        <v>2628</v>
      </c>
      <c r="D14" s="245" t="s">
        <v>1118</v>
      </c>
      <c r="E14" s="246">
        <v>23.25</v>
      </c>
      <c r="F14" s="246" t="s">
        <v>3056</v>
      </c>
      <c r="G14" s="246"/>
      <c r="I14" s="246"/>
      <c r="J14" s="246"/>
    </row>
    <row r="15" spans="1:10" s="239" customFormat="1" ht="16.5" hidden="1" customHeight="1" x14ac:dyDescent="0.3">
      <c r="A15" s="247" t="s">
        <v>1000</v>
      </c>
      <c r="B15" s="248" t="s">
        <v>57</v>
      </c>
      <c r="C15" s="244" t="s">
        <v>2628</v>
      </c>
      <c r="D15" s="245" t="s">
        <v>1118</v>
      </c>
      <c r="E15" s="239">
        <v>11.22</v>
      </c>
      <c r="F15" s="239" t="s">
        <v>3056</v>
      </c>
    </row>
    <row r="16" spans="1:10" hidden="1" x14ac:dyDescent="0.35">
      <c r="A16" s="242" t="s">
        <v>1001</v>
      </c>
      <c r="B16" s="243" t="s">
        <v>58</v>
      </c>
      <c r="C16" s="244" t="s">
        <v>2628</v>
      </c>
      <c r="D16" s="245" t="s">
        <v>1118</v>
      </c>
      <c r="E16" s="246">
        <v>23.25</v>
      </c>
      <c r="F16" s="246" t="s">
        <v>3056</v>
      </c>
      <c r="G16" s="246"/>
      <c r="I16" s="246"/>
      <c r="J16" s="246"/>
    </row>
    <row r="17" spans="1:7" s="246" customFormat="1" hidden="1" x14ac:dyDescent="0.35">
      <c r="A17" s="242" t="s">
        <v>1002</v>
      </c>
      <c r="B17" s="243" t="s">
        <v>59</v>
      </c>
      <c r="C17" s="244" t="s">
        <v>2628</v>
      </c>
      <c r="D17" s="245" t="s">
        <v>1118</v>
      </c>
      <c r="E17" s="246">
        <v>11.22</v>
      </c>
      <c r="F17" s="246" t="s">
        <v>3056</v>
      </c>
    </row>
    <row r="18" spans="1:7" s="246" customFormat="1" hidden="1" x14ac:dyDescent="0.35">
      <c r="A18" s="242" t="s">
        <v>1003</v>
      </c>
      <c r="B18" s="243" t="s">
        <v>60</v>
      </c>
      <c r="C18" s="244" t="s">
        <v>2628</v>
      </c>
      <c r="D18" s="245" t="s">
        <v>1118</v>
      </c>
      <c r="E18" s="246">
        <v>23.25</v>
      </c>
      <c r="F18" s="246" t="s">
        <v>3056</v>
      </c>
    </row>
    <row r="19" spans="1:7" s="246" customFormat="1" hidden="1" x14ac:dyDescent="0.35">
      <c r="A19" s="242" t="s">
        <v>1004</v>
      </c>
      <c r="B19" s="243" t="s">
        <v>61</v>
      </c>
      <c r="C19" s="244" t="s">
        <v>2628</v>
      </c>
      <c r="D19" s="245" t="s">
        <v>1118</v>
      </c>
      <c r="E19" s="246">
        <v>11.22</v>
      </c>
      <c r="F19" s="246" t="s">
        <v>3056</v>
      </c>
    </row>
    <row r="20" spans="1:7" s="246" customFormat="1" hidden="1" x14ac:dyDescent="0.35">
      <c r="A20" s="242" t="s">
        <v>1005</v>
      </c>
      <c r="B20" s="243" t="s">
        <v>62</v>
      </c>
      <c r="C20" s="244" t="s">
        <v>2628</v>
      </c>
      <c r="D20" s="245" t="s">
        <v>1118</v>
      </c>
      <c r="E20" s="246">
        <v>23.25</v>
      </c>
      <c r="F20" s="246" t="s">
        <v>3056</v>
      </c>
    </row>
    <row r="21" spans="1:7" s="246" customFormat="1" hidden="1" x14ac:dyDescent="0.35">
      <c r="A21" s="242" t="s">
        <v>1006</v>
      </c>
      <c r="B21" s="243" t="s">
        <v>437</v>
      </c>
      <c r="C21" s="244" t="s">
        <v>2628</v>
      </c>
      <c r="D21" s="245" t="s">
        <v>1118</v>
      </c>
      <c r="E21" s="246">
        <v>25.360000000000003</v>
      </c>
      <c r="F21" s="246" t="s">
        <v>3056</v>
      </c>
    </row>
    <row r="22" spans="1:7" s="246" customFormat="1" hidden="1" x14ac:dyDescent="0.35">
      <c r="A22" s="242" t="s">
        <v>1007</v>
      </c>
      <c r="B22" s="243" t="s">
        <v>438</v>
      </c>
      <c r="C22" s="244" t="s">
        <v>2628</v>
      </c>
      <c r="D22" s="245" t="s">
        <v>1118</v>
      </c>
      <c r="E22" s="246">
        <v>12.24</v>
      </c>
      <c r="F22" s="246" t="s">
        <v>3056</v>
      </c>
    </row>
    <row r="23" spans="1:7" s="246" customFormat="1" hidden="1" x14ac:dyDescent="0.35">
      <c r="A23" s="242" t="s">
        <v>1008</v>
      </c>
      <c r="B23" s="243" t="s">
        <v>63</v>
      </c>
      <c r="C23" s="244" t="s">
        <v>2628</v>
      </c>
      <c r="D23" s="245" t="s">
        <v>1118</v>
      </c>
      <c r="E23" s="246">
        <v>25.360000000000003</v>
      </c>
      <c r="F23" s="246" t="s">
        <v>3056</v>
      </c>
    </row>
    <row r="24" spans="1:7" s="246" customFormat="1" hidden="1" x14ac:dyDescent="0.35">
      <c r="A24" s="242" t="s">
        <v>1015</v>
      </c>
      <c r="B24" s="243" t="s">
        <v>64</v>
      </c>
      <c r="C24" s="244" t="s">
        <v>2628</v>
      </c>
      <c r="D24" s="245" t="s">
        <v>1118</v>
      </c>
      <c r="E24" s="246">
        <v>12.24</v>
      </c>
      <c r="F24" s="246" t="s">
        <v>3056</v>
      </c>
      <c r="G24" s="249"/>
    </row>
    <row r="25" spans="1:7" s="246" customFormat="1" hidden="1" x14ac:dyDescent="0.35">
      <c r="A25" s="242" t="s">
        <v>1016</v>
      </c>
      <c r="B25" s="243" t="s">
        <v>430</v>
      </c>
      <c r="C25" s="244" t="s">
        <v>2628</v>
      </c>
      <c r="D25" s="245" t="s">
        <v>1118</v>
      </c>
      <c r="E25" s="246">
        <v>6.12</v>
      </c>
      <c r="F25" s="246" t="s">
        <v>3056</v>
      </c>
      <c r="G25" s="250"/>
    </row>
    <row r="26" spans="1:7" s="246" customFormat="1" hidden="1" x14ac:dyDescent="0.35">
      <c r="A26" s="242" t="s">
        <v>1017</v>
      </c>
      <c r="B26" s="243" t="s">
        <v>431</v>
      </c>
      <c r="C26" s="244" t="s">
        <v>2628</v>
      </c>
      <c r="D26" s="245" t="s">
        <v>1118</v>
      </c>
      <c r="E26" s="246">
        <v>12.68</v>
      </c>
      <c r="F26" s="246" t="s">
        <v>3056</v>
      </c>
      <c r="G26" s="250"/>
    </row>
    <row r="27" spans="1:7" s="246" customFormat="1" hidden="1" x14ac:dyDescent="0.35">
      <c r="A27" s="242" t="s">
        <v>1018</v>
      </c>
      <c r="B27" s="243" t="s">
        <v>65</v>
      </c>
      <c r="C27" s="244" t="s">
        <v>2628</v>
      </c>
      <c r="D27" s="245" t="s">
        <v>1118</v>
      </c>
      <c r="E27" s="246">
        <v>14.03</v>
      </c>
      <c r="F27" s="246" t="s">
        <v>3056</v>
      </c>
    </row>
    <row r="28" spans="1:7" s="246" customFormat="1" hidden="1" x14ac:dyDescent="0.35">
      <c r="A28" s="242" t="s">
        <v>1019</v>
      </c>
      <c r="B28" s="243" t="s">
        <v>66</v>
      </c>
      <c r="C28" s="244" t="s">
        <v>2628</v>
      </c>
      <c r="D28" s="245" t="s">
        <v>1118</v>
      </c>
      <c r="E28" s="246">
        <v>26.060000000000002</v>
      </c>
      <c r="F28" s="246" t="s">
        <v>3056</v>
      </c>
    </row>
    <row r="29" spans="1:7" s="246" customFormat="1" hidden="1" x14ac:dyDescent="0.35">
      <c r="A29" s="242" t="s">
        <v>1020</v>
      </c>
      <c r="B29" s="243" t="s">
        <v>1011</v>
      </c>
      <c r="C29" s="244" t="s">
        <v>2628</v>
      </c>
      <c r="D29" s="245" t="s">
        <v>1118</v>
      </c>
      <c r="E29" s="246">
        <v>12.24</v>
      </c>
      <c r="F29" s="246" t="s">
        <v>3056</v>
      </c>
    </row>
    <row r="30" spans="1:7" s="246" customFormat="1" hidden="1" x14ac:dyDescent="0.35">
      <c r="A30" s="242" t="s">
        <v>1021</v>
      </c>
      <c r="B30" s="243" t="s">
        <v>67</v>
      </c>
      <c r="C30" s="244" t="s">
        <v>2628</v>
      </c>
      <c r="D30" s="245" t="s">
        <v>1118</v>
      </c>
      <c r="E30" s="246">
        <v>12.24</v>
      </c>
      <c r="F30" s="246" t="s">
        <v>3056</v>
      </c>
    </row>
    <row r="31" spans="1:7" s="246" customFormat="1" hidden="1" x14ac:dyDescent="0.35">
      <c r="A31" s="242" t="s">
        <v>1022</v>
      </c>
      <c r="B31" s="243" t="s">
        <v>1012</v>
      </c>
      <c r="C31" s="244" t="s">
        <v>2628</v>
      </c>
      <c r="D31" s="245" t="s">
        <v>1118</v>
      </c>
      <c r="E31" s="246">
        <v>18.940000000000001</v>
      </c>
      <c r="F31" s="246" t="s">
        <v>3056</v>
      </c>
    </row>
    <row r="32" spans="1:7" s="246" customFormat="1" hidden="1" x14ac:dyDescent="0.35">
      <c r="A32" s="242" t="s">
        <v>1023</v>
      </c>
      <c r="B32" s="243" t="s">
        <v>1013</v>
      </c>
      <c r="C32" s="244" t="s">
        <v>2628</v>
      </c>
      <c r="D32" s="245" t="s">
        <v>1118</v>
      </c>
      <c r="E32" s="246">
        <v>15.16</v>
      </c>
      <c r="F32" s="246" t="s">
        <v>3056</v>
      </c>
    </row>
    <row r="33" spans="1:6" s="246" customFormat="1" hidden="1" x14ac:dyDescent="0.35">
      <c r="A33" s="242" t="s">
        <v>1024</v>
      </c>
      <c r="B33" s="243" t="s">
        <v>68</v>
      </c>
      <c r="C33" s="244" t="s">
        <v>2628</v>
      </c>
      <c r="D33" s="245" t="s">
        <v>1118</v>
      </c>
      <c r="E33" s="246">
        <v>15.16</v>
      </c>
      <c r="F33" s="246" t="s">
        <v>3056</v>
      </c>
    </row>
    <row r="34" spans="1:6" s="246" customFormat="1" hidden="1" x14ac:dyDescent="0.35">
      <c r="A34" s="242" t="s">
        <v>1025</v>
      </c>
      <c r="B34" s="243" t="s">
        <v>69</v>
      </c>
      <c r="C34" s="244" t="s">
        <v>2628</v>
      </c>
      <c r="D34" s="245" t="s">
        <v>1118</v>
      </c>
      <c r="E34" s="246">
        <v>1.78</v>
      </c>
      <c r="F34" s="246" t="s">
        <v>3056</v>
      </c>
    </row>
    <row r="35" spans="1:6" s="246" customFormat="1" hidden="1" x14ac:dyDescent="0.35">
      <c r="A35" s="242" t="s">
        <v>1026</v>
      </c>
      <c r="B35" s="243" t="s">
        <v>1014</v>
      </c>
      <c r="C35" s="244" t="s">
        <v>2628</v>
      </c>
      <c r="D35" s="245" t="s">
        <v>1118</v>
      </c>
      <c r="E35" s="246">
        <v>3.9699999999999998</v>
      </c>
      <c r="F35" s="246" t="s">
        <v>3056</v>
      </c>
    </row>
    <row r="36" spans="1:6" s="246" customFormat="1" hidden="1" x14ac:dyDescent="0.35">
      <c r="A36" s="242" t="s">
        <v>1027</v>
      </c>
      <c r="B36" s="243" t="s">
        <v>70</v>
      </c>
      <c r="C36" s="244" t="s">
        <v>2628</v>
      </c>
      <c r="D36" s="245" t="s">
        <v>1118</v>
      </c>
      <c r="E36" s="246">
        <v>4.66</v>
      </c>
      <c r="F36" s="246" t="s">
        <v>3056</v>
      </c>
    </row>
    <row r="37" spans="1:6" s="246" customFormat="1" hidden="1" x14ac:dyDescent="0.35">
      <c r="A37" s="242" t="s">
        <v>1028</v>
      </c>
      <c r="B37" s="243" t="s">
        <v>71</v>
      </c>
      <c r="C37" s="244" t="s">
        <v>2628</v>
      </c>
      <c r="D37" s="245" t="s">
        <v>1118</v>
      </c>
      <c r="E37" s="246">
        <v>3.9699999999999998</v>
      </c>
      <c r="F37" s="246" t="s">
        <v>3056</v>
      </c>
    </row>
    <row r="38" spans="1:6" s="246" customFormat="1" hidden="1" x14ac:dyDescent="0.35">
      <c r="A38" s="242" t="s">
        <v>1029</v>
      </c>
      <c r="B38" s="243" t="s">
        <v>72</v>
      </c>
      <c r="C38" s="244" t="s">
        <v>2628</v>
      </c>
      <c r="D38" s="245" t="s">
        <v>1118</v>
      </c>
      <c r="E38" s="246">
        <v>0.87</v>
      </c>
      <c r="F38" s="246" t="s">
        <v>3056</v>
      </c>
    </row>
    <row r="39" spans="1:6" s="246" customFormat="1" hidden="1" x14ac:dyDescent="0.35">
      <c r="A39" s="242" t="s">
        <v>1030</v>
      </c>
      <c r="B39" s="243" t="s">
        <v>754</v>
      </c>
      <c r="C39" s="244" t="s">
        <v>2628</v>
      </c>
      <c r="D39" s="245" t="s">
        <v>1118</v>
      </c>
      <c r="E39" s="246">
        <v>20.32</v>
      </c>
      <c r="F39" s="246" t="s">
        <v>3056</v>
      </c>
    </row>
    <row r="40" spans="1:6" s="246" customFormat="1" hidden="1" x14ac:dyDescent="0.35">
      <c r="A40" s="242" t="s">
        <v>1031</v>
      </c>
      <c r="B40" s="243" t="s">
        <v>3057</v>
      </c>
      <c r="C40" s="244" t="s">
        <v>2628</v>
      </c>
      <c r="D40" s="245" t="s">
        <v>1118</v>
      </c>
      <c r="E40" s="246">
        <v>33.44</v>
      </c>
      <c r="F40" s="246" t="s">
        <v>3056</v>
      </c>
    </row>
    <row r="41" spans="1:6" s="246" customFormat="1" hidden="1" x14ac:dyDescent="0.35">
      <c r="A41" s="242" t="s">
        <v>1461</v>
      </c>
      <c r="B41" s="243" t="s">
        <v>755</v>
      </c>
      <c r="C41" s="244" t="s">
        <v>2628</v>
      </c>
      <c r="D41" s="245" t="s">
        <v>1118</v>
      </c>
      <c r="E41" s="246">
        <v>21.040000000000003</v>
      </c>
      <c r="F41" s="246" t="s">
        <v>3056</v>
      </c>
    </row>
    <row r="42" spans="1:6" s="246" customFormat="1" hidden="1" x14ac:dyDescent="0.35">
      <c r="A42" s="242" t="s">
        <v>1462</v>
      </c>
      <c r="B42" s="243" t="s">
        <v>756</v>
      </c>
      <c r="C42" s="244" t="s">
        <v>2628</v>
      </c>
      <c r="D42" s="245" t="s">
        <v>1118</v>
      </c>
      <c r="E42" s="246">
        <v>42.629999999999995</v>
      </c>
      <c r="F42" s="246" t="s">
        <v>3056</v>
      </c>
    </row>
    <row r="43" spans="1:6" s="246" customFormat="1" hidden="1" x14ac:dyDescent="0.35">
      <c r="A43" s="251" t="s">
        <v>2406</v>
      </c>
      <c r="B43" s="243" t="s">
        <v>929</v>
      </c>
      <c r="C43" s="244" t="s">
        <v>2628</v>
      </c>
      <c r="D43" s="245" t="s">
        <v>1118</v>
      </c>
      <c r="E43" s="246">
        <v>266.43</v>
      </c>
      <c r="F43" s="246" t="s">
        <v>3058</v>
      </c>
    </row>
    <row r="44" spans="1:6" s="246" customFormat="1" hidden="1" x14ac:dyDescent="0.35">
      <c r="A44" s="251" t="s">
        <v>2407</v>
      </c>
      <c r="B44" s="243" t="s">
        <v>930</v>
      </c>
      <c r="C44" s="244" t="s">
        <v>2628</v>
      </c>
      <c r="D44" s="245" t="s">
        <v>1118</v>
      </c>
      <c r="E44" s="246">
        <v>358.40999999999997</v>
      </c>
      <c r="F44" s="246" t="s">
        <v>3058</v>
      </c>
    </row>
    <row r="45" spans="1:6" s="246" customFormat="1" hidden="1" x14ac:dyDescent="0.35">
      <c r="A45" s="251" t="s">
        <v>2408</v>
      </c>
      <c r="B45" s="243" t="s">
        <v>953</v>
      </c>
      <c r="C45" s="244" t="s">
        <v>2628</v>
      </c>
      <c r="D45" s="245" t="s">
        <v>1118</v>
      </c>
      <c r="E45" s="246">
        <v>145.32999999999998</v>
      </c>
      <c r="F45" s="246" t="s">
        <v>3058</v>
      </c>
    </row>
    <row r="46" spans="1:6" s="246" customFormat="1" hidden="1" x14ac:dyDescent="0.35">
      <c r="A46" s="251" t="s">
        <v>2409</v>
      </c>
      <c r="B46" s="243" t="s">
        <v>954</v>
      </c>
      <c r="C46" s="244" t="s">
        <v>2628</v>
      </c>
      <c r="D46" s="245" t="s">
        <v>1118</v>
      </c>
      <c r="E46" s="246">
        <v>195.5</v>
      </c>
      <c r="F46" s="246" t="s">
        <v>3058</v>
      </c>
    </row>
    <row r="47" spans="1:6" s="246" customFormat="1" hidden="1" x14ac:dyDescent="0.35">
      <c r="A47" s="251" t="s">
        <v>2410</v>
      </c>
      <c r="B47" s="243" t="s">
        <v>955</v>
      </c>
      <c r="C47" s="244" t="s">
        <v>2628</v>
      </c>
      <c r="D47" s="245" t="s">
        <v>1118</v>
      </c>
      <c r="E47" s="246">
        <v>72.67</v>
      </c>
      <c r="F47" s="246" t="s">
        <v>3058</v>
      </c>
    </row>
    <row r="48" spans="1:6" s="246" customFormat="1" hidden="1" x14ac:dyDescent="0.35">
      <c r="A48" s="251" t="s">
        <v>2411</v>
      </c>
      <c r="B48" s="243" t="s">
        <v>956</v>
      </c>
      <c r="C48" s="244" t="s">
        <v>2628</v>
      </c>
      <c r="D48" s="245" t="s">
        <v>1118</v>
      </c>
      <c r="E48" s="246">
        <v>97.75</v>
      </c>
      <c r="F48" s="246" t="s">
        <v>3058</v>
      </c>
    </row>
    <row r="49" spans="1:6" s="246" customFormat="1" hidden="1" x14ac:dyDescent="0.35">
      <c r="A49" s="251" t="s">
        <v>2412</v>
      </c>
      <c r="B49" s="243" t="s">
        <v>957</v>
      </c>
      <c r="C49" s="244" t="s">
        <v>2628</v>
      </c>
      <c r="D49" s="245" t="s">
        <v>1118</v>
      </c>
      <c r="E49" s="246">
        <v>76.650000000000006</v>
      </c>
      <c r="F49" s="246" t="s">
        <v>3058</v>
      </c>
    </row>
    <row r="50" spans="1:6" s="246" customFormat="1" hidden="1" x14ac:dyDescent="0.35">
      <c r="A50" s="251" t="s">
        <v>2413</v>
      </c>
      <c r="B50" s="243" t="s">
        <v>931</v>
      </c>
      <c r="C50" s="244" t="s">
        <v>2628</v>
      </c>
      <c r="D50" s="245" t="s">
        <v>1118</v>
      </c>
      <c r="E50" s="246">
        <v>101.74000000000001</v>
      </c>
      <c r="F50" s="246" t="s">
        <v>3058</v>
      </c>
    </row>
    <row r="51" spans="1:6" s="246" customFormat="1" hidden="1" x14ac:dyDescent="0.35">
      <c r="A51" s="251" t="s">
        <v>2414</v>
      </c>
      <c r="B51" s="243" t="s">
        <v>1381</v>
      </c>
      <c r="C51" s="244" t="s">
        <v>2628</v>
      </c>
      <c r="D51" s="245" t="s">
        <v>1118</v>
      </c>
      <c r="E51" s="246">
        <v>76.650000000000006</v>
      </c>
      <c r="F51" s="246" t="s">
        <v>3058</v>
      </c>
    </row>
    <row r="52" spans="1:6" s="246" customFormat="1" hidden="1" x14ac:dyDescent="0.35">
      <c r="A52" s="251" t="s">
        <v>2415</v>
      </c>
      <c r="B52" s="243" t="s">
        <v>958</v>
      </c>
      <c r="C52" s="244" t="s">
        <v>2628</v>
      </c>
      <c r="D52" s="245" t="s">
        <v>1118</v>
      </c>
      <c r="E52" s="246">
        <v>266.43</v>
      </c>
      <c r="F52" s="246" t="s">
        <v>3058</v>
      </c>
    </row>
    <row r="53" spans="1:6" s="246" customFormat="1" hidden="1" x14ac:dyDescent="0.35">
      <c r="A53" s="251" t="s">
        <v>2416</v>
      </c>
      <c r="B53" s="243" t="s">
        <v>959</v>
      </c>
      <c r="C53" s="244" t="s">
        <v>2628</v>
      </c>
      <c r="D53" s="245" t="s">
        <v>1118</v>
      </c>
      <c r="E53" s="246">
        <v>358.40999999999997</v>
      </c>
      <c r="F53" s="246" t="s">
        <v>3058</v>
      </c>
    </row>
    <row r="54" spans="1:6" s="246" customFormat="1" hidden="1" x14ac:dyDescent="0.35">
      <c r="A54" s="251" t="s">
        <v>2417</v>
      </c>
      <c r="B54" s="243" t="s">
        <v>960</v>
      </c>
      <c r="C54" s="244" t="s">
        <v>2628</v>
      </c>
      <c r="D54" s="245" t="s">
        <v>1118</v>
      </c>
      <c r="E54" s="246">
        <v>266.43</v>
      </c>
      <c r="F54" s="246" t="s">
        <v>3058</v>
      </c>
    </row>
    <row r="55" spans="1:6" s="246" customFormat="1" hidden="1" x14ac:dyDescent="0.35">
      <c r="A55" s="251" t="s">
        <v>2418</v>
      </c>
      <c r="B55" s="243" t="s">
        <v>961</v>
      </c>
      <c r="C55" s="244" t="s">
        <v>2628</v>
      </c>
      <c r="D55" s="245" t="s">
        <v>1118</v>
      </c>
      <c r="E55" s="246">
        <v>358.40999999999997</v>
      </c>
      <c r="F55" s="246" t="s">
        <v>3058</v>
      </c>
    </row>
    <row r="56" spans="1:6" s="246" customFormat="1" hidden="1" x14ac:dyDescent="0.35">
      <c r="A56" s="251" t="s">
        <v>2419</v>
      </c>
      <c r="B56" s="243" t="s">
        <v>962</v>
      </c>
      <c r="C56" s="244" t="s">
        <v>2628</v>
      </c>
      <c r="D56" s="245" t="s">
        <v>1118</v>
      </c>
      <c r="E56" s="246">
        <v>266.43</v>
      </c>
      <c r="F56" s="246" t="s">
        <v>3058</v>
      </c>
    </row>
    <row r="57" spans="1:6" s="246" customFormat="1" hidden="1" x14ac:dyDescent="0.35">
      <c r="A57" s="251" t="s">
        <v>2420</v>
      </c>
      <c r="B57" s="248" t="s">
        <v>963</v>
      </c>
      <c r="C57" s="244" t="s">
        <v>2628</v>
      </c>
      <c r="D57" s="245" t="s">
        <v>1118</v>
      </c>
      <c r="E57" s="246">
        <v>358.40999999999997</v>
      </c>
      <c r="F57" s="246" t="s">
        <v>3058</v>
      </c>
    </row>
    <row r="58" spans="1:6" s="246" customFormat="1" hidden="1" x14ac:dyDescent="0.35">
      <c r="A58" s="251" t="s">
        <v>2421</v>
      </c>
      <c r="B58" s="243" t="s">
        <v>964</v>
      </c>
      <c r="C58" s="244" t="s">
        <v>2628</v>
      </c>
      <c r="D58" s="245" t="s">
        <v>1118</v>
      </c>
      <c r="E58" s="246">
        <v>266.43</v>
      </c>
      <c r="F58" s="246" t="s">
        <v>3058</v>
      </c>
    </row>
    <row r="59" spans="1:6" s="246" customFormat="1" hidden="1" x14ac:dyDescent="0.35">
      <c r="A59" s="251" t="s">
        <v>2422</v>
      </c>
      <c r="B59" s="243" t="s">
        <v>965</v>
      </c>
      <c r="C59" s="244" t="s">
        <v>2628</v>
      </c>
      <c r="D59" s="245" t="s">
        <v>1118</v>
      </c>
      <c r="E59" s="246">
        <v>358.40999999999997</v>
      </c>
      <c r="F59" s="246" t="s">
        <v>3058</v>
      </c>
    </row>
    <row r="60" spans="1:6" s="246" customFormat="1" hidden="1" x14ac:dyDescent="0.35">
      <c r="A60" s="251" t="s">
        <v>2423</v>
      </c>
      <c r="B60" s="243" t="s">
        <v>966</v>
      </c>
      <c r="C60" s="244" t="s">
        <v>2628</v>
      </c>
      <c r="D60" s="245" t="s">
        <v>1118</v>
      </c>
      <c r="E60" s="246">
        <v>266.43</v>
      </c>
      <c r="F60" s="246" t="s">
        <v>3058</v>
      </c>
    </row>
    <row r="61" spans="1:6" s="246" customFormat="1" hidden="1" x14ac:dyDescent="0.35">
      <c r="A61" s="251" t="s">
        <v>2424</v>
      </c>
      <c r="B61" s="243" t="s">
        <v>932</v>
      </c>
      <c r="C61" s="244" t="s">
        <v>2628</v>
      </c>
      <c r="D61" s="245" t="s">
        <v>1118</v>
      </c>
      <c r="E61" s="246">
        <v>358.40999999999997</v>
      </c>
      <c r="F61" s="246" t="s">
        <v>3058</v>
      </c>
    </row>
    <row r="62" spans="1:6" s="246" customFormat="1" hidden="1" x14ac:dyDescent="0.35">
      <c r="A62" s="251" t="s">
        <v>2425</v>
      </c>
      <c r="B62" s="243" t="s">
        <v>967</v>
      </c>
      <c r="C62" s="244" t="s">
        <v>2628</v>
      </c>
      <c r="D62" s="245" t="s">
        <v>1118</v>
      </c>
      <c r="E62" s="246">
        <v>391</v>
      </c>
      <c r="F62" s="246" t="s">
        <v>3058</v>
      </c>
    </row>
    <row r="63" spans="1:6" s="246" customFormat="1" hidden="1" x14ac:dyDescent="0.35">
      <c r="A63" s="251" t="s">
        <v>2426</v>
      </c>
      <c r="B63" s="243" t="s">
        <v>968</v>
      </c>
      <c r="C63" s="244" t="s">
        <v>2628</v>
      </c>
      <c r="D63" s="245" t="s">
        <v>1118</v>
      </c>
      <c r="E63" s="246">
        <v>290.64999999999998</v>
      </c>
      <c r="F63" s="246" t="s">
        <v>3058</v>
      </c>
    </row>
    <row r="64" spans="1:6" s="246" customFormat="1" hidden="1" x14ac:dyDescent="0.35">
      <c r="A64" s="251" t="s">
        <v>2427</v>
      </c>
      <c r="B64" s="243" t="s">
        <v>933</v>
      </c>
      <c r="C64" s="244" t="s">
        <v>2628</v>
      </c>
      <c r="D64" s="245" t="s">
        <v>1118</v>
      </c>
      <c r="E64" s="246">
        <v>391</v>
      </c>
      <c r="F64" s="246" t="s">
        <v>3058</v>
      </c>
    </row>
    <row r="65" spans="1:7" s="246" customFormat="1" hidden="1" x14ac:dyDescent="0.35">
      <c r="A65" s="251" t="s">
        <v>2428</v>
      </c>
      <c r="B65" s="243" t="s">
        <v>969</v>
      </c>
      <c r="C65" s="244" t="s">
        <v>2628</v>
      </c>
      <c r="D65" s="245" t="s">
        <v>1118</v>
      </c>
      <c r="E65" s="246">
        <v>290.64999999999998</v>
      </c>
      <c r="F65" s="246" t="s">
        <v>3058</v>
      </c>
    </row>
    <row r="66" spans="1:7" s="246" customFormat="1" hidden="1" x14ac:dyDescent="0.35">
      <c r="A66" s="251" t="s">
        <v>2429</v>
      </c>
      <c r="B66" s="243" t="s">
        <v>970</v>
      </c>
      <c r="C66" s="244" t="s">
        <v>2628</v>
      </c>
      <c r="D66" s="245" t="s">
        <v>1118</v>
      </c>
      <c r="E66" s="246">
        <v>145.32999999999998</v>
      </c>
      <c r="F66" s="246" t="s">
        <v>3058</v>
      </c>
      <c r="G66" s="250"/>
    </row>
    <row r="67" spans="1:7" s="246" customFormat="1" hidden="1" x14ac:dyDescent="0.35">
      <c r="A67" s="251" t="s">
        <v>2430</v>
      </c>
      <c r="B67" s="243" t="s">
        <v>971</v>
      </c>
      <c r="C67" s="244" t="s">
        <v>2628</v>
      </c>
      <c r="D67" s="245" t="s">
        <v>1118</v>
      </c>
      <c r="E67" s="246">
        <v>195.5</v>
      </c>
      <c r="F67" s="246" t="s">
        <v>3058</v>
      </c>
      <c r="G67" s="250"/>
    </row>
    <row r="68" spans="1:7" s="246" customFormat="1" hidden="1" x14ac:dyDescent="0.35">
      <c r="A68" s="251" t="s">
        <v>2431</v>
      </c>
      <c r="B68" s="243" t="s">
        <v>972</v>
      </c>
      <c r="C68" s="244" t="s">
        <v>2628</v>
      </c>
      <c r="D68" s="245" t="s">
        <v>1118</v>
      </c>
      <c r="E68" s="246">
        <v>266.43</v>
      </c>
      <c r="F68" s="246" t="s">
        <v>3058</v>
      </c>
    </row>
    <row r="69" spans="1:7" s="246" customFormat="1" hidden="1" x14ac:dyDescent="0.35">
      <c r="A69" s="251" t="s">
        <v>2432</v>
      </c>
      <c r="B69" s="243" t="s">
        <v>934</v>
      </c>
      <c r="C69" s="244" t="s">
        <v>2628</v>
      </c>
      <c r="D69" s="245" t="s">
        <v>1118</v>
      </c>
      <c r="E69" s="246">
        <v>358.40999999999997</v>
      </c>
      <c r="F69" s="246" t="s">
        <v>3058</v>
      </c>
    </row>
    <row r="70" spans="1:7" s="246" customFormat="1" hidden="1" x14ac:dyDescent="0.35">
      <c r="A70" s="251" t="s">
        <v>2433</v>
      </c>
      <c r="B70" s="243" t="s">
        <v>1382</v>
      </c>
      <c r="C70" s="244" t="s">
        <v>2628</v>
      </c>
      <c r="D70" s="245" t="s">
        <v>1118</v>
      </c>
      <c r="E70" s="246">
        <v>290.64999999999998</v>
      </c>
      <c r="F70" s="246" t="s">
        <v>3058</v>
      </c>
    </row>
    <row r="71" spans="1:7" s="246" customFormat="1" hidden="1" x14ac:dyDescent="0.35">
      <c r="A71" s="251" t="s">
        <v>2434</v>
      </c>
      <c r="B71" s="243" t="s">
        <v>935</v>
      </c>
      <c r="C71" s="244" t="s">
        <v>2628</v>
      </c>
      <c r="D71" s="245" t="s">
        <v>1118</v>
      </c>
      <c r="E71" s="246">
        <v>290.64999999999998</v>
      </c>
      <c r="F71" s="246" t="s">
        <v>3058</v>
      </c>
    </row>
    <row r="72" spans="1:7" s="246" customFormat="1" hidden="1" x14ac:dyDescent="0.35">
      <c r="A72" s="251" t="s">
        <v>2435</v>
      </c>
      <c r="B72" s="243" t="s">
        <v>1383</v>
      </c>
      <c r="C72" s="244" t="s">
        <v>2628</v>
      </c>
      <c r="D72" s="245" t="s">
        <v>1118</v>
      </c>
      <c r="E72" s="246">
        <v>64.930000000000007</v>
      </c>
      <c r="F72" s="246" t="s">
        <v>3058</v>
      </c>
    </row>
    <row r="73" spans="1:7" s="246" customFormat="1" hidden="1" x14ac:dyDescent="0.35">
      <c r="A73" s="251" t="s">
        <v>2436</v>
      </c>
      <c r="B73" s="243" t="s">
        <v>1384</v>
      </c>
      <c r="C73" s="244" t="s">
        <v>2628</v>
      </c>
      <c r="D73" s="245" t="s">
        <v>1118</v>
      </c>
      <c r="E73" s="246">
        <v>51.949999999999996</v>
      </c>
      <c r="F73" s="246" t="s">
        <v>3058</v>
      </c>
    </row>
    <row r="74" spans="1:7" s="246" customFormat="1" hidden="1" x14ac:dyDescent="0.35">
      <c r="A74" s="251" t="s">
        <v>2437</v>
      </c>
      <c r="B74" s="243" t="s">
        <v>936</v>
      </c>
      <c r="C74" s="244" t="s">
        <v>2628</v>
      </c>
      <c r="D74" s="245" t="s">
        <v>1118</v>
      </c>
      <c r="E74" s="246">
        <v>51.949999999999996</v>
      </c>
      <c r="F74" s="246" t="s">
        <v>3058</v>
      </c>
    </row>
    <row r="75" spans="1:7" s="246" customFormat="1" hidden="1" x14ac:dyDescent="0.35">
      <c r="A75" s="251" t="s">
        <v>2438</v>
      </c>
      <c r="B75" s="243" t="s">
        <v>937</v>
      </c>
      <c r="C75" s="244" t="s">
        <v>2628</v>
      </c>
      <c r="D75" s="245" t="s">
        <v>1118</v>
      </c>
      <c r="E75" s="246">
        <v>8.01</v>
      </c>
      <c r="F75" s="246" t="s">
        <v>3058</v>
      </c>
    </row>
    <row r="76" spans="1:7" s="246" customFormat="1" hidden="1" x14ac:dyDescent="0.35">
      <c r="A76" s="251" t="s">
        <v>2439</v>
      </c>
      <c r="B76" s="243" t="s">
        <v>1385</v>
      </c>
      <c r="C76" s="244" t="s">
        <v>2628</v>
      </c>
      <c r="D76" s="245" t="s">
        <v>1118</v>
      </c>
      <c r="E76" s="246">
        <v>16.240000000000002</v>
      </c>
      <c r="F76" s="246" t="s">
        <v>3058</v>
      </c>
    </row>
    <row r="77" spans="1:7" s="246" customFormat="1" hidden="1" x14ac:dyDescent="0.35">
      <c r="A77" s="251" t="s">
        <v>2440</v>
      </c>
      <c r="B77" s="243" t="s">
        <v>938</v>
      </c>
      <c r="C77" s="244" t="s">
        <v>2628</v>
      </c>
      <c r="D77" s="245" t="s">
        <v>1118</v>
      </c>
      <c r="E77" s="246">
        <v>16.930000000000003</v>
      </c>
      <c r="F77" s="246" t="s">
        <v>3058</v>
      </c>
    </row>
    <row r="78" spans="1:7" s="246" customFormat="1" hidden="1" x14ac:dyDescent="0.35">
      <c r="A78" s="251" t="s">
        <v>2441</v>
      </c>
      <c r="B78" s="243" t="s">
        <v>973</v>
      </c>
      <c r="C78" s="244" t="s">
        <v>2628</v>
      </c>
      <c r="D78" s="245" t="s">
        <v>1118</v>
      </c>
      <c r="E78" s="246">
        <v>16.240000000000002</v>
      </c>
      <c r="F78" s="246" t="s">
        <v>3058</v>
      </c>
    </row>
    <row r="79" spans="1:7" s="246" customFormat="1" hidden="1" x14ac:dyDescent="0.35">
      <c r="A79" s="251" t="s">
        <v>2442</v>
      </c>
      <c r="B79" s="243" t="s">
        <v>974</v>
      </c>
      <c r="C79" s="244" t="s">
        <v>2628</v>
      </c>
      <c r="D79" s="245" t="s">
        <v>1118</v>
      </c>
      <c r="E79" s="246">
        <v>8.19</v>
      </c>
      <c r="F79" s="246" t="s">
        <v>3058</v>
      </c>
    </row>
    <row r="80" spans="1:7" s="246" customFormat="1" hidden="1" x14ac:dyDescent="0.35">
      <c r="A80" s="251" t="s">
        <v>2443</v>
      </c>
      <c r="B80" s="243" t="s">
        <v>891</v>
      </c>
      <c r="C80" s="244" t="s">
        <v>2628</v>
      </c>
      <c r="D80" s="245" t="s">
        <v>1118</v>
      </c>
      <c r="E80" s="246">
        <v>308.94</v>
      </c>
      <c r="F80" s="246" t="s">
        <v>3058</v>
      </c>
    </row>
    <row r="81" spans="1:6" s="246" customFormat="1" hidden="1" x14ac:dyDescent="0.35">
      <c r="A81" s="251" t="s">
        <v>2444</v>
      </c>
      <c r="B81" s="243" t="s">
        <v>975</v>
      </c>
      <c r="C81" s="244" t="s">
        <v>2628</v>
      </c>
      <c r="D81" s="245" t="s">
        <v>1118</v>
      </c>
      <c r="E81" s="246">
        <v>409.28</v>
      </c>
      <c r="F81" s="246" t="s">
        <v>3058</v>
      </c>
    </row>
    <row r="82" spans="1:6" s="246" customFormat="1" hidden="1" x14ac:dyDescent="0.35">
      <c r="A82" s="251" t="s">
        <v>2445</v>
      </c>
      <c r="B82" s="243" t="s">
        <v>892</v>
      </c>
      <c r="C82" s="244" t="s">
        <v>2628</v>
      </c>
      <c r="D82" s="245" t="s">
        <v>1118</v>
      </c>
      <c r="E82" s="246">
        <v>435.98</v>
      </c>
      <c r="F82" s="246" t="s">
        <v>3058</v>
      </c>
    </row>
    <row r="83" spans="1:6" s="246" customFormat="1" hidden="1" x14ac:dyDescent="0.35">
      <c r="A83" s="251" t="s">
        <v>2446</v>
      </c>
      <c r="B83" s="243" t="s">
        <v>893</v>
      </c>
      <c r="C83" s="244" t="s">
        <v>2628</v>
      </c>
      <c r="D83" s="245" t="s">
        <v>1118</v>
      </c>
      <c r="E83" s="246">
        <v>586.49</v>
      </c>
      <c r="F83" s="246" t="s">
        <v>3058</v>
      </c>
    </row>
    <row r="84" spans="1:6" s="246" customFormat="1" hidden="1" x14ac:dyDescent="0.35">
      <c r="A84" s="251" t="s">
        <v>2447</v>
      </c>
      <c r="B84" s="243" t="s">
        <v>1386</v>
      </c>
      <c r="C84" s="244" t="s">
        <v>2628</v>
      </c>
      <c r="D84" s="245" t="s">
        <v>1118</v>
      </c>
      <c r="E84" s="246">
        <v>280.45</v>
      </c>
      <c r="F84" s="246" t="s">
        <v>3059</v>
      </c>
    </row>
    <row r="85" spans="1:6" s="246" customFormat="1" hidden="1" x14ac:dyDescent="0.35">
      <c r="A85" s="251" t="s">
        <v>2448</v>
      </c>
      <c r="B85" s="243" t="s">
        <v>1387</v>
      </c>
      <c r="C85" s="244" t="s">
        <v>2628</v>
      </c>
      <c r="D85" s="245" t="s">
        <v>1118</v>
      </c>
      <c r="E85" s="246">
        <v>376.74</v>
      </c>
      <c r="F85" s="246" t="s">
        <v>3059</v>
      </c>
    </row>
    <row r="86" spans="1:6" s="246" customFormat="1" hidden="1" x14ac:dyDescent="0.35">
      <c r="A86" s="251" t="s">
        <v>2449</v>
      </c>
      <c r="B86" s="243" t="s">
        <v>1388</v>
      </c>
      <c r="C86" s="244" t="s">
        <v>2628</v>
      </c>
      <c r="D86" s="245" t="s">
        <v>1118</v>
      </c>
      <c r="E86" s="246">
        <v>152.97999999999999</v>
      </c>
      <c r="F86" s="246" t="s">
        <v>3059</v>
      </c>
    </row>
    <row r="87" spans="1:6" s="246" customFormat="1" hidden="1" x14ac:dyDescent="0.35">
      <c r="A87" s="251" t="s">
        <v>2450</v>
      </c>
      <c r="B87" s="243" t="s">
        <v>1389</v>
      </c>
      <c r="C87" s="244" t="s">
        <v>2628</v>
      </c>
      <c r="D87" s="245" t="s">
        <v>1118</v>
      </c>
      <c r="E87" s="246">
        <v>205.5</v>
      </c>
      <c r="F87" s="246" t="s">
        <v>3059</v>
      </c>
    </row>
    <row r="88" spans="1:6" s="246" customFormat="1" hidden="1" x14ac:dyDescent="0.35">
      <c r="A88" s="251" t="s">
        <v>2451</v>
      </c>
      <c r="B88" s="243" t="s">
        <v>1150</v>
      </c>
      <c r="C88" s="244" t="s">
        <v>2628</v>
      </c>
      <c r="D88" s="245" t="s">
        <v>1118</v>
      </c>
      <c r="E88" s="246">
        <v>76.490000000000009</v>
      </c>
      <c r="F88" s="246" t="s">
        <v>3059</v>
      </c>
    </row>
    <row r="89" spans="1:6" s="246" customFormat="1" hidden="1" x14ac:dyDescent="0.35">
      <c r="A89" s="251" t="s">
        <v>2452</v>
      </c>
      <c r="B89" s="243" t="s">
        <v>1390</v>
      </c>
      <c r="C89" s="244" t="s">
        <v>2628</v>
      </c>
      <c r="D89" s="245" t="s">
        <v>1118</v>
      </c>
      <c r="E89" s="246">
        <v>102.75</v>
      </c>
      <c r="F89" s="246" t="s">
        <v>3059</v>
      </c>
    </row>
    <row r="90" spans="1:6" s="246" customFormat="1" hidden="1" x14ac:dyDescent="0.35">
      <c r="A90" s="251" t="s">
        <v>2453</v>
      </c>
      <c r="B90" s="243" t="s">
        <v>1391</v>
      </c>
      <c r="C90" s="244" t="s">
        <v>2628</v>
      </c>
      <c r="D90" s="245" t="s">
        <v>1118</v>
      </c>
      <c r="E90" s="246">
        <v>80.47</v>
      </c>
      <c r="F90" s="246" t="s">
        <v>3059</v>
      </c>
    </row>
    <row r="91" spans="1:6" s="246" customFormat="1" hidden="1" x14ac:dyDescent="0.35">
      <c r="A91" s="251" t="s">
        <v>2454</v>
      </c>
      <c r="B91" s="243" t="s">
        <v>1392</v>
      </c>
      <c r="C91" s="244" t="s">
        <v>2628</v>
      </c>
      <c r="D91" s="245" t="s">
        <v>1118</v>
      </c>
      <c r="E91" s="246">
        <v>106.74000000000001</v>
      </c>
      <c r="F91" s="246" t="s">
        <v>3059</v>
      </c>
    </row>
    <row r="92" spans="1:6" s="246" customFormat="1" hidden="1" x14ac:dyDescent="0.35">
      <c r="A92" s="251" t="s">
        <v>2455</v>
      </c>
      <c r="B92" s="243" t="s">
        <v>1393</v>
      </c>
      <c r="C92" s="244" t="s">
        <v>2628</v>
      </c>
      <c r="D92" s="245" t="s">
        <v>1118</v>
      </c>
      <c r="E92" s="246">
        <v>80.47</v>
      </c>
      <c r="F92" s="246" t="s">
        <v>3059</v>
      </c>
    </row>
    <row r="93" spans="1:6" s="246" customFormat="1" hidden="1" x14ac:dyDescent="0.35">
      <c r="A93" s="251" t="s">
        <v>2456</v>
      </c>
      <c r="B93" s="243" t="s">
        <v>1394</v>
      </c>
      <c r="C93" s="244" t="s">
        <v>2628</v>
      </c>
      <c r="D93" s="245" t="s">
        <v>1118</v>
      </c>
      <c r="E93" s="246">
        <v>280.45</v>
      </c>
      <c r="F93" s="246" t="s">
        <v>3059</v>
      </c>
    </row>
    <row r="94" spans="1:6" s="246" customFormat="1" hidden="1" x14ac:dyDescent="0.35">
      <c r="A94" s="251" t="s">
        <v>2457</v>
      </c>
      <c r="B94" s="243" t="s">
        <v>1395</v>
      </c>
      <c r="C94" s="244" t="s">
        <v>2628</v>
      </c>
      <c r="D94" s="245" t="s">
        <v>1118</v>
      </c>
      <c r="E94" s="246">
        <v>376.74</v>
      </c>
      <c r="F94" s="246" t="s">
        <v>3059</v>
      </c>
    </row>
    <row r="95" spans="1:6" s="246" customFormat="1" hidden="1" x14ac:dyDescent="0.35">
      <c r="A95" s="251" t="s">
        <v>2458</v>
      </c>
      <c r="B95" s="243" t="s">
        <v>1396</v>
      </c>
      <c r="C95" s="244" t="s">
        <v>2628</v>
      </c>
      <c r="D95" s="245" t="s">
        <v>1118</v>
      </c>
      <c r="E95" s="246">
        <v>280.45</v>
      </c>
      <c r="F95" s="246" t="s">
        <v>3059</v>
      </c>
    </row>
    <row r="96" spans="1:6" s="246" customFormat="1" hidden="1" x14ac:dyDescent="0.35">
      <c r="A96" s="251" t="s">
        <v>2459</v>
      </c>
      <c r="B96" s="243" t="s">
        <v>1397</v>
      </c>
      <c r="C96" s="244" t="s">
        <v>2628</v>
      </c>
      <c r="D96" s="245" t="s">
        <v>1118</v>
      </c>
      <c r="E96" s="246">
        <v>376.74</v>
      </c>
      <c r="F96" s="246" t="s">
        <v>3059</v>
      </c>
    </row>
    <row r="97" spans="1:7" s="246" customFormat="1" hidden="1" x14ac:dyDescent="0.35">
      <c r="A97" s="251" t="s">
        <v>2460</v>
      </c>
      <c r="B97" s="243" t="s">
        <v>1398</v>
      </c>
      <c r="C97" s="244" t="s">
        <v>2628</v>
      </c>
      <c r="D97" s="245" t="s">
        <v>1118</v>
      </c>
      <c r="E97" s="246">
        <v>280.45</v>
      </c>
      <c r="F97" s="246" t="s">
        <v>3059</v>
      </c>
    </row>
    <row r="98" spans="1:7" s="246" customFormat="1" hidden="1" x14ac:dyDescent="0.35">
      <c r="A98" s="251" t="s">
        <v>2461</v>
      </c>
      <c r="B98" s="243" t="s">
        <v>1399</v>
      </c>
      <c r="C98" s="244" t="s">
        <v>2628</v>
      </c>
      <c r="D98" s="245" t="s">
        <v>1118</v>
      </c>
      <c r="E98" s="246">
        <v>376.74</v>
      </c>
      <c r="F98" s="246" t="s">
        <v>3059</v>
      </c>
    </row>
    <row r="99" spans="1:7" s="246" customFormat="1" hidden="1" x14ac:dyDescent="0.35">
      <c r="A99" s="251" t="s">
        <v>2462</v>
      </c>
      <c r="B99" s="248" t="s">
        <v>1400</v>
      </c>
      <c r="C99" s="244" t="s">
        <v>2628</v>
      </c>
      <c r="D99" s="245" t="s">
        <v>1118</v>
      </c>
      <c r="E99" s="246">
        <v>280.45</v>
      </c>
      <c r="F99" s="246" t="s">
        <v>3059</v>
      </c>
    </row>
    <row r="100" spans="1:7" s="246" customFormat="1" hidden="1" x14ac:dyDescent="0.35">
      <c r="A100" s="251" t="s">
        <v>2463</v>
      </c>
      <c r="B100" s="243" t="s">
        <v>1401</v>
      </c>
      <c r="C100" s="244" t="s">
        <v>2628</v>
      </c>
      <c r="D100" s="245" t="s">
        <v>1118</v>
      </c>
      <c r="E100" s="246">
        <v>376.74</v>
      </c>
      <c r="F100" s="246" t="s">
        <v>3059</v>
      </c>
    </row>
    <row r="101" spans="1:7" s="246" customFormat="1" hidden="1" x14ac:dyDescent="0.35">
      <c r="A101" s="251" t="s">
        <v>2464</v>
      </c>
      <c r="B101" s="243" t="s">
        <v>1402</v>
      </c>
      <c r="C101" s="244" t="s">
        <v>2628</v>
      </c>
      <c r="D101" s="245" t="s">
        <v>1118</v>
      </c>
      <c r="E101" s="246">
        <v>280.45</v>
      </c>
      <c r="F101" s="246" t="s">
        <v>3059</v>
      </c>
    </row>
    <row r="102" spans="1:7" s="246" customFormat="1" hidden="1" x14ac:dyDescent="0.35">
      <c r="A102" s="251" t="s">
        <v>2465</v>
      </c>
      <c r="B102" s="243" t="s">
        <v>1403</v>
      </c>
      <c r="C102" s="244" t="s">
        <v>2628</v>
      </c>
      <c r="D102" s="245" t="s">
        <v>1118</v>
      </c>
      <c r="E102" s="246">
        <v>376.74</v>
      </c>
      <c r="F102" s="246" t="s">
        <v>3059</v>
      </c>
    </row>
    <row r="103" spans="1:7" s="246" customFormat="1" hidden="1" x14ac:dyDescent="0.35">
      <c r="A103" s="251" t="s">
        <v>2466</v>
      </c>
      <c r="B103" s="243" t="s">
        <v>1404</v>
      </c>
      <c r="C103" s="244" t="s">
        <v>2628</v>
      </c>
      <c r="D103" s="245" t="s">
        <v>1118</v>
      </c>
      <c r="E103" s="246">
        <v>410.99</v>
      </c>
      <c r="F103" s="246" t="s">
        <v>3059</v>
      </c>
    </row>
    <row r="104" spans="1:7" s="246" customFormat="1" hidden="1" x14ac:dyDescent="0.35">
      <c r="A104" s="251" t="s">
        <v>2467</v>
      </c>
      <c r="B104" s="243" t="s">
        <v>1405</v>
      </c>
      <c r="C104" s="244" t="s">
        <v>2628</v>
      </c>
      <c r="D104" s="245" t="s">
        <v>1118</v>
      </c>
      <c r="E104" s="246">
        <v>305.95</v>
      </c>
      <c r="F104" s="246" t="s">
        <v>3059</v>
      </c>
    </row>
    <row r="105" spans="1:7" s="246" customFormat="1" hidden="1" x14ac:dyDescent="0.35">
      <c r="A105" s="251" t="s">
        <v>2468</v>
      </c>
      <c r="B105" s="243" t="s">
        <v>1406</v>
      </c>
      <c r="C105" s="244" t="s">
        <v>2628</v>
      </c>
      <c r="D105" s="245" t="s">
        <v>1118</v>
      </c>
      <c r="E105" s="246">
        <v>305.95</v>
      </c>
      <c r="F105" s="246" t="s">
        <v>3059</v>
      </c>
    </row>
    <row r="106" spans="1:7" s="246" customFormat="1" hidden="1" x14ac:dyDescent="0.35">
      <c r="A106" s="251" t="s">
        <v>2469</v>
      </c>
      <c r="B106" s="243" t="s">
        <v>1407</v>
      </c>
      <c r="C106" s="244" t="s">
        <v>2628</v>
      </c>
      <c r="D106" s="245" t="s">
        <v>1118</v>
      </c>
      <c r="E106" s="246">
        <v>410.99</v>
      </c>
      <c r="F106" s="246" t="s">
        <v>3059</v>
      </c>
    </row>
    <row r="107" spans="1:7" s="246" customFormat="1" hidden="1" x14ac:dyDescent="0.35">
      <c r="A107" s="251" t="s">
        <v>2470</v>
      </c>
      <c r="B107" s="243" t="s">
        <v>1408</v>
      </c>
      <c r="C107" s="244" t="s">
        <v>2628</v>
      </c>
      <c r="D107" s="245" t="s">
        <v>1118</v>
      </c>
      <c r="E107" s="246">
        <v>273.87</v>
      </c>
      <c r="F107" s="246" t="s">
        <v>3059</v>
      </c>
      <c r="G107" s="250"/>
    </row>
    <row r="108" spans="1:7" s="246" customFormat="1" hidden="1" x14ac:dyDescent="0.35">
      <c r="A108" s="251" t="s">
        <v>2471</v>
      </c>
      <c r="B108" s="243" t="s">
        <v>1409</v>
      </c>
      <c r="C108" s="244" t="s">
        <v>2628</v>
      </c>
      <c r="D108" s="245" t="s">
        <v>1118</v>
      </c>
      <c r="E108" s="246">
        <v>378.92</v>
      </c>
      <c r="F108" s="246" t="s">
        <v>3059</v>
      </c>
      <c r="G108" s="250"/>
    </row>
    <row r="109" spans="1:7" s="246" customFormat="1" hidden="1" x14ac:dyDescent="0.35">
      <c r="A109" s="251" t="s">
        <v>2472</v>
      </c>
      <c r="B109" s="243" t="s">
        <v>1410</v>
      </c>
      <c r="C109" s="244" t="s">
        <v>2628</v>
      </c>
      <c r="D109" s="245" t="s">
        <v>1118</v>
      </c>
      <c r="E109" s="246">
        <v>280.45</v>
      </c>
      <c r="F109" s="246" t="s">
        <v>3059</v>
      </c>
    </row>
    <row r="110" spans="1:7" s="246" customFormat="1" hidden="1" x14ac:dyDescent="0.35">
      <c r="A110" s="251" t="s">
        <v>2473</v>
      </c>
      <c r="B110" s="243" t="s">
        <v>1411</v>
      </c>
      <c r="C110" s="244" t="s">
        <v>2628</v>
      </c>
      <c r="D110" s="245" t="s">
        <v>1118</v>
      </c>
      <c r="E110" s="246">
        <v>376.74</v>
      </c>
      <c r="F110" s="246" t="s">
        <v>3059</v>
      </c>
    </row>
    <row r="111" spans="1:7" s="246" customFormat="1" hidden="1" x14ac:dyDescent="0.35">
      <c r="A111" s="251" t="s">
        <v>2474</v>
      </c>
      <c r="B111" s="243" t="s">
        <v>1412</v>
      </c>
      <c r="C111" s="244" t="s">
        <v>2628</v>
      </c>
      <c r="D111" s="245" t="s">
        <v>1118</v>
      </c>
      <c r="E111" s="246">
        <v>305.95</v>
      </c>
      <c r="F111" s="246" t="s">
        <v>3059</v>
      </c>
    </row>
    <row r="112" spans="1:7" s="246" customFormat="1" hidden="1" x14ac:dyDescent="0.35">
      <c r="A112" s="251" t="s">
        <v>2475</v>
      </c>
      <c r="B112" s="243" t="s">
        <v>1413</v>
      </c>
      <c r="C112" s="244" t="s">
        <v>2628</v>
      </c>
      <c r="D112" s="245" t="s">
        <v>1118</v>
      </c>
      <c r="E112" s="246">
        <v>305.95</v>
      </c>
      <c r="F112" s="246" t="s">
        <v>3059</v>
      </c>
    </row>
    <row r="113" spans="1:6" s="246" customFormat="1" hidden="1" x14ac:dyDescent="0.35">
      <c r="A113" s="251" t="s">
        <v>2476</v>
      </c>
      <c r="B113" s="243" t="s">
        <v>1414</v>
      </c>
      <c r="C113" s="244" t="s">
        <v>2628</v>
      </c>
      <c r="D113" s="245" t="s">
        <v>1118</v>
      </c>
      <c r="E113" s="246">
        <v>67.64</v>
      </c>
      <c r="F113" s="246" t="s">
        <v>3059</v>
      </c>
    </row>
    <row r="114" spans="1:6" s="246" customFormat="1" hidden="1" x14ac:dyDescent="0.35">
      <c r="A114" s="251" t="s">
        <v>2477</v>
      </c>
      <c r="B114" s="243" t="s">
        <v>1415</v>
      </c>
      <c r="C114" s="244" t="s">
        <v>2628</v>
      </c>
      <c r="D114" s="245" t="s">
        <v>1118</v>
      </c>
      <c r="E114" s="246">
        <v>54.11</v>
      </c>
      <c r="F114" s="246" t="s">
        <v>3059</v>
      </c>
    </row>
    <row r="115" spans="1:6" s="246" customFormat="1" hidden="1" x14ac:dyDescent="0.35">
      <c r="A115" s="251" t="s">
        <v>2478</v>
      </c>
      <c r="B115" s="243" t="s">
        <v>1416</v>
      </c>
      <c r="C115" s="244" t="s">
        <v>2628</v>
      </c>
      <c r="D115" s="245" t="s">
        <v>1118</v>
      </c>
      <c r="E115" s="246">
        <v>54.11</v>
      </c>
      <c r="F115" s="246" t="s">
        <v>3059</v>
      </c>
    </row>
    <row r="116" spans="1:6" s="246" customFormat="1" hidden="1" x14ac:dyDescent="0.35">
      <c r="A116" s="251" t="s">
        <v>2479</v>
      </c>
      <c r="B116" s="243" t="s">
        <v>939</v>
      </c>
      <c r="C116" s="244" t="s">
        <v>2628</v>
      </c>
      <c r="D116" s="245" t="s">
        <v>1118</v>
      </c>
      <c r="E116" s="246">
        <v>8.36</v>
      </c>
      <c r="F116" s="246" t="s">
        <v>3059</v>
      </c>
    </row>
    <row r="117" spans="1:6" s="246" customFormat="1" hidden="1" x14ac:dyDescent="0.35">
      <c r="A117" s="251" t="s">
        <v>2480</v>
      </c>
      <c r="B117" s="243" t="s">
        <v>1417</v>
      </c>
      <c r="C117" s="244" t="s">
        <v>2628</v>
      </c>
      <c r="D117" s="245" t="s">
        <v>1118</v>
      </c>
      <c r="E117" s="246">
        <v>16.930000000000003</v>
      </c>
      <c r="F117" s="246" t="s">
        <v>3059</v>
      </c>
    </row>
    <row r="118" spans="1:6" s="246" customFormat="1" hidden="1" x14ac:dyDescent="0.35">
      <c r="A118" s="251" t="s">
        <v>2481</v>
      </c>
      <c r="B118" s="243" t="s">
        <v>1418</v>
      </c>
      <c r="C118" s="244" t="s">
        <v>2628</v>
      </c>
      <c r="D118" s="245" t="s">
        <v>1118</v>
      </c>
      <c r="E118" s="246">
        <v>17.610000000000003</v>
      </c>
      <c r="F118" s="246" t="s">
        <v>3059</v>
      </c>
    </row>
    <row r="119" spans="1:6" s="246" customFormat="1" hidden="1" x14ac:dyDescent="0.35">
      <c r="A119" s="251" t="s">
        <v>2482</v>
      </c>
      <c r="B119" s="243" t="s">
        <v>1419</v>
      </c>
      <c r="C119" s="244" t="s">
        <v>2628</v>
      </c>
      <c r="D119" s="245" t="s">
        <v>1118</v>
      </c>
      <c r="E119" s="246">
        <v>16.930000000000003</v>
      </c>
      <c r="F119" s="246" t="s">
        <v>3059</v>
      </c>
    </row>
    <row r="120" spans="1:6" s="246" customFormat="1" hidden="1" x14ac:dyDescent="0.35">
      <c r="A120" s="251" t="s">
        <v>2483</v>
      </c>
      <c r="B120" s="243" t="s">
        <v>1420</v>
      </c>
      <c r="C120" s="244" t="s">
        <v>2628</v>
      </c>
      <c r="D120" s="245" t="s">
        <v>1118</v>
      </c>
      <c r="E120" s="246">
        <v>441.63</v>
      </c>
      <c r="F120" s="246" t="s">
        <v>3059</v>
      </c>
    </row>
    <row r="121" spans="1:6" s="246" customFormat="1" hidden="1" x14ac:dyDescent="0.35">
      <c r="A121" s="251" t="s">
        <v>2484</v>
      </c>
      <c r="B121" s="243" t="s">
        <v>2492</v>
      </c>
      <c r="C121" s="244" t="s">
        <v>2628</v>
      </c>
      <c r="D121" s="245" t="s">
        <v>1118</v>
      </c>
      <c r="E121" s="246">
        <v>325.08999999999997</v>
      </c>
      <c r="F121" s="246" t="s">
        <v>3059</v>
      </c>
    </row>
    <row r="122" spans="1:6" s="246" customFormat="1" hidden="1" x14ac:dyDescent="0.35">
      <c r="A122" s="251" t="s">
        <v>2485</v>
      </c>
      <c r="B122" s="243" t="s">
        <v>2493</v>
      </c>
      <c r="C122" s="244" t="s">
        <v>2628</v>
      </c>
      <c r="D122" s="245" t="s">
        <v>1118</v>
      </c>
      <c r="E122" s="246">
        <v>430.14</v>
      </c>
      <c r="F122" s="246" t="s">
        <v>3059</v>
      </c>
    </row>
    <row r="123" spans="1:6" s="246" customFormat="1" hidden="1" x14ac:dyDescent="0.35">
      <c r="A123" s="251" t="s">
        <v>2494</v>
      </c>
      <c r="B123" s="243" t="s">
        <v>1421</v>
      </c>
      <c r="C123" s="244" t="s">
        <v>2628</v>
      </c>
      <c r="D123" s="245" t="s">
        <v>1118</v>
      </c>
      <c r="E123" s="246">
        <v>376.57</v>
      </c>
      <c r="F123" s="246" t="s">
        <v>3059</v>
      </c>
    </row>
    <row r="124" spans="1:6" s="246" customFormat="1" hidden="1" x14ac:dyDescent="0.35">
      <c r="A124" s="251" t="s">
        <v>2495</v>
      </c>
      <c r="B124" s="243" t="s">
        <v>1422</v>
      </c>
      <c r="C124" s="244" t="s">
        <v>2628</v>
      </c>
      <c r="D124" s="245" t="s">
        <v>1118</v>
      </c>
      <c r="E124" s="246">
        <v>521.01</v>
      </c>
      <c r="F124" s="246" t="s">
        <v>3059</v>
      </c>
    </row>
    <row r="125" spans="1:6" s="246" customFormat="1" hidden="1" x14ac:dyDescent="0.35">
      <c r="A125" s="251" t="s">
        <v>2497</v>
      </c>
      <c r="B125" s="243" t="s">
        <v>605</v>
      </c>
      <c r="C125" s="244" t="s">
        <v>2628</v>
      </c>
      <c r="D125" s="245" t="s">
        <v>1118</v>
      </c>
      <c r="E125" s="246">
        <v>294.48</v>
      </c>
      <c r="F125" s="246" t="s">
        <v>3060</v>
      </c>
    </row>
    <row r="126" spans="1:6" s="246" customFormat="1" hidden="1" x14ac:dyDescent="0.35">
      <c r="A126" s="251" t="s">
        <v>2498</v>
      </c>
      <c r="B126" s="243" t="s">
        <v>606</v>
      </c>
      <c r="C126" s="244" t="s">
        <v>2628</v>
      </c>
      <c r="D126" s="245" t="s">
        <v>1118</v>
      </c>
      <c r="E126" s="246">
        <v>395.08</v>
      </c>
      <c r="F126" s="246" t="s">
        <v>3060</v>
      </c>
    </row>
    <row r="127" spans="1:6" s="246" customFormat="1" hidden="1" x14ac:dyDescent="0.35">
      <c r="A127" s="251" t="s">
        <v>2499</v>
      </c>
      <c r="B127" s="243" t="s">
        <v>607</v>
      </c>
      <c r="C127" s="244" t="s">
        <v>2628</v>
      </c>
      <c r="D127" s="245" t="s">
        <v>1118</v>
      </c>
      <c r="E127" s="246">
        <v>160.63</v>
      </c>
      <c r="F127" s="246" t="s">
        <v>3060</v>
      </c>
    </row>
    <row r="128" spans="1:6" s="246" customFormat="1" hidden="1" x14ac:dyDescent="0.35">
      <c r="A128" s="251" t="s">
        <v>2500</v>
      </c>
      <c r="B128" s="243" t="s">
        <v>608</v>
      </c>
      <c r="C128" s="244" t="s">
        <v>2628</v>
      </c>
      <c r="D128" s="245" t="s">
        <v>1118</v>
      </c>
      <c r="E128" s="246">
        <v>215.5</v>
      </c>
      <c r="F128" s="246" t="s">
        <v>3060</v>
      </c>
    </row>
    <row r="129" spans="1:6" s="246" customFormat="1" hidden="1" x14ac:dyDescent="0.35">
      <c r="A129" s="251" t="s">
        <v>2501</v>
      </c>
      <c r="B129" s="243" t="s">
        <v>609</v>
      </c>
      <c r="C129" s="244" t="s">
        <v>2628</v>
      </c>
      <c r="D129" s="245" t="s">
        <v>1118</v>
      </c>
      <c r="E129" s="246">
        <v>80.320000000000007</v>
      </c>
      <c r="F129" s="246" t="s">
        <v>3060</v>
      </c>
    </row>
    <row r="130" spans="1:6" s="239" customFormat="1" hidden="1" x14ac:dyDescent="0.35">
      <c r="A130" s="251" t="s">
        <v>2502</v>
      </c>
      <c r="B130" s="243" t="s">
        <v>610</v>
      </c>
      <c r="C130" s="244" t="s">
        <v>2628</v>
      </c>
      <c r="D130" s="245" t="s">
        <v>1118</v>
      </c>
      <c r="E130" s="239">
        <v>107.75</v>
      </c>
      <c r="F130" s="246" t="s">
        <v>3060</v>
      </c>
    </row>
    <row r="131" spans="1:6" s="239" customFormat="1" hidden="1" x14ac:dyDescent="0.35">
      <c r="A131" s="251" t="s">
        <v>2503</v>
      </c>
      <c r="B131" s="243" t="s">
        <v>611</v>
      </c>
      <c r="C131" s="244" t="s">
        <v>2628</v>
      </c>
      <c r="D131" s="245" t="s">
        <v>1118</v>
      </c>
      <c r="E131" s="239">
        <v>84.300000000000011</v>
      </c>
      <c r="F131" s="246" t="s">
        <v>3060</v>
      </c>
    </row>
    <row r="132" spans="1:6" s="239" customFormat="1" hidden="1" x14ac:dyDescent="0.35">
      <c r="A132" s="251" t="s">
        <v>2504</v>
      </c>
      <c r="B132" s="243" t="s">
        <v>612</v>
      </c>
      <c r="C132" s="244" t="s">
        <v>2628</v>
      </c>
      <c r="D132" s="245" t="s">
        <v>1118</v>
      </c>
      <c r="E132" s="239">
        <v>111.74000000000001</v>
      </c>
      <c r="F132" s="246" t="s">
        <v>3060</v>
      </c>
    </row>
    <row r="133" spans="1:6" s="239" customFormat="1" hidden="1" x14ac:dyDescent="0.35">
      <c r="A133" s="251" t="s">
        <v>2505</v>
      </c>
      <c r="B133" s="243" t="s">
        <v>1423</v>
      </c>
      <c r="C133" s="244" t="s">
        <v>2628</v>
      </c>
      <c r="D133" s="245" t="s">
        <v>1118</v>
      </c>
      <c r="E133" s="239">
        <v>84.300000000000011</v>
      </c>
      <c r="F133" s="246" t="s">
        <v>3060</v>
      </c>
    </row>
    <row r="134" spans="1:6" s="239" customFormat="1" hidden="1" x14ac:dyDescent="0.35">
      <c r="A134" s="251" t="s">
        <v>2506</v>
      </c>
      <c r="B134" s="243" t="s">
        <v>613</v>
      </c>
      <c r="C134" s="244" t="s">
        <v>2628</v>
      </c>
      <c r="D134" s="245" t="s">
        <v>1118</v>
      </c>
      <c r="E134" s="239">
        <v>294.48</v>
      </c>
      <c r="F134" s="246" t="s">
        <v>3060</v>
      </c>
    </row>
    <row r="135" spans="1:6" s="239" customFormat="1" hidden="1" x14ac:dyDescent="0.35">
      <c r="A135" s="251" t="s">
        <v>2507</v>
      </c>
      <c r="B135" s="243" t="s">
        <v>614</v>
      </c>
      <c r="C135" s="244" t="s">
        <v>2628</v>
      </c>
      <c r="D135" s="245" t="s">
        <v>1118</v>
      </c>
      <c r="E135" s="239">
        <v>395.08</v>
      </c>
      <c r="F135" s="246" t="s">
        <v>3060</v>
      </c>
    </row>
    <row r="136" spans="1:6" s="246" customFormat="1" hidden="1" x14ac:dyDescent="0.35">
      <c r="A136" s="251" t="s">
        <v>2508</v>
      </c>
      <c r="B136" s="243" t="s">
        <v>615</v>
      </c>
      <c r="C136" s="244" t="s">
        <v>2628</v>
      </c>
      <c r="D136" s="245" t="s">
        <v>1118</v>
      </c>
      <c r="E136" s="246">
        <v>294.48</v>
      </c>
      <c r="F136" s="246" t="s">
        <v>3060</v>
      </c>
    </row>
    <row r="137" spans="1:6" s="246" customFormat="1" hidden="1" x14ac:dyDescent="0.35">
      <c r="A137" s="251" t="s">
        <v>2509</v>
      </c>
      <c r="B137" s="243" t="s">
        <v>616</v>
      </c>
      <c r="C137" s="244" t="s">
        <v>2628</v>
      </c>
      <c r="D137" s="245" t="s">
        <v>1118</v>
      </c>
      <c r="E137" s="246">
        <v>395.08</v>
      </c>
      <c r="F137" s="246" t="s">
        <v>3060</v>
      </c>
    </row>
    <row r="138" spans="1:6" s="246" customFormat="1" hidden="1" x14ac:dyDescent="0.35">
      <c r="A138" s="251" t="s">
        <v>2510</v>
      </c>
      <c r="B138" s="243" t="s">
        <v>617</v>
      </c>
      <c r="C138" s="244" t="s">
        <v>2628</v>
      </c>
      <c r="D138" s="245" t="s">
        <v>1118</v>
      </c>
      <c r="E138" s="246">
        <v>294.48</v>
      </c>
      <c r="F138" s="246" t="s">
        <v>3060</v>
      </c>
    </row>
    <row r="139" spans="1:6" s="246" customFormat="1" hidden="1" x14ac:dyDescent="0.35">
      <c r="A139" s="251" t="s">
        <v>2511</v>
      </c>
      <c r="B139" s="243" t="s">
        <v>618</v>
      </c>
      <c r="C139" s="244" t="s">
        <v>2628</v>
      </c>
      <c r="D139" s="245" t="s">
        <v>1118</v>
      </c>
      <c r="E139" s="246">
        <v>395.08</v>
      </c>
      <c r="F139" s="246" t="s">
        <v>3060</v>
      </c>
    </row>
    <row r="140" spans="1:6" s="246" customFormat="1" hidden="1" x14ac:dyDescent="0.35">
      <c r="A140" s="251" t="s">
        <v>2512</v>
      </c>
      <c r="B140" s="243" t="s">
        <v>637</v>
      </c>
      <c r="C140" s="244" t="s">
        <v>2628</v>
      </c>
      <c r="D140" s="245" t="s">
        <v>1118</v>
      </c>
      <c r="E140" s="246">
        <v>294.48</v>
      </c>
      <c r="F140" s="246" t="s">
        <v>3060</v>
      </c>
    </row>
    <row r="141" spans="1:6" s="246" customFormat="1" hidden="1" x14ac:dyDescent="0.35">
      <c r="A141" s="251" t="s">
        <v>2513</v>
      </c>
      <c r="B141" s="248" t="s">
        <v>634</v>
      </c>
      <c r="C141" s="244" t="s">
        <v>2628</v>
      </c>
      <c r="D141" s="245" t="s">
        <v>1118</v>
      </c>
      <c r="E141" s="246">
        <v>395.08</v>
      </c>
      <c r="F141" s="246" t="s">
        <v>3060</v>
      </c>
    </row>
    <row r="142" spans="1:6" s="246" customFormat="1" hidden="1" x14ac:dyDescent="0.35">
      <c r="A142" s="251" t="s">
        <v>2514</v>
      </c>
      <c r="B142" s="243" t="s">
        <v>635</v>
      </c>
      <c r="C142" s="244" t="s">
        <v>2628</v>
      </c>
      <c r="D142" s="245" t="s">
        <v>1118</v>
      </c>
      <c r="E142" s="246">
        <v>294.48</v>
      </c>
      <c r="F142" s="246" t="s">
        <v>3060</v>
      </c>
    </row>
    <row r="143" spans="1:6" s="246" customFormat="1" hidden="1" x14ac:dyDescent="0.35">
      <c r="A143" s="251" t="s">
        <v>2515</v>
      </c>
      <c r="B143" s="243" t="s">
        <v>636</v>
      </c>
      <c r="C143" s="244" t="s">
        <v>2628</v>
      </c>
      <c r="D143" s="245" t="s">
        <v>1118</v>
      </c>
      <c r="E143" s="246">
        <v>395.08</v>
      </c>
      <c r="F143" s="246" t="s">
        <v>3060</v>
      </c>
    </row>
    <row r="144" spans="1:6" s="246" customFormat="1" hidden="1" x14ac:dyDescent="0.35">
      <c r="A144" s="251" t="s">
        <v>2516</v>
      </c>
      <c r="B144" s="243" t="s">
        <v>633</v>
      </c>
      <c r="C144" s="244" t="s">
        <v>2628</v>
      </c>
      <c r="D144" s="245" t="s">
        <v>1118</v>
      </c>
      <c r="E144" s="246">
        <v>430.99</v>
      </c>
      <c r="F144" s="246" t="s">
        <v>3060</v>
      </c>
    </row>
    <row r="145" spans="1:7" s="246" customFormat="1" hidden="1" x14ac:dyDescent="0.35">
      <c r="A145" s="251" t="s">
        <v>2517</v>
      </c>
      <c r="B145" s="243" t="s">
        <v>632</v>
      </c>
      <c r="C145" s="244" t="s">
        <v>2628</v>
      </c>
      <c r="D145" s="245" t="s">
        <v>1118</v>
      </c>
      <c r="E145" s="246">
        <v>321.25</v>
      </c>
      <c r="F145" s="246" t="s">
        <v>3060</v>
      </c>
    </row>
    <row r="146" spans="1:7" s="246" customFormat="1" hidden="1" x14ac:dyDescent="0.35">
      <c r="A146" s="251" t="s">
        <v>2518</v>
      </c>
      <c r="B146" s="243" t="s">
        <v>631</v>
      </c>
      <c r="C146" s="244" t="s">
        <v>2628</v>
      </c>
      <c r="D146" s="245" t="s">
        <v>1118</v>
      </c>
      <c r="E146" s="246">
        <v>430.99</v>
      </c>
      <c r="F146" s="246" t="s">
        <v>3060</v>
      </c>
    </row>
    <row r="147" spans="1:7" s="246" customFormat="1" hidden="1" x14ac:dyDescent="0.35">
      <c r="A147" s="251" t="s">
        <v>2519</v>
      </c>
      <c r="B147" s="243" t="s">
        <v>630</v>
      </c>
      <c r="C147" s="244" t="s">
        <v>2628</v>
      </c>
      <c r="D147" s="245" t="s">
        <v>1118</v>
      </c>
      <c r="E147" s="246">
        <v>321.25</v>
      </c>
      <c r="F147" s="246" t="s">
        <v>3060</v>
      </c>
    </row>
    <row r="148" spans="1:7" s="246" customFormat="1" hidden="1" x14ac:dyDescent="0.35">
      <c r="A148" s="251" t="s">
        <v>2520</v>
      </c>
      <c r="B148" s="243" t="s">
        <v>629</v>
      </c>
      <c r="C148" s="244" t="s">
        <v>2628</v>
      </c>
      <c r="D148" s="245" t="s">
        <v>1118</v>
      </c>
      <c r="E148" s="246">
        <v>160.63</v>
      </c>
      <c r="F148" s="246" t="s">
        <v>3060</v>
      </c>
      <c r="G148" s="250"/>
    </row>
    <row r="149" spans="1:7" s="246" customFormat="1" hidden="1" x14ac:dyDescent="0.35">
      <c r="A149" s="251" t="s">
        <v>2521</v>
      </c>
      <c r="B149" s="243" t="s">
        <v>628</v>
      </c>
      <c r="C149" s="244" t="s">
        <v>2628</v>
      </c>
      <c r="D149" s="245" t="s">
        <v>1118</v>
      </c>
      <c r="E149" s="246">
        <v>215.5</v>
      </c>
      <c r="F149" s="246" t="s">
        <v>3060</v>
      </c>
      <c r="G149" s="250"/>
    </row>
    <row r="150" spans="1:7" s="246" customFormat="1" hidden="1" x14ac:dyDescent="0.35">
      <c r="A150" s="251" t="s">
        <v>2522</v>
      </c>
      <c r="B150" s="243" t="s">
        <v>627</v>
      </c>
      <c r="C150" s="244" t="s">
        <v>2628</v>
      </c>
      <c r="D150" s="245" t="s">
        <v>1118</v>
      </c>
      <c r="E150" s="246">
        <v>294.48</v>
      </c>
      <c r="F150" s="246" t="s">
        <v>3060</v>
      </c>
    </row>
    <row r="151" spans="1:7" s="246" customFormat="1" hidden="1" x14ac:dyDescent="0.35">
      <c r="A151" s="251" t="s">
        <v>2523</v>
      </c>
      <c r="B151" s="243" t="s">
        <v>626</v>
      </c>
      <c r="C151" s="244" t="s">
        <v>2628</v>
      </c>
      <c r="D151" s="245" t="s">
        <v>1118</v>
      </c>
      <c r="E151" s="246">
        <v>395.08</v>
      </c>
      <c r="F151" s="246" t="s">
        <v>3060</v>
      </c>
    </row>
    <row r="152" spans="1:7" s="246" customFormat="1" hidden="1" x14ac:dyDescent="0.35">
      <c r="A152" s="251" t="s">
        <v>2524</v>
      </c>
      <c r="B152" s="243" t="s">
        <v>1424</v>
      </c>
      <c r="C152" s="244" t="s">
        <v>2628</v>
      </c>
      <c r="D152" s="245" t="s">
        <v>1118</v>
      </c>
      <c r="E152" s="246">
        <v>321.25</v>
      </c>
      <c r="F152" s="246" t="s">
        <v>3060</v>
      </c>
    </row>
    <row r="153" spans="1:7" s="246" customFormat="1" hidden="1" x14ac:dyDescent="0.35">
      <c r="A153" s="251" t="s">
        <v>2525</v>
      </c>
      <c r="B153" s="243" t="s">
        <v>638</v>
      </c>
      <c r="C153" s="244" t="s">
        <v>2628</v>
      </c>
      <c r="D153" s="245" t="s">
        <v>1118</v>
      </c>
      <c r="E153" s="246">
        <v>321.25</v>
      </c>
      <c r="F153" s="246" t="s">
        <v>3060</v>
      </c>
    </row>
    <row r="154" spans="1:7" s="246" customFormat="1" hidden="1" x14ac:dyDescent="0.35">
      <c r="A154" s="251" t="s">
        <v>2526</v>
      </c>
      <c r="B154" s="243" t="s">
        <v>1425</v>
      </c>
      <c r="C154" s="244" t="s">
        <v>2628</v>
      </c>
      <c r="D154" s="245" t="s">
        <v>1118</v>
      </c>
      <c r="E154" s="246">
        <v>70.350000000000009</v>
      </c>
      <c r="F154" s="246" t="s">
        <v>3060</v>
      </c>
    </row>
    <row r="155" spans="1:7" s="246" customFormat="1" hidden="1" x14ac:dyDescent="0.35">
      <c r="A155" s="251" t="s">
        <v>2527</v>
      </c>
      <c r="B155" s="243" t="s">
        <v>1426</v>
      </c>
      <c r="C155" s="244" t="s">
        <v>2628</v>
      </c>
      <c r="D155" s="245" t="s">
        <v>1118</v>
      </c>
      <c r="E155" s="246">
        <v>56.28</v>
      </c>
      <c r="F155" s="246" t="s">
        <v>3060</v>
      </c>
    </row>
    <row r="156" spans="1:7" s="246" customFormat="1" hidden="1" x14ac:dyDescent="0.35">
      <c r="A156" s="251" t="s">
        <v>2528</v>
      </c>
      <c r="B156" s="243" t="s">
        <v>625</v>
      </c>
      <c r="C156" s="244" t="s">
        <v>2628</v>
      </c>
      <c r="D156" s="245" t="s">
        <v>1118</v>
      </c>
      <c r="E156" s="246">
        <v>56.28</v>
      </c>
      <c r="F156" s="246" t="s">
        <v>3060</v>
      </c>
    </row>
    <row r="157" spans="1:7" s="246" customFormat="1" hidden="1" x14ac:dyDescent="0.35">
      <c r="A157" s="251" t="s">
        <v>2529</v>
      </c>
      <c r="B157" s="243" t="s">
        <v>624</v>
      </c>
      <c r="C157" s="244" t="s">
        <v>2628</v>
      </c>
      <c r="D157" s="245" t="s">
        <v>1118</v>
      </c>
      <c r="E157" s="246">
        <v>8.6999999999999993</v>
      </c>
      <c r="F157" s="246" t="s">
        <v>3060</v>
      </c>
    </row>
    <row r="158" spans="1:7" s="246" customFormat="1" hidden="1" x14ac:dyDescent="0.35">
      <c r="A158" s="251" t="s">
        <v>2530</v>
      </c>
      <c r="B158" s="243" t="s">
        <v>1427</v>
      </c>
      <c r="C158" s="244" t="s">
        <v>2628</v>
      </c>
      <c r="D158" s="245" t="s">
        <v>1118</v>
      </c>
      <c r="E158" s="246">
        <v>17.610000000000003</v>
      </c>
      <c r="F158" s="246" t="s">
        <v>3060</v>
      </c>
    </row>
    <row r="159" spans="1:7" s="246" customFormat="1" hidden="1" x14ac:dyDescent="0.35">
      <c r="A159" s="251" t="s">
        <v>2531</v>
      </c>
      <c r="B159" s="243" t="s">
        <v>623</v>
      </c>
      <c r="C159" s="244" t="s">
        <v>2628</v>
      </c>
      <c r="D159" s="245" t="s">
        <v>1118</v>
      </c>
      <c r="E159" s="246">
        <v>18.290000000000003</v>
      </c>
      <c r="F159" s="246" t="s">
        <v>3060</v>
      </c>
    </row>
    <row r="160" spans="1:7" s="246" customFormat="1" hidden="1" x14ac:dyDescent="0.35">
      <c r="A160" s="251" t="s">
        <v>2532</v>
      </c>
      <c r="B160" s="243" t="s">
        <v>622</v>
      </c>
      <c r="C160" s="244" t="s">
        <v>2628</v>
      </c>
      <c r="D160" s="245" t="s">
        <v>1118</v>
      </c>
      <c r="E160" s="246">
        <v>17.610000000000003</v>
      </c>
      <c r="F160" s="246" t="s">
        <v>3060</v>
      </c>
    </row>
    <row r="161" spans="1:6" s="246" customFormat="1" hidden="1" x14ac:dyDescent="0.35">
      <c r="A161" s="251" t="s">
        <v>2533</v>
      </c>
      <c r="B161" s="243" t="s">
        <v>621</v>
      </c>
      <c r="C161" s="244" t="s">
        <v>2628</v>
      </c>
      <c r="D161" s="245" t="s">
        <v>1118</v>
      </c>
      <c r="E161" s="246">
        <v>9.06</v>
      </c>
      <c r="F161" s="246" t="s">
        <v>3060</v>
      </c>
    </row>
    <row r="162" spans="1:6" s="246" customFormat="1" hidden="1" x14ac:dyDescent="0.35">
      <c r="A162" s="251" t="s">
        <v>2534</v>
      </c>
      <c r="B162" s="243" t="s">
        <v>2486</v>
      </c>
      <c r="C162" s="244" t="s">
        <v>2628</v>
      </c>
      <c r="D162" s="245" t="s">
        <v>1118</v>
      </c>
      <c r="E162" s="246">
        <v>341.25</v>
      </c>
      <c r="F162" s="246" t="s">
        <v>3060</v>
      </c>
    </row>
    <row r="163" spans="1:6" s="246" customFormat="1" ht="13.5" hidden="1" customHeight="1" x14ac:dyDescent="0.35">
      <c r="A163" s="251" t="s">
        <v>2535</v>
      </c>
      <c r="B163" s="243" t="s">
        <v>2487</v>
      </c>
      <c r="C163" s="244" t="s">
        <v>2628</v>
      </c>
      <c r="D163" s="245" t="s">
        <v>1118</v>
      </c>
      <c r="E163" s="246">
        <v>451</v>
      </c>
      <c r="F163" s="246" t="s">
        <v>3060</v>
      </c>
    </row>
    <row r="164" spans="1:6" s="246" customFormat="1" hidden="1" x14ac:dyDescent="0.35">
      <c r="A164" s="251" t="s">
        <v>2536</v>
      </c>
      <c r="B164" s="243" t="s">
        <v>620</v>
      </c>
      <c r="C164" s="244" t="s">
        <v>2628</v>
      </c>
      <c r="D164" s="245" t="s">
        <v>1118</v>
      </c>
      <c r="E164" s="246">
        <v>294.48</v>
      </c>
      <c r="F164" s="246" t="s">
        <v>3060</v>
      </c>
    </row>
    <row r="165" spans="1:6" s="246" customFormat="1" hidden="1" x14ac:dyDescent="0.35">
      <c r="A165" s="251" t="s">
        <v>2537</v>
      </c>
      <c r="B165" s="243" t="s">
        <v>619</v>
      </c>
      <c r="C165" s="244" t="s">
        <v>2628</v>
      </c>
      <c r="D165" s="245" t="s">
        <v>1118</v>
      </c>
      <c r="E165" s="246">
        <v>395.08</v>
      </c>
      <c r="F165" s="246" t="s">
        <v>3060</v>
      </c>
    </row>
    <row r="166" spans="1:6" s="246" customFormat="1" hidden="1" x14ac:dyDescent="0.35">
      <c r="A166" s="251" t="s">
        <v>2538</v>
      </c>
      <c r="B166" s="243" t="s">
        <v>674</v>
      </c>
      <c r="C166" s="244" t="s">
        <v>2628</v>
      </c>
      <c r="D166" s="245" t="s">
        <v>1118</v>
      </c>
      <c r="E166" s="246">
        <v>322.52</v>
      </c>
      <c r="F166" s="246" t="s">
        <v>3061</v>
      </c>
    </row>
    <row r="167" spans="1:6" s="246" customFormat="1" hidden="1" x14ac:dyDescent="0.35">
      <c r="A167" s="251" t="s">
        <v>2539</v>
      </c>
      <c r="B167" s="243" t="s">
        <v>675</v>
      </c>
      <c r="C167" s="244" t="s">
        <v>2628</v>
      </c>
      <c r="D167" s="245" t="s">
        <v>1118</v>
      </c>
      <c r="E167" s="246">
        <v>431.74</v>
      </c>
      <c r="F167" s="246" t="s">
        <v>3061</v>
      </c>
    </row>
    <row r="168" spans="1:6" s="246" customFormat="1" hidden="1" x14ac:dyDescent="0.35">
      <c r="A168" s="251" t="s">
        <v>2540</v>
      </c>
      <c r="B168" s="243" t="s">
        <v>676</v>
      </c>
      <c r="C168" s="244" t="s">
        <v>2628</v>
      </c>
      <c r="D168" s="245" t="s">
        <v>1118</v>
      </c>
      <c r="E168" s="246">
        <v>175.92</v>
      </c>
      <c r="F168" s="246" t="s">
        <v>3061</v>
      </c>
    </row>
    <row r="169" spans="1:6" s="246" customFormat="1" hidden="1" x14ac:dyDescent="0.35">
      <c r="A169" s="251" t="s">
        <v>2541</v>
      </c>
      <c r="B169" s="243" t="s">
        <v>677</v>
      </c>
      <c r="C169" s="244" t="s">
        <v>2628</v>
      </c>
      <c r="D169" s="245" t="s">
        <v>1118</v>
      </c>
      <c r="E169" s="246">
        <v>235.5</v>
      </c>
      <c r="F169" s="246" t="s">
        <v>3061</v>
      </c>
    </row>
    <row r="170" spans="1:6" s="246" customFormat="1" hidden="1" x14ac:dyDescent="0.35">
      <c r="A170" s="251" t="s">
        <v>2542</v>
      </c>
      <c r="B170" s="243" t="s">
        <v>678</v>
      </c>
      <c r="C170" s="244" t="s">
        <v>2628</v>
      </c>
      <c r="D170" s="245" t="s">
        <v>1118</v>
      </c>
      <c r="E170" s="246">
        <v>87.960000000000008</v>
      </c>
      <c r="F170" s="246" t="s">
        <v>3061</v>
      </c>
    </row>
    <row r="171" spans="1:6" s="246" customFormat="1" hidden="1" x14ac:dyDescent="0.35">
      <c r="A171" s="251" t="s">
        <v>2543</v>
      </c>
      <c r="B171" s="243" t="s">
        <v>679</v>
      </c>
      <c r="C171" s="244" t="s">
        <v>2628</v>
      </c>
      <c r="D171" s="245" t="s">
        <v>1118</v>
      </c>
      <c r="E171" s="246">
        <v>117.75</v>
      </c>
      <c r="F171" s="246" t="s">
        <v>3061</v>
      </c>
    </row>
    <row r="172" spans="1:6" s="246" customFormat="1" hidden="1" x14ac:dyDescent="0.35">
      <c r="A172" s="251" t="s">
        <v>2544</v>
      </c>
      <c r="B172" s="243" t="s">
        <v>707</v>
      </c>
      <c r="C172" s="244" t="s">
        <v>2628</v>
      </c>
      <c r="D172" s="245" t="s">
        <v>1118</v>
      </c>
      <c r="E172" s="246">
        <v>91.95</v>
      </c>
      <c r="F172" s="246" t="s">
        <v>3061</v>
      </c>
    </row>
    <row r="173" spans="1:6" s="239" customFormat="1" hidden="1" x14ac:dyDescent="0.35">
      <c r="A173" s="251" t="s">
        <v>2545</v>
      </c>
      <c r="B173" s="243" t="s">
        <v>706</v>
      </c>
      <c r="C173" s="244" t="s">
        <v>2628</v>
      </c>
      <c r="D173" s="245" t="s">
        <v>1118</v>
      </c>
      <c r="E173" s="239">
        <v>121.73</v>
      </c>
      <c r="F173" s="246" t="s">
        <v>3061</v>
      </c>
    </row>
    <row r="174" spans="1:6" s="239" customFormat="1" hidden="1" x14ac:dyDescent="0.35">
      <c r="A174" s="251" t="s">
        <v>2546</v>
      </c>
      <c r="B174" s="243" t="s">
        <v>1428</v>
      </c>
      <c r="C174" s="244" t="s">
        <v>2628</v>
      </c>
      <c r="D174" s="245" t="s">
        <v>1118</v>
      </c>
      <c r="E174" s="239">
        <v>91.95</v>
      </c>
      <c r="F174" s="246" t="s">
        <v>3061</v>
      </c>
    </row>
    <row r="175" spans="1:6" s="239" customFormat="1" hidden="1" x14ac:dyDescent="0.35">
      <c r="A175" s="251" t="s">
        <v>2547</v>
      </c>
      <c r="B175" s="243" t="s">
        <v>705</v>
      </c>
      <c r="C175" s="244" t="s">
        <v>2628</v>
      </c>
      <c r="D175" s="245" t="s">
        <v>1118</v>
      </c>
      <c r="E175" s="239">
        <v>322.52</v>
      </c>
      <c r="F175" s="246" t="s">
        <v>3061</v>
      </c>
    </row>
    <row r="176" spans="1:6" s="239" customFormat="1" hidden="1" x14ac:dyDescent="0.35">
      <c r="A176" s="251" t="s">
        <v>2548</v>
      </c>
      <c r="B176" s="243" t="s">
        <v>704</v>
      </c>
      <c r="C176" s="244" t="s">
        <v>2628</v>
      </c>
      <c r="D176" s="245" t="s">
        <v>1118</v>
      </c>
      <c r="E176" s="239">
        <v>431.74</v>
      </c>
      <c r="F176" s="246" t="s">
        <v>3061</v>
      </c>
    </row>
    <row r="177" spans="1:7" s="239" customFormat="1" hidden="1" x14ac:dyDescent="0.35">
      <c r="A177" s="251" t="s">
        <v>2549</v>
      </c>
      <c r="B177" s="243" t="s">
        <v>703</v>
      </c>
      <c r="C177" s="244" t="s">
        <v>2628</v>
      </c>
      <c r="D177" s="245" t="s">
        <v>1118</v>
      </c>
      <c r="E177" s="239">
        <v>322.52</v>
      </c>
      <c r="F177" s="246" t="s">
        <v>3061</v>
      </c>
    </row>
    <row r="178" spans="1:7" s="239" customFormat="1" hidden="1" x14ac:dyDescent="0.35">
      <c r="A178" s="251" t="s">
        <v>2550</v>
      </c>
      <c r="B178" s="243" t="s">
        <v>680</v>
      </c>
      <c r="C178" s="244" t="s">
        <v>2628</v>
      </c>
      <c r="D178" s="245" t="s">
        <v>1118</v>
      </c>
      <c r="E178" s="239">
        <v>431.74</v>
      </c>
      <c r="F178" s="246" t="s">
        <v>3061</v>
      </c>
    </row>
    <row r="179" spans="1:7" s="239" customFormat="1" hidden="1" x14ac:dyDescent="0.35">
      <c r="A179" s="251" t="s">
        <v>2551</v>
      </c>
      <c r="B179" s="243" t="s">
        <v>681</v>
      </c>
      <c r="C179" s="244" t="s">
        <v>2628</v>
      </c>
      <c r="D179" s="245" t="s">
        <v>1118</v>
      </c>
      <c r="E179" s="239">
        <v>322.52</v>
      </c>
      <c r="F179" s="246" t="s">
        <v>3061</v>
      </c>
    </row>
    <row r="180" spans="1:7" s="239" customFormat="1" hidden="1" x14ac:dyDescent="0.35">
      <c r="A180" s="251" t="s">
        <v>2552</v>
      </c>
      <c r="B180" s="243" t="s">
        <v>682</v>
      </c>
      <c r="C180" s="244" t="s">
        <v>2628</v>
      </c>
      <c r="D180" s="245" t="s">
        <v>1118</v>
      </c>
      <c r="E180" s="239">
        <v>431.74</v>
      </c>
      <c r="F180" s="246" t="s">
        <v>3061</v>
      </c>
    </row>
    <row r="181" spans="1:7" s="246" customFormat="1" hidden="1" x14ac:dyDescent="0.35">
      <c r="A181" s="251" t="s">
        <v>2553</v>
      </c>
      <c r="B181" s="243" t="s">
        <v>683</v>
      </c>
      <c r="C181" s="244" t="s">
        <v>2628</v>
      </c>
      <c r="D181" s="245" t="s">
        <v>1118</v>
      </c>
      <c r="E181" s="246">
        <v>322.52</v>
      </c>
      <c r="F181" s="246" t="s">
        <v>3061</v>
      </c>
    </row>
    <row r="182" spans="1:7" s="246" customFormat="1" hidden="1" x14ac:dyDescent="0.35">
      <c r="A182" s="251" t="s">
        <v>2554</v>
      </c>
      <c r="B182" s="243" t="s">
        <v>684</v>
      </c>
      <c r="C182" s="244" t="s">
        <v>2628</v>
      </c>
      <c r="D182" s="245" t="s">
        <v>1118</v>
      </c>
      <c r="E182" s="246">
        <v>431.74</v>
      </c>
      <c r="F182" s="246" t="s">
        <v>3061</v>
      </c>
    </row>
    <row r="183" spans="1:7" s="246" customFormat="1" hidden="1" x14ac:dyDescent="0.35">
      <c r="A183" s="251" t="s">
        <v>2555</v>
      </c>
      <c r="B183" s="248" t="s">
        <v>685</v>
      </c>
      <c r="C183" s="244" t="s">
        <v>2628</v>
      </c>
      <c r="D183" s="245" t="s">
        <v>1118</v>
      </c>
      <c r="E183" s="246">
        <v>322.52</v>
      </c>
      <c r="F183" s="246" t="s">
        <v>3061</v>
      </c>
    </row>
    <row r="184" spans="1:7" s="246" customFormat="1" hidden="1" x14ac:dyDescent="0.35">
      <c r="A184" s="251" t="s">
        <v>2556</v>
      </c>
      <c r="B184" s="243" t="s">
        <v>686</v>
      </c>
      <c r="C184" s="244" t="s">
        <v>2628</v>
      </c>
      <c r="D184" s="245" t="s">
        <v>1118</v>
      </c>
      <c r="E184" s="246">
        <v>431.74</v>
      </c>
      <c r="F184" s="246" t="s">
        <v>3061</v>
      </c>
    </row>
    <row r="185" spans="1:7" s="246" customFormat="1" hidden="1" x14ac:dyDescent="0.35">
      <c r="A185" s="251" t="s">
        <v>2557</v>
      </c>
      <c r="B185" s="243" t="s">
        <v>687</v>
      </c>
      <c r="C185" s="244" t="s">
        <v>2628</v>
      </c>
      <c r="D185" s="245" t="s">
        <v>1118</v>
      </c>
      <c r="E185" s="246">
        <v>470.99</v>
      </c>
      <c r="F185" s="246" t="s">
        <v>3061</v>
      </c>
    </row>
    <row r="186" spans="1:7" s="246" customFormat="1" hidden="1" x14ac:dyDescent="0.35">
      <c r="A186" s="251" t="s">
        <v>2558</v>
      </c>
      <c r="B186" s="243" t="s">
        <v>688</v>
      </c>
      <c r="C186" s="244" t="s">
        <v>2628</v>
      </c>
      <c r="D186" s="245" t="s">
        <v>1118</v>
      </c>
      <c r="E186" s="246">
        <v>351.84</v>
      </c>
      <c r="F186" s="246" t="s">
        <v>3061</v>
      </c>
    </row>
    <row r="187" spans="1:7" s="246" customFormat="1" hidden="1" x14ac:dyDescent="0.35">
      <c r="A187" s="251" t="s">
        <v>2559</v>
      </c>
      <c r="B187" s="243" t="s">
        <v>689</v>
      </c>
      <c r="C187" s="244" t="s">
        <v>2628</v>
      </c>
      <c r="D187" s="245" t="s">
        <v>1118</v>
      </c>
      <c r="E187" s="246">
        <v>470.99</v>
      </c>
      <c r="F187" s="246" t="s">
        <v>3061</v>
      </c>
    </row>
    <row r="188" spans="1:7" s="246" customFormat="1" hidden="1" x14ac:dyDescent="0.35">
      <c r="A188" s="251" t="s">
        <v>2560</v>
      </c>
      <c r="B188" s="243" t="s">
        <v>690</v>
      </c>
      <c r="C188" s="244" t="s">
        <v>2628</v>
      </c>
      <c r="D188" s="245" t="s">
        <v>1118</v>
      </c>
      <c r="E188" s="246">
        <v>351.84</v>
      </c>
      <c r="F188" s="246" t="s">
        <v>3061</v>
      </c>
    </row>
    <row r="189" spans="1:7" s="246" customFormat="1" hidden="1" x14ac:dyDescent="0.35">
      <c r="A189" s="251" t="s">
        <v>2561</v>
      </c>
      <c r="B189" s="243" t="s">
        <v>691</v>
      </c>
      <c r="C189" s="244" t="s">
        <v>2628</v>
      </c>
      <c r="D189" s="245" t="s">
        <v>1118</v>
      </c>
      <c r="E189" s="246">
        <v>175.92</v>
      </c>
      <c r="F189" s="246" t="s">
        <v>3061</v>
      </c>
      <c r="G189" s="250"/>
    </row>
    <row r="190" spans="1:7" s="246" customFormat="1" hidden="1" x14ac:dyDescent="0.35">
      <c r="A190" s="251" t="s">
        <v>2562</v>
      </c>
      <c r="B190" s="243" t="s">
        <v>692</v>
      </c>
      <c r="C190" s="244" t="s">
        <v>2628</v>
      </c>
      <c r="D190" s="245" t="s">
        <v>1118</v>
      </c>
      <c r="E190" s="246">
        <v>235.5</v>
      </c>
      <c r="F190" s="246" t="s">
        <v>3061</v>
      </c>
      <c r="G190" s="250"/>
    </row>
    <row r="191" spans="1:7" s="246" customFormat="1" hidden="1" x14ac:dyDescent="0.35">
      <c r="A191" s="251" t="s">
        <v>2563</v>
      </c>
      <c r="B191" s="243" t="s">
        <v>702</v>
      </c>
      <c r="C191" s="244" t="s">
        <v>2628</v>
      </c>
      <c r="D191" s="245" t="s">
        <v>1118</v>
      </c>
      <c r="E191" s="246">
        <v>291.15999999999997</v>
      </c>
      <c r="F191" s="246" t="s">
        <v>3061</v>
      </c>
    </row>
    <row r="192" spans="1:7" s="246" customFormat="1" hidden="1" x14ac:dyDescent="0.35">
      <c r="A192" s="251" t="s">
        <v>2564</v>
      </c>
      <c r="B192" s="243" t="s">
        <v>701</v>
      </c>
      <c r="C192" s="244" t="s">
        <v>2628</v>
      </c>
      <c r="D192" s="245" t="s">
        <v>1118</v>
      </c>
      <c r="E192" s="246">
        <v>431.74</v>
      </c>
      <c r="F192" s="246" t="s">
        <v>3061</v>
      </c>
    </row>
    <row r="193" spans="1:10" hidden="1" x14ac:dyDescent="0.35">
      <c r="A193" s="251" t="s">
        <v>2565</v>
      </c>
      <c r="B193" s="243" t="s">
        <v>1429</v>
      </c>
      <c r="C193" s="244" t="s">
        <v>2628</v>
      </c>
      <c r="D193" s="245" t="s">
        <v>1118</v>
      </c>
      <c r="E193" s="246">
        <v>351.84</v>
      </c>
      <c r="F193" s="246" t="s">
        <v>3061</v>
      </c>
      <c r="G193" s="246"/>
      <c r="I193" s="246"/>
      <c r="J193" s="246"/>
    </row>
    <row r="194" spans="1:10" hidden="1" x14ac:dyDescent="0.35">
      <c r="A194" s="251" t="s">
        <v>2566</v>
      </c>
      <c r="B194" s="243" t="s">
        <v>700</v>
      </c>
      <c r="C194" s="244" t="s">
        <v>2628</v>
      </c>
      <c r="D194" s="245" t="s">
        <v>1118</v>
      </c>
      <c r="E194" s="246">
        <v>351.84</v>
      </c>
      <c r="F194" s="246" t="s">
        <v>3061</v>
      </c>
      <c r="G194" s="246"/>
      <c r="I194" s="246"/>
      <c r="J194" s="246"/>
    </row>
    <row r="195" spans="1:10" hidden="1" x14ac:dyDescent="0.35">
      <c r="A195" s="251" t="s">
        <v>2567</v>
      </c>
      <c r="B195" s="243" t="s">
        <v>1430</v>
      </c>
      <c r="C195" s="244" t="s">
        <v>2628</v>
      </c>
      <c r="D195" s="245" t="s">
        <v>1118</v>
      </c>
      <c r="E195" s="246">
        <v>73.050000000000011</v>
      </c>
      <c r="F195" s="246" t="s">
        <v>3061</v>
      </c>
      <c r="G195" s="246"/>
      <c r="I195" s="246"/>
      <c r="J195" s="246"/>
    </row>
    <row r="196" spans="1:10" hidden="1" x14ac:dyDescent="0.35">
      <c r="A196" s="251" t="s">
        <v>2568</v>
      </c>
      <c r="B196" s="243" t="s">
        <v>1431</v>
      </c>
      <c r="C196" s="244" t="s">
        <v>2628</v>
      </c>
      <c r="D196" s="245" t="s">
        <v>1118</v>
      </c>
      <c r="E196" s="246">
        <v>9.0499999999999989</v>
      </c>
      <c r="F196" s="246" t="s">
        <v>3061</v>
      </c>
      <c r="G196" s="246"/>
      <c r="I196" s="246"/>
      <c r="J196" s="246"/>
    </row>
    <row r="197" spans="1:10" hidden="1" x14ac:dyDescent="0.35">
      <c r="A197" s="251" t="s">
        <v>2569</v>
      </c>
      <c r="B197" s="243" t="s">
        <v>699</v>
      </c>
      <c r="C197" s="244" t="s">
        <v>2628</v>
      </c>
      <c r="D197" s="245" t="s">
        <v>1118</v>
      </c>
      <c r="E197" s="246">
        <v>58.44</v>
      </c>
      <c r="F197" s="246" t="s">
        <v>3061</v>
      </c>
      <c r="G197" s="246"/>
      <c r="I197" s="246"/>
      <c r="J197" s="246"/>
    </row>
    <row r="198" spans="1:10" hidden="1" x14ac:dyDescent="0.35">
      <c r="A198" s="251" t="s">
        <v>2570</v>
      </c>
      <c r="B198" s="243" t="s">
        <v>698</v>
      </c>
      <c r="C198" s="244" t="s">
        <v>2628</v>
      </c>
      <c r="D198" s="245" t="s">
        <v>1118</v>
      </c>
      <c r="E198" s="246">
        <v>9.0499999999999989</v>
      </c>
      <c r="F198" s="246" t="s">
        <v>3061</v>
      </c>
      <c r="G198" s="246"/>
      <c r="I198" s="246"/>
      <c r="J198" s="246"/>
    </row>
    <row r="199" spans="1:10" hidden="1" x14ac:dyDescent="0.35">
      <c r="A199" s="251" t="s">
        <v>2571</v>
      </c>
      <c r="B199" s="243" t="s">
        <v>1432</v>
      </c>
      <c r="C199" s="244" t="s">
        <v>2628</v>
      </c>
      <c r="D199" s="245" t="s">
        <v>1118</v>
      </c>
      <c r="E199" s="246">
        <v>18.290000000000003</v>
      </c>
      <c r="F199" s="246" t="s">
        <v>3061</v>
      </c>
      <c r="G199" s="246"/>
      <c r="I199" s="246"/>
      <c r="J199" s="246"/>
    </row>
    <row r="200" spans="1:10" hidden="1" x14ac:dyDescent="0.35">
      <c r="A200" s="251" t="s">
        <v>2572</v>
      </c>
      <c r="B200" s="243" t="s">
        <v>697</v>
      </c>
      <c r="C200" s="244" t="s">
        <v>2628</v>
      </c>
      <c r="D200" s="245" t="s">
        <v>1118</v>
      </c>
      <c r="E200" s="246">
        <v>18.970000000000002</v>
      </c>
      <c r="F200" s="246" t="s">
        <v>3061</v>
      </c>
      <c r="G200" s="246"/>
      <c r="I200" s="246"/>
      <c r="J200" s="246"/>
    </row>
    <row r="201" spans="1:10" hidden="1" x14ac:dyDescent="0.35">
      <c r="A201" s="251" t="s">
        <v>2573</v>
      </c>
      <c r="B201" s="243" t="s">
        <v>696</v>
      </c>
      <c r="C201" s="244" t="s">
        <v>2628</v>
      </c>
      <c r="D201" s="245" t="s">
        <v>1118</v>
      </c>
      <c r="E201" s="246">
        <v>18.290000000000003</v>
      </c>
      <c r="F201" s="246" t="s">
        <v>3061</v>
      </c>
      <c r="G201" s="246"/>
      <c r="I201" s="246"/>
      <c r="J201" s="246"/>
    </row>
    <row r="202" spans="1:10" hidden="1" x14ac:dyDescent="0.35">
      <c r="A202" s="251" t="s">
        <v>2574</v>
      </c>
      <c r="B202" s="243" t="s">
        <v>695</v>
      </c>
      <c r="C202" s="244" t="s">
        <v>2628</v>
      </c>
      <c r="D202" s="245" t="s">
        <v>1118</v>
      </c>
      <c r="E202" s="252" t="s">
        <v>3062</v>
      </c>
      <c r="F202" s="246" t="s">
        <v>3061</v>
      </c>
      <c r="G202" s="246"/>
      <c r="I202" s="246"/>
      <c r="J202" s="246"/>
    </row>
    <row r="203" spans="1:10" hidden="1" x14ac:dyDescent="0.35">
      <c r="A203" s="251" t="s">
        <v>2575</v>
      </c>
      <c r="B203" s="253" t="s">
        <v>2488</v>
      </c>
      <c r="C203" s="244" t="s">
        <v>2628</v>
      </c>
      <c r="D203" s="245" t="s">
        <v>1118</v>
      </c>
      <c r="E203" s="246">
        <v>339.34999999999997</v>
      </c>
      <c r="F203" s="246" t="s">
        <v>3061</v>
      </c>
      <c r="G203" s="246"/>
      <c r="I203" s="246"/>
      <c r="J203" s="246"/>
    </row>
    <row r="204" spans="1:10" hidden="1" x14ac:dyDescent="0.35">
      <c r="A204" s="251" t="s">
        <v>2576</v>
      </c>
      <c r="B204" s="253" t="s">
        <v>2489</v>
      </c>
      <c r="C204" s="244" t="s">
        <v>2628</v>
      </c>
      <c r="D204" s="245" t="s">
        <v>1118</v>
      </c>
      <c r="E204" s="246">
        <v>492.71</v>
      </c>
      <c r="F204" s="246" t="s">
        <v>3061</v>
      </c>
      <c r="G204" s="246"/>
      <c r="I204" s="246"/>
      <c r="J204" s="246"/>
    </row>
    <row r="205" spans="1:10" hidden="1" x14ac:dyDescent="0.35">
      <c r="A205" s="251" t="s">
        <v>2577</v>
      </c>
      <c r="B205" s="243" t="s">
        <v>693</v>
      </c>
      <c r="C205" s="244" t="s">
        <v>2628</v>
      </c>
      <c r="D205" s="245" t="s">
        <v>1118</v>
      </c>
      <c r="E205" s="246">
        <v>291.15999999999997</v>
      </c>
      <c r="F205" s="246" t="s">
        <v>3061</v>
      </c>
      <c r="G205" s="246"/>
      <c r="I205" s="246"/>
      <c r="J205" s="246"/>
    </row>
    <row r="206" spans="1:10" hidden="1" x14ac:dyDescent="0.35">
      <c r="A206" s="251" t="s">
        <v>2578</v>
      </c>
      <c r="B206" s="243" t="s">
        <v>694</v>
      </c>
      <c r="C206" s="244" t="s">
        <v>2628</v>
      </c>
      <c r="D206" s="245" t="s">
        <v>1118</v>
      </c>
      <c r="E206" s="246">
        <v>431.74</v>
      </c>
      <c r="F206" s="246" t="s">
        <v>3061</v>
      </c>
      <c r="G206" s="246"/>
      <c r="I206" s="246"/>
      <c r="J206" s="246"/>
    </row>
    <row r="207" spans="1:10" hidden="1" x14ac:dyDescent="0.35">
      <c r="A207" s="254" t="s">
        <v>1463</v>
      </c>
      <c r="B207" s="243" t="s">
        <v>1173</v>
      </c>
      <c r="C207" s="244" t="s">
        <v>2628</v>
      </c>
      <c r="D207" s="245" t="s">
        <v>1118</v>
      </c>
      <c r="E207" s="246">
        <v>14.59</v>
      </c>
      <c r="F207" s="246" t="s">
        <v>3063</v>
      </c>
      <c r="G207" s="246"/>
      <c r="I207" s="246"/>
      <c r="J207" s="246"/>
    </row>
    <row r="208" spans="1:10" hidden="1" x14ac:dyDescent="0.35">
      <c r="A208" s="254" t="s">
        <v>1464</v>
      </c>
      <c r="B208" s="243" t="s">
        <v>1174</v>
      </c>
      <c r="C208" s="244" t="s">
        <v>2628</v>
      </c>
      <c r="D208" s="245" t="s">
        <v>1118</v>
      </c>
      <c r="E208" s="246">
        <v>28.810000000000002</v>
      </c>
      <c r="F208" s="246" t="s">
        <v>3063</v>
      </c>
      <c r="G208" s="246"/>
      <c r="I208" s="246"/>
      <c r="J208" s="246"/>
    </row>
    <row r="209" spans="1:10" hidden="1" x14ac:dyDescent="0.35">
      <c r="A209" s="254" t="s">
        <v>1465</v>
      </c>
      <c r="B209" s="243" t="s">
        <v>1175</v>
      </c>
      <c r="C209" s="244" t="s">
        <v>2628</v>
      </c>
      <c r="D209" s="245" t="s">
        <v>1118</v>
      </c>
      <c r="E209" s="246">
        <v>7.96</v>
      </c>
      <c r="F209" s="246" t="s">
        <v>3063</v>
      </c>
      <c r="G209" s="246"/>
      <c r="I209" s="246"/>
      <c r="J209" s="246"/>
    </row>
    <row r="210" spans="1:10" hidden="1" x14ac:dyDescent="0.35">
      <c r="A210" s="254" t="s">
        <v>1466</v>
      </c>
      <c r="B210" s="243" t="s">
        <v>1176</v>
      </c>
      <c r="C210" s="244" t="s">
        <v>2628</v>
      </c>
      <c r="D210" s="245" t="s">
        <v>1118</v>
      </c>
      <c r="E210" s="246">
        <v>15.379999999999999</v>
      </c>
      <c r="F210" s="246" t="s">
        <v>3063</v>
      </c>
      <c r="G210" s="246"/>
      <c r="I210" s="246"/>
      <c r="J210" s="246"/>
    </row>
    <row r="211" spans="1:10" hidden="1" x14ac:dyDescent="0.35">
      <c r="A211" s="254" t="s">
        <v>1467</v>
      </c>
      <c r="B211" s="243" t="s">
        <v>1146</v>
      </c>
      <c r="C211" s="244" t="s">
        <v>2628</v>
      </c>
      <c r="D211" s="245" t="s">
        <v>1118</v>
      </c>
      <c r="E211" s="246">
        <v>3.98</v>
      </c>
      <c r="F211" s="246" t="s">
        <v>3063</v>
      </c>
      <c r="G211" s="246"/>
      <c r="I211" s="246"/>
      <c r="J211" s="246"/>
    </row>
    <row r="212" spans="1:10" hidden="1" x14ac:dyDescent="0.35">
      <c r="A212" s="255" t="s">
        <v>1468</v>
      </c>
      <c r="B212" s="256" t="s">
        <v>1177</v>
      </c>
      <c r="C212" s="257" t="s">
        <v>2628</v>
      </c>
      <c r="D212" s="245" t="s">
        <v>1118</v>
      </c>
      <c r="E212" s="246">
        <v>7.6899999999999995</v>
      </c>
      <c r="F212" s="246" t="s">
        <v>3063</v>
      </c>
      <c r="G212" s="246"/>
      <c r="I212" s="246"/>
      <c r="J212" s="246"/>
    </row>
    <row r="213" spans="1:10" x14ac:dyDescent="0.35">
      <c r="A213" s="254" t="s">
        <v>1469</v>
      </c>
      <c r="B213" s="243" t="s">
        <v>1178</v>
      </c>
      <c r="C213" s="244" t="s">
        <v>2628</v>
      </c>
      <c r="D213" s="258" t="s">
        <v>1118</v>
      </c>
      <c r="E213" s="246">
        <v>7.97</v>
      </c>
      <c r="F213" s="259" t="s">
        <v>3063</v>
      </c>
      <c r="G213" s="259">
        <v>2</v>
      </c>
      <c r="H213" s="259" t="s">
        <v>3064</v>
      </c>
      <c r="I213" s="260">
        <f>VLOOKUP(A213,LİSTE!B:R,17,FALSE)</f>
        <v>2.1226399999999996</v>
      </c>
      <c r="J213" s="260">
        <f>I213*G213</f>
        <v>4.2452799999999993</v>
      </c>
    </row>
    <row r="214" spans="1:10" hidden="1" x14ac:dyDescent="0.35">
      <c r="A214" s="261" t="s">
        <v>1470</v>
      </c>
      <c r="B214" s="262" t="s">
        <v>1179</v>
      </c>
      <c r="C214" s="263" t="s">
        <v>2628</v>
      </c>
      <c r="D214" s="245" t="s">
        <v>1118</v>
      </c>
      <c r="E214" s="246">
        <v>11.68</v>
      </c>
      <c r="F214" s="246" t="s">
        <v>3063</v>
      </c>
      <c r="G214" s="246"/>
      <c r="I214" s="246"/>
      <c r="J214" s="246"/>
    </row>
    <row r="215" spans="1:10" hidden="1" x14ac:dyDescent="0.35">
      <c r="A215" s="254" t="s">
        <v>1471</v>
      </c>
      <c r="B215" s="243" t="s">
        <v>1180</v>
      </c>
      <c r="C215" s="244" t="s">
        <v>2628</v>
      </c>
      <c r="D215" s="245" t="s">
        <v>1118</v>
      </c>
      <c r="E215" s="246">
        <v>7.97</v>
      </c>
      <c r="F215" s="246" t="s">
        <v>3063</v>
      </c>
      <c r="G215" s="246"/>
      <c r="I215" s="246"/>
      <c r="J215" s="246"/>
    </row>
    <row r="216" spans="1:10" hidden="1" x14ac:dyDescent="0.35">
      <c r="A216" s="254" t="s">
        <v>1472</v>
      </c>
      <c r="B216" s="243" t="s">
        <v>1181</v>
      </c>
      <c r="C216" s="244" t="s">
        <v>2628</v>
      </c>
      <c r="D216" s="245" t="s">
        <v>1118</v>
      </c>
      <c r="E216" s="246">
        <v>14.59</v>
      </c>
      <c r="F216" s="246" t="s">
        <v>3063</v>
      </c>
      <c r="G216" s="246"/>
      <c r="I216" s="246"/>
      <c r="J216" s="246"/>
    </row>
    <row r="217" spans="1:10" hidden="1" x14ac:dyDescent="0.35">
      <c r="A217" s="254" t="s">
        <v>1473</v>
      </c>
      <c r="B217" s="243" t="s">
        <v>1182</v>
      </c>
      <c r="C217" s="244" t="s">
        <v>2628</v>
      </c>
      <c r="D217" s="245" t="s">
        <v>1118</v>
      </c>
      <c r="E217" s="246">
        <v>28.200000000000003</v>
      </c>
      <c r="F217" s="246" t="s">
        <v>3063</v>
      </c>
      <c r="G217" s="246"/>
      <c r="I217" s="246"/>
      <c r="J217" s="246"/>
    </row>
    <row r="218" spans="1:10" hidden="1" x14ac:dyDescent="0.35">
      <c r="A218" s="254" t="s">
        <v>1474</v>
      </c>
      <c r="B218" s="243" t="s">
        <v>1183</v>
      </c>
      <c r="C218" s="244" t="s">
        <v>2628</v>
      </c>
      <c r="D218" s="245" t="s">
        <v>1118</v>
      </c>
      <c r="E218" s="246">
        <v>14.59</v>
      </c>
      <c r="F218" s="246" t="s">
        <v>3063</v>
      </c>
      <c r="G218" s="246"/>
      <c r="I218" s="246"/>
      <c r="J218" s="246"/>
    </row>
    <row r="219" spans="1:10" hidden="1" x14ac:dyDescent="0.35">
      <c r="A219" s="254" t="s">
        <v>1475</v>
      </c>
      <c r="B219" s="243" t="s">
        <v>1184</v>
      </c>
      <c r="C219" s="244" t="s">
        <v>2628</v>
      </c>
      <c r="D219" s="245" t="s">
        <v>1118</v>
      </c>
      <c r="E219" s="246">
        <v>28.200000000000003</v>
      </c>
      <c r="F219" s="246" t="s">
        <v>3063</v>
      </c>
      <c r="G219" s="246"/>
      <c r="I219" s="246"/>
      <c r="J219" s="246"/>
    </row>
    <row r="220" spans="1:10" hidden="1" x14ac:dyDescent="0.35">
      <c r="A220" s="254" t="s">
        <v>1476</v>
      </c>
      <c r="B220" s="243" t="s">
        <v>1185</v>
      </c>
      <c r="C220" s="244" t="s">
        <v>2628</v>
      </c>
      <c r="D220" s="245" t="s">
        <v>1118</v>
      </c>
      <c r="E220" s="246">
        <v>14.59</v>
      </c>
      <c r="F220" s="246" t="s">
        <v>3063</v>
      </c>
      <c r="G220" s="246"/>
      <c r="I220" s="246"/>
      <c r="J220" s="246"/>
    </row>
    <row r="221" spans="1:10" hidden="1" x14ac:dyDescent="0.35">
      <c r="A221" s="254" t="s">
        <v>1477</v>
      </c>
      <c r="B221" s="243" t="s">
        <v>1186</v>
      </c>
      <c r="C221" s="244" t="s">
        <v>2628</v>
      </c>
      <c r="D221" s="245" t="s">
        <v>1118</v>
      </c>
      <c r="E221" s="246">
        <v>28.200000000000003</v>
      </c>
      <c r="F221" s="246" t="s">
        <v>3063</v>
      </c>
      <c r="G221" s="246"/>
      <c r="I221" s="246"/>
      <c r="J221" s="246"/>
    </row>
    <row r="222" spans="1:10" hidden="1" x14ac:dyDescent="0.35">
      <c r="A222" s="254" t="s">
        <v>1478</v>
      </c>
      <c r="B222" s="243" t="s">
        <v>1187</v>
      </c>
      <c r="C222" s="244" t="s">
        <v>2628</v>
      </c>
      <c r="D222" s="245" t="s">
        <v>1118</v>
      </c>
      <c r="E222" s="246">
        <v>14.59</v>
      </c>
      <c r="F222" s="246" t="s">
        <v>3063</v>
      </c>
      <c r="G222" s="246"/>
      <c r="I222" s="246"/>
      <c r="J222" s="246"/>
    </row>
    <row r="223" spans="1:10" hidden="1" x14ac:dyDescent="0.35">
      <c r="A223" s="254" t="s">
        <v>1479</v>
      </c>
      <c r="B223" s="243" t="s">
        <v>1188</v>
      </c>
      <c r="C223" s="244" t="s">
        <v>2628</v>
      </c>
      <c r="D223" s="245" t="s">
        <v>1118</v>
      </c>
      <c r="E223" s="246">
        <v>28.200000000000003</v>
      </c>
      <c r="F223" s="246" t="s">
        <v>3063</v>
      </c>
      <c r="G223" s="246"/>
      <c r="I223" s="246"/>
      <c r="J223" s="246"/>
    </row>
    <row r="224" spans="1:10" hidden="1" x14ac:dyDescent="0.35">
      <c r="A224" s="254" t="s">
        <v>1480</v>
      </c>
      <c r="B224" s="243" t="s">
        <v>1189</v>
      </c>
      <c r="C224" s="244" t="s">
        <v>2628</v>
      </c>
      <c r="D224" s="245" t="s">
        <v>1118</v>
      </c>
      <c r="E224" s="246">
        <v>14.59</v>
      </c>
      <c r="F224" s="246" t="s">
        <v>3063</v>
      </c>
      <c r="G224" s="246"/>
      <c r="I224" s="246"/>
      <c r="J224" s="246"/>
    </row>
    <row r="225" spans="1:10" hidden="1" x14ac:dyDescent="0.35">
      <c r="A225" s="254" t="s">
        <v>1481</v>
      </c>
      <c r="B225" s="248" t="s">
        <v>1190</v>
      </c>
      <c r="C225" s="244" t="s">
        <v>2628</v>
      </c>
      <c r="D225" s="245" t="s">
        <v>1118</v>
      </c>
      <c r="E225" s="246">
        <v>28.200000000000003</v>
      </c>
      <c r="F225" s="246" t="s">
        <v>3063</v>
      </c>
      <c r="G225" s="246"/>
      <c r="I225" s="246"/>
      <c r="J225" s="246"/>
    </row>
    <row r="226" spans="1:10" hidden="1" x14ac:dyDescent="0.35">
      <c r="A226" s="254" t="s">
        <v>1482</v>
      </c>
      <c r="B226" s="243" t="s">
        <v>1191</v>
      </c>
      <c r="C226" s="244" t="s">
        <v>2628</v>
      </c>
      <c r="D226" s="245" t="s">
        <v>1118</v>
      </c>
      <c r="E226" s="246">
        <v>30.76</v>
      </c>
      <c r="F226" s="246" t="s">
        <v>3063</v>
      </c>
      <c r="G226" s="246"/>
      <c r="I226" s="246"/>
      <c r="J226" s="246"/>
    </row>
    <row r="227" spans="1:10" hidden="1" x14ac:dyDescent="0.35">
      <c r="A227" s="255" t="s">
        <v>1483</v>
      </c>
      <c r="B227" s="256" t="s">
        <v>1192</v>
      </c>
      <c r="C227" s="257" t="s">
        <v>2628</v>
      </c>
      <c r="D227" s="245" t="s">
        <v>1118</v>
      </c>
      <c r="E227" s="246">
        <v>15.91</v>
      </c>
      <c r="F227" s="246" t="s">
        <v>3063</v>
      </c>
      <c r="G227" s="246"/>
      <c r="I227" s="246"/>
      <c r="J227" s="246"/>
    </row>
    <row r="228" spans="1:10" x14ac:dyDescent="0.35">
      <c r="A228" s="254" t="s">
        <v>1484</v>
      </c>
      <c r="B228" s="243" t="s">
        <v>1193</v>
      </c>
      <c r="C228" s="244" t="s">
        <v>2628</v>
      </c>
      <c r="D228" s="258" t="s">
        <v>1118</v>
      </c>
      <c r="E228" s="246">
        <v>30.76</v>
      </c>
      <c r="F228" s="259" t="s">
        <v>3063</v>
      </c>
      <c r="G228" s="259">
        <v>1</v>
      </c>
      <c r="H228" s="259" t="s">
        <v>3065</v>
      </c>
      <c r="I228" s="260">
        <f>VLOOKUP(A228,LİSTE!B:R,17,FALSE)</f>
        <v>19.159777600000002</v>
      </c>
      <c r="J228" s="260">
        <f>I228*G228</f>
        <v>19.159777600000002</v>
      </c>
    </row>
    <row r="229" spans="1:10" hidden="1" x14ac:dyDescent="0.35">
      <c r="A229" s="261" t="s">
        <v>1485</v>
      </c>
      <c r="B229" s="262" t="s">
        <v>1194</v>
      </c>
      <c r="C229" s="263" t="s">
        <v>2628</v>
      </c>
      <c r="D229" s="245" t="s">
        <v>1118</v>
      </c>
      <c r="E229" s="246">
        <v>15.91</v>
      </c>
      <c r="F229" s="246" t="s">
        <v>3063</v>
      </c>
      <c r="G229" s="246"/>
      <c r="I229" s="246"/>
      <c r="J229" s="246"/>
    </row>
    <row r="230" spans="1:10" hidden="1" x14ac:dyDescent="0.35">
      <c r="A230" s="254" t="s">
        <v>1486</v>
      </c>
      <c r="B230" s="243" t="s">
        <v>1195</v>
      </c>
      <c r="C230" s="244" t="s">
        <v>2628</v>
      </c>
      <c r="D230" s="245" t="s">
        <v>1118</v>
      </c>
      <c r="E230" s="246">
        <v>7.96</v>
      </c>
      <c r="F230" s="246" t="s">
        <v>3063</v>
      </c>
      <c r="G230" s="250"/>
      <c r="I230" s="246"/>
      <c r="J230" s="246"/>
    </row>
    <row r="231" spans="1:10" hidden="1" x14ac:dyDescent="0.35">
      <c r="A231" s="254" t="s">
        <v>1487</v>
      </c>
      <c r="B231" s="243" t="s">
        <v>1145</v>
      </c>
      <c r="C231" s="244" t="s">
        <v>2628</v>
      </c>
      <c r="D231" s="245" t="s">
        <v>1118</v>
      </c>
      <c r="E231" s="246">
        <v>15.379999999999999</v>
      </c>
      <c r="F231" s="246" t="s">
        <v>3063</v>
      </c>
      <c r="G231" s="250"/>
      <c r="I231" s="246"/>
      <c r="J231" s="246"/>
    </row>
    <row r="232" spans="1:10" hidden="1" x14ac:dyDescent="0.35">
      <c r="A232" s="254" t="s">
        <v>1488</v>
      </c>
      <c r="B232" s="243" t="s">
        <v>73</v>
      </c>
      <c r="C232" s="244" t="s">
        <v>2628</v>
      </c>
      <c r="D232" s="245" t="s">
        <v>1118</v>
      </c>
      <c r="E232" s="246">
        <v>18.23</v>
      </c>
      <c r="F232" s="246" t="s">
        <v>3063</v>
      </c>
      <c r="G232" s="246"/>
      <c r="I232" s="246"/>
      <c r="J232" s="246"/>
    </row>
    <row r="233" spans="1:10" hidden="1" x14ac:dyDescent="0.35">
      <c r="A233" s="254" t="s">
        <v>1489</v>
      </c>
      <c r="B233" s="243" t="s">
        <v>1196</v>
      </c>
      <c r="C233" s="244" t="s">
        <v>2628</v>
      </c>
      <c r="D233" s="245" t="s">
        <v>1118</v>
      </c>
      <c r="E233" s="246">
        <v>31.85</v>
      </c>
      <c r="F233" s="246" t="s">
        <v>3063</v>
      </c>
      <c r="G233" s="246"/>
      <c r="I233" s="246"/>
      <c r="J233" s="246"/>
    </row>
    <row r="234" spans="1:10" hidden="1" x14ac:dyDescent="0.35">
      <c r="A234" s="254" t="s">
        <v>1490</v>
      </c>
      <c r="B234" s="243" t="s">
        <v>1197</v>
      </c>
      <c r="C234" s="244" t="s">
        <v>2628</v>
      </c>
      <c r="D234" s="245" t="s">
        <v>1118</v>
      </c>
      <c r="E234" s="246">
        <v>15.91</v>
      </c>
      <c r="F234" s="246" t="s">
        <v>3063</v>
      </c>
      <c r="G234" s="246"/>
      <c r="I234" s="246"/>
      <c r="J234" s="246"/>
    </row>
    <row r="235" spans="1:10" hidden="1" x14ac:dyDescent="0.35">
      <c r="A235" s="254" t="s">
        <v>1491</v>
      </c>
      <c r="B235" s="243" t="s">
        <v>1198</v>
      </c>
      <c r="C235" s="244" t="s">
        <v>2628</v>
      </c>
      <c r="D235" s="245" t="s">
        <v>1118</v>
      </c>
      <c r="E235" s="246">
        <v>15.91</v>
      </c>
      <c r="F235" s="246" t="s">
        <v>3063</v>
      </c>
      <c r="G235" s="246"/>
      <c r="I235" s="246"/>
      <c r="J235" s="246"/>
    </row>
    <row r="236" spans="1:10" hidden="1" x14ac:dyDescent="0.35">
      <c r="A236" s="254" t="s">
        <v>1492</v>
      </c>
      <c r="B236" s="243" t="s">
        <v>1199</v>
      </c>
      <c r="C236" s="244" t="s">
        <v>2628</v>
      </c>
      <c r="D236" s="245" t="s">
        <v>1118</v>
      </c>
      <c r="E236" s="246">
        <v>20.57</v>
      </c>
      <c r="F236" s="246" t="s">
        <v>3063</v>
      </c>
      <c r="G236" s="246"/>
      <c r="I236" s="246"/>
      <c r="J236" s="246"/>
    </row>
    <row r="237" spans="1:10" hidden="1" x14ac:dyDescent="0.35">
      <c r="A237" s="254" t="s">
        <v>1493</v>
      </c>
      <c r="B237" s="243" t="s">
        <v>1200</v>
      </c>
      <c r="C237" s="244" t="s">
        <v>2628</v>
      </c>
      <c r="D237" s="245" t="s">
        <v>1118</v>
      </c>
      <c r="E237" s="246">
        <v>16.450000000000003</v>
      </c>
      <c r="F237" s="246" t="s">
        <v>3063</v>
      </c>
      <c r="G237" s="246"/>
      <c r="I237" s="246"/>
      <c r="J237" s="246"/>
    </row>
    <row r="238" spans="1:10" hidden="1" x14ac:dyDescent="0.35">
      <c r="A238" s="254" t="s">
        <v>1494</v>
      </c>
      <c r="B238" s="243" t="s">
        <v>1201</v>
      </c>
      <c r="C238" s="244" t="s">
        <v>2628</v>
      </c>
      <c r="D238" s="245" t="s">
        <v>1118</v>
      </c>
      <c r="E238" s="246">
        <v>16.450000000000003</v>
      </c>
      <c r="F238" s="246" t="s">
        <v>3063</v>
      </c>
      <c r="G238" s="246"/>
      <c r="I238" s="246"/>
      <c r="J238" s="246"/>
    </row>
    <row r="239" spans="1:10" hidden="1" x14ac:dyDescent="0.35">
      <c r="A239" s="254" t="s">
        <v>1495</v>
      </c>
      <c r="B239" s="243" t="s">
        <v>1202</v>
      </c>
      <c r="C239" s="244" t="s">
        <v>2628</v>
      </c>
      <c r="D239" s="245" t="s">
        <v>1118</v>
      </c>
      <c r="E239" s="246">
        <v>1.99</v>
      </c>
      <c r="F239" s="246" t="s">
        <v>3063</v>
      </c>
      <c r="G239" s="246"/>
      <c r="I239" s="246"/>
      <c r="J239" s="246"/>
    </row>
    <row r="240" spans="1:10" hidden="1" x14ac:dyDescent="0.35">
      <c r="A240" s="254" t="s">
        <v>1496</v>
      </c>
      <c r="B240" s="243" t="s">
        <v>1203</v>
      </c>
      <c r="C240" s="244" t="s">
        <v>2628</v>
      </c>
      <c r="D240" s="245" t="s">
        <v>1118</v>
      </c>
      <c r="E240" s="246">
        <v>4.38</v>
      </c>
      <c r="F240" s="246" t="s">
        <v>3063</v>
      </c>
      <c r="G240" s="246"/>
      <c r="I240" s="246"/>
      <c r="J240" s="246"/>
    </row>
    <row r="241" spans="1:10" hidden="1" x14ac:dyDescent="0.35">
      <c r="A241" s="254" t="s">
        <v>1497</v>
      </c>
      <c r="B241" s="243" t="s">
        <v>1204</v>
      </c>
      <c r="C241" s="244" t="s">
        <v>2628</v>
      </c>
      <c r="D241" s="245" t="s">
        <v>1118</v>
      </c>
      <c r="E241" s="246">
        <v>5.0599999999999996</v>
      </c>
      <c r="F241" s="246" t="s">
        <v>3063</v>
      </c>
      <c r="G241" s="246"/>
      <c r="I241" s="246"/>
      <c r="J241" s="246"/>
    </row>
    <row r="242" spans="1:10" hidden="1" x14ac:dyDescent="0.35">
      <c r="A242" s="254" t="s">
        <v>1498</v>
      </c>
      <c r="B242" s="243" t="s">
        <v>1205</v>
      </c>
      <c r="C242" s="244" t="s">
        <v>2628</v>
      </c>
      <c r="D242" s="245" t="s">
        <v>1118</v>
      </c>
      <c r="E242" s="246">
        <v>4.38</v>
      </c>
      <c r="F242" s="246" t="s">
        <v>3063</v>
      </c>
      <c r="G242" s="246"/>
      <c r="I242" s="246"/>
      <c r="J242" s="246"/>
    </row>
    <row r="243" spans="1:10" hidden="1" x14ac:dyDescent="0.35">
      <c r="A243" s="255" t="s">
        <v>1499</v>
      </c>
      <c r="B243" s="256" t="s">
        <v>1206</v>
      </c>
      <c r="C243" s="257" t="s">
        <v>2628</v>
      </c>
      <c r="D243" s="245" t="s">
        <v>1118</v>
      </c>
      <c r="E243" s="246">
        <v>1.1300000000000001</v>
      </c>
      <c r="F243" s="246" t="s">
        <v>3063</v>
      </c>
      <c r="G243" s="246"/>
      <c r="I243" s="246"/>
      <c r="J243" s="246"/>
    </row>
    <row r="244" spans="1:10" x14ac:dyDescent="0.35">
      <c r="A244" s="254" t="s">
        <v>1500</v>
      </c>
      <c r="B244" s="243" t="s">
        <v>1207</v>
      </c>
      <c r="C244" s="244" t="s">
        <v>2628</v>
      </c>
      <c r="D244" s="258" t="s">
        <v>1118</v>
      </c>
      <c r="E244" s="246">
        <v>24.91</v>
      </c>
      <c r="F244" s="259" t="s">
        <v>3063</v>
      </c>
      <c r="G244" s="259">
        <v>1</v>
      </c>
      <c r="H244" s="259"/>
      <c r="I244" s="260">
        <f>VLOOKUP(A244,LİSTE!B:R,17,FALSE)</f>
        <v>10.613200000000001</v>
      </c>
      <c r="J244" s="260">
        <f>I244*G244</f>
        <v>10.613200000000001</v>
      </c>
    </row>
    <row r="245" spans="1:10" hidden="1" x14ac:dyDescent="0.35">
      <c r="A245" s="261" t="s">
        <v>1501</v>
      </c>
      <c r="B245" s="262" t="s">
        <v>1208</v>
      </c>
      <c r="C245" s="263" t="s">
        <v>2628</v>
      </c>
      <c r="D245" s="245" t="s">
        <v>1118</v>
      </c>
      <c r="E245" s="246">
        <v>39.76</v>
      </c>
      <c r="F245" s="246" t="s">
        <v>3063</v>
      </c>
      <c r="G245" s="246"/>
      <c r="I245" s="246"/>
      <c r="J245" s="246"/>
    </row>
    <row r="246" spans="1:10" hidden="1" x14ac:dyDescent="0.35">
      <c r="A246" s="254" t="s">
        <v>1502</v>
      </c>
      <c r="B246" s="243" t="s">
        <v>1207</v>
      </c>
      <c r="C246" s="244" t="s">
        <v>2628</v>
      </c>
      <c r="D246" s="245" t="s">
        <v>1118</v>
      </c>
      <c r="E246" s="246">
        <v>27.35</v>
      </c>
      <c r="F246" s="246" t="s">
        <v>3063</v>
      </c>
      <c r="G246" s="246"/>
      <c r="I246" s="246"/>
      <c r="J246" s="246"/>
    </row>
    <row r="247" spans="1:10" hidden="1" x14ac:dyDescent="0.35">
      <c r="A247" s="254" t="s">
        <v>1503</v>
      </c>
      <c r="B247" s="243" t="s">
        <v>1208</v>
      </c>
      <c r="C247" s="244" t="s">
        <v>2628</v>
      </c>
      <c r="D247" s="245" t="s">
        <v>1118</v>
      </c>
      <c r="E247" s="246">
        <v>52.11</v>
      </c>
      <c r="F247" s="246" t="s">
        <v>3063</v>
      </c>
      <c r="G247" s="246"/>
      <c r="I247" s="246"/>
      <c r="J247" s="246"/>
    </row>
    <row r="248" spans="1:10" hidden="1" x14ac:dyDescent="0.35">
      <c r="A248" s="251" t="s">
        <v>2579</v>
      </c>
      <c r="B248" s="243" t="s">
        <v>641</v>
      </c>
      <c r="C248" s="244" t="s">
        <v>2628</v>
      </c>
      <c r="D248" s="245" t="s">
        <v>1118</v>
      </c>
      <c r="E248" s="246">
        <v>350.57</v>
      </c>
      <c r="F248" s="246" t="s">
        <v>3066</v>
      </c>
      <c r="G248" s="246"/>
      <c r="I248" s="246"/>
      <c r="J248" s="246"/>
    </row>
    <row r="249" spans="1:10" hidden="1" x14ac:dyDescent="0.35">
      <c r="A249" s="251" t="s">
        <v>2580</v>
      </c>
      <c r="B249" s="243" t="s">
        <v>642</v>
      </c>
      <c r="C249" s="244" t="s">
        <v>2628</v>
      </c>
      <c r="D249" s="245" t="s">
        <v>1118</v>
      </c>
      <c r="E249" s="246">
        <v>468.40999999999997</v>
      </c>
      <c r="F249" s="246" t="s">
        <v>3066</v>
      </c>
      <c r="G249" s="246"/>
      <c r="I249" s="246"/>
      <c r="J249" s="246"/>
    </row>
    <row r="250" spans="1:10" hidden="1" x14ac:dyDescent="0.35">
      <c r="A250" s="251" t="s">
        <v>2581</v>
      </c>
      <c r="B250" s="243" t="s">
        <v>643</v>
      </c>
      <c r="C250" s="244" t="s">
        <v>2628</v>
      </c>
      <c r="D250" s="245" t="s">
        <v>1118</v>
      </c>
      <c r="E250" s="246">
        <v>191.22</v>
      </c>
      <c r="F250" s="246" t="s">
        <v>3066</v>
      </c>
      <c r="G250" s="246"/>
      <c r="I250" s="246"/>
      <c r="J250" s="246"/>
    </row>
    <row r="251" spans="1:10" hidden="1" x14ac:dyDescent="0.35">
      <c r="A251" s="251" t="s">
        <v>2582</v>
      </c>
      <c r="B251" s="243" t="s">
        <v>644</v>
      </c>
      <c r="C251" s="244" t="s">
        <v>2628</v>
      </c>
      <c r="D251" s="245" t="s">
        <v>1118</v>
      </c>
      <c r="E251" s="246">
        <v>255.5</v>
      </c>
      <c r="F251" s="246" t="s">
        <v>3066</v>
      </c>
      <c r="G251" s="246"/>
      <c r="I251" s="246"/>
      <c r="J251" s="246"/>
    </row>
    <row r="252" spans="1:10" hidden="1" x14ac:dyDescent="0.35">
      <c r="A252" s="251" t="s">
        <v>2583</v>
      </c>
      <c r="B252" s="243" t="s">
        <v>645</v>
      </c>
      <c r="C252" s="244" t="s">
        <v>2628</v>
      </c>
      <c r="D252" s="245" t="s">
        <v>1118</v>
      </c>
      <c r="E252" s="246">
        <v>95.61</v>
      </c>
      <c r="F252" s="246" t="s">
        <v>3066</v>
      </c>
      <c r="G252" s="246"/>
      <c r="I252" s="246"/>
      <c r="J252" s="246"/>
    </row>
    <row r="253" spans="1:10" hidden="1" x14ac:dyDescent="0.35">
      <c r="A253" s="251" t="s">
        <v>2584</v>
      </c>
      <c r="B253" s="243" t="s">
        <v>646</v>
      </c>
      <c r="C253" s="244" t="s">
        <v>2628</v>
      </c>
      <c r="D253" s="245" t="s">
        <v>1118</v>
      </c>
      <c r="E253" s="246">
        <v>127.75</v>
      </c>
      <c r="F253" s="246" t="s">
        <v>3066</v>
      </c>
      <c r="G253" s="246"/>
      <c r="I253" s="246"/>
      <c r="J253" s="246"/>
    </row>
    <row r="254" spans="1:10" hidden="1" x14ac:dyDescent="0.35">
      <c r="A254" s="251" t="s">
        <v>2585</v>
      </c>
      <c r="B254" s="243" t="s">
        <v>647</v>
      </c>
      <c r="C254" s="244" t="s">
        <v>2628</v>
      </c>
      <c r="D254" s="245" t="s">
        <v>1118</v>
      </c>
      <c r="E254" s="246">
        <v>99.600000000000009</v>
      </c>
      <c r="F254" s="246" t="s">
        <v>3066</v>
      </c>
      <c r="G254" s="246"/>
      <c r="I254" s="246"/>
      <c r="J254" s="246"/>
    </row>
    <row r="255" spans="1:10" hidden="1" x14ac:dyDescent="0.35">
      <c r="A255" s="251" t="s">
        <v>2586</v>
      </c>
      <c r="B255" s="243" t="s">
        <v>648</v>
      </c>
      <c r="C255" s="244" t="s">
        <v>2628</v>
      </c>
      <c r="D255" s="245" t="s">
        <v>1118</v>
      </c>
      <c r="E255" s="246">
        <v>131.72999999999999</v>
      </c>
      <c r="F255" s="246" t="s">
        <v>3066</v>
      </c>
      <c r="G255" s="246"/>
      <c r="I255" s="246"/>
      <c r="J255" s="246"/>
    </row>
    <row r="256" spans="1:10" hidden="1" x14ac:dyDescent="0.35">
      <c r="A256" s="251" t="s">
        <v>2587</v>
      </c>
      <c r="B256" s="243" t="s">
        <v>1433</v>
      </c>
      <c r="C256" s="244" t="s">
        <v>2628</v>
      </c>
      <c r="D256" s="245" t="s">
        <v>1118</v>
      </c>
      <c r="E256" s="246">
        <v>99.600000000000009</v>
      </c>
      <c r="F256" s="246" t="s">
        <v>3066</v>
      </c>
      <c r="G256" s="246"/>
      <c r="I256" s="246"/>
      <c r="J256" s="246"/>
    </row>
    <row r="257" spans="1:10" hidden="1" x14ac:dyDescent="0.35">
      <c r="A257" s="251" t="s">
        <v>2588</v>
      </c>
      <c r="B257" s="243" t="s">
        <v>649</v>
      </c>
      <c r="C257" s="244" t="s">
        <v>2628</v>
      </c>
      <c r="D257" s="245" t="s">
        <v>1118</v>
      </c>
      <c r="E257" s="246">
        <v>350.57</v>
      </c>
      <c r="F257" s="246" t="s">
        <v>3066</v>
      </c>
      <c r="G257" s="246"/>
      <c r="I257" s="246"/>
      <c r="J257" s="246"/>
    </row>
    <row r="258" spans="1:10" hidden="1" x14ac:dyDescent="0.35">
      <c r="A258" s="251" t="s">
        <v>2589</v>
      </c>
      <c r="B258" s="243" t="s">
        <v>650</v>
      </c>
      <c r="C258" s="244" t="s">
        <v>2628</v>
      </c>
      <c r="D258" s="245" t="s">
        <v>1118</v>
      </c>
      <c r="E258" s="246">
        <v>468.40999999999997</v>
      </c>
      <c r="F258" s="246" t="s">
        <v>3066</v>
      </c>
      <c r="G258" s="246"/>
      <c r="I258" s="246"/>
      <c r="J258" s="246"/>
    </row>
    <row r="259" spans="1:10" hidden="1" x14ac:dyDescent="0.35">
      <c r="A259" s="251" t="s">
        <v>2590</v>
      </c>
      <c r="B259" s="243" t="s">
        <v>651</v>
      </c>
      <c r="C259" s="244" t="s">
        <v>2628</v>
      </c>
      <c r="D259" s="245" t="s">
        <v>1118</v>
      </c>
      <c r="E259" s="246">
        <v>350.57</v>
      </c>
      <c r="F259" s="246" t="s">
        <v>3066</v>
      </c>
      <c r="G259" s="246"/>
      <c r="I259" s="246"/>
      <c r="J259" s="246"/>
    </row>
    <row r="260" spans="1:10" hidden="1" x14ac:dyDescent="0.35">
      <c r="A260" s="251" t="s">
        <v>2591</v>
      </c>
      <c r="B260" s="243" t="s">
        <v>652</v>
      </c>
      <c r="C260" s="244" t="s">
        <v>2628</v>
      </c>
      <c r="D260" s="245" t="s">
        <v>1118</v>
      </c>
      <c r="E260" s="246">
        <v>468.40999999999997</v>
      </c>
      <c r="F260" s="246" t="s">
        <v>3066</v>
      </c>
      <c r="G260" s="246"/>
      <c r="I260" s="246"/>
      <c r="J260" s="246"/>
    </row>
    <row r="261" spans="1:10" hidden="1" x14ac:dyDescent="0.35">
      <c r="A261" s="251" t="s">
        <v>2592</v>
      </c>
      <c r="B261" s="243" t="s">
        <v>653</v>
      </c>
      <c r="C261" s="244" t="s">
        <v>2628</v>
      </c>
      <c r="D261" s="245" t="s">
        <v>1118</v>
      </c>
      <c r="E261" s="246">
        <v>350.57</v>
      </c>
      <c r="F261" s="246" t="s">
        <v>3066</v>
      </c>
      <c r="G261" s="246"/>
      <c r="I261" s="246"/>
      <c r="J261" s="246"/>
    </row>
    <row r="262" spans="1:10" hidden="1" x14ac:dyDescent="0.35">
      <c r="A262" s="251" t="s">
        <v>2593</v>
      </c>
      <c r="B262" s="243" t="s">
        <v>654</v>
      </c>
      <c r="C262" s="244" t="s">
        <v>2628</v>
      </c>
      <c r="D262" s="245" t="s">
        <v>1118</v>
      </c>
      <c r="E262" s="246">
        <v>468.40999999999997</v>
      </c>
      <c r="F262" s="246" t="s">
        <v>3066</v>
      </c>
      <c r="G262" s="246"/>
      <c r="I262" s="246"/>
      <c r="J262" s="246"/>
    </row>
    <row r="263" spans="1:10" hidden="1" x14ac:dyDescent="0.35">
      <c r="A263" s="251" t="s">
        <v>2594</v>
      </c>
      <c r="B263" s="243" t="s">
        <v>655</v>
      </c>
      <c r="C263" s="244" t="s">
        <v>2628</v>
      </c>
      <c r="D263" s="245" t="s">
        <v>1118</v>
      </c>
      <c r="E263" s="246">
        <v>350.57</v>
      </c>
      <c r="F263" s="246" t="s">
        <v>3066</v>
      </c>
      <c r="G263" s="246"/>
      <c r="I263" s="246"/>
      <c r="J263" s="246"/>
    </row>
    <row r="264" spans="1:10" hidden="1" x14ac:dyDescent="0.35">
      <c r="A264" s="251" t="s">
        <v>2595</v>
      </c>
      <c r="B264" s="243" t="s">
        <v>656</v>
      </c>
      <c r="C264" s="244" t="s">
        <v>2628</v>
      </c>
      <c r="D264" s="245" t="s">
        <v>1118</v>
      </c>
      <c r="E264" s="246">
        <v>468.40999999999997</v>
      </c>
      <c r="F264" s="246" t="s">
        <v>3066</v>
      </c>
      <c r="G264" s="246"/>
      <c r="I264" s="246"/>
      <c r="J264" s="246"/>
    </row>
    <row r="265" spans="1:10" hidden="1" x14ac:dyDescent="0.35">
      <c r="A265" s="251" t="s">
        <v>2596</v>
      </c>
      <c r="B265" s="243" t="s">
        <v>657</v>
      </c>
      <c r="C265" s="244" t="s">
        <v>2628</v>
      </c>
      <c r="D265" s="245" t="s">
        <v>1118</v>
      </c>
      <c r="E265" s="246">
        <v>350.57</v>
      </c>
      <c r="F265" s="246" t="s">
        <v>3066</v>
      </c>
      <c r="G265" s="246"/>
      <c r="I265" s="246"/>
      <c r="J265" s="246"/>
    </row>
    <row r="266" spans="1:10" hidden="1" x14ac:dyDescent="0.35">
      <c r="A266" s="251" t="s">
        <v>2597</v>
      </c>
      <c r="B266" s="243" t="s">
        <v>658</v>
      </c>
      <c r="C266" s="244" t="s">
        <v>2628</v>
      </c>
      <c r="D266" s="245" t="s">
        <v>1118</v>
      </c>
      <c r="E266" s="246">
        <v>468.40999999999997</v>
      </c>
      <c r="F266" s="246" t="s">
        <v>3066</v>
      </c>
      <c r="G266" s="246"/>
      <c r="I266" s="246"/>
      <c r="J266" s="246"/>
    </row>
    <row r="267" spans="1:10" hidden="1" x14ac:dyDescent="0.35">
      <c r="A267" s="251" t="s">
        <v>2598</v>
      </c>
      <c r="B267" s="248" t="s">
        <v>659</v>
      </c>
      <c r="C267" s="244" t="s">
        <v>2628</v>
      </c>
      <c r="D267" s="245" t="s">
        <v>1118</v>
      </c>
      <c r="E267" s="246">
        <v>510.99</v>
      </c>
      <c r="F267" s="246" t="s">
        <v>3066</v>
      </c>
      <c r="G267" s="246"/>
      <c r="I267" s="246"/>
      <c r="J267" s="246"/>
    </row>
    <row r="268" spans="1:10" hidden="1" x14ac:dyDescent="0.35">
      <c r="A268" s="251" t="s">
        <v>2599</v>
      </c>
      <c r="B268" s="243" t="s">
        <v>660</v>
      </c>
      <c r="C268" s="244" t="s">
        <v>2628</v>
      </c>
      <c r="D268" s="245" t="s">
        <v>1118</v>
      </c>
      <c r="E268" s="246">
        <v>382.44</v>
      </c>
      <c r="F268" s="246" t="s">
        <v>3066</v>
      </c>
      <c r="G268" s="246"/>
      <c r="I268" s="246"/>
      <c r="J268" s="246"/>
    </row>
    <row r="269" spans="1:10" hidden="1" x14ac:dyDescent="0.35">
      <c r="A269" s="251" t="s">
        <v>2600</v>
      </c>
      <c r="B269" s="243" t="s">
        <v>661</v>
      </c>
      <c r="C269" s="244" t="s">
        <v>2628</v>
      </c>
      <c r="D269" s="245" t="s">
        <v>1118</v>
      </c>
      <c r="E269" s="246">
        <v>510.99</v>
      </c>
      <c r="F269" s="246" t="s">
        <v>3066</v>
      </c>
      <c r="G269" s="246"/>
      <c r="I269" s="246"/>
      <c r="J269" s="246"/>
    </row>
    <row r="270" spans="1:10" hidden="1" x14ac:dyDescent="0.35">
      <c r="A270" s="251" t="s">
        <v>2601</v>
      </c>
      <c r="B270" s="243" t="s">
        <v>662</v>
      </c>
      <c r="C270" s="244" t="s">
        <v>2628</v>
      </c>
      <c r="D270" s="245" t="s">
        <v>1118</v>
      </c>
      <c r="E270" s="246">
        <v>382.44</v>
      </c>
      <c r="F270" s="246" t="s">
        <v>3066</v>
      </c>
      <c r="G270" s="246"/>
      <c r="I270" s="246"/>
      <c r="J270" s="246"/>
    </row>
    <row r="271" spans="1:10" hidden="1" x14ac:dyDescent="0.35">
      <c r="A271" s="251" t="s">
        <v>2602</v>
      </c>
      <c r="B271" s="243" t="s">
        <v>663</v>
      </c>
      <c r="C271" s="244" t="s">
        <v>2628</v>
      </c>
      <c r="D271" s="245" t="s">
        <v>1118</v>
      </c>
      <c r="E271" s="246">
        <v>191.22</v>
      </c>
      <c r="F271" s="246" t="s">
        <v>3066</v>
      </c>
      <c r="G271" s="250"/>
      <c r="I271" s="246"/>
      <c r="J271" s="246"/>
    </row>
    <row r="272" spans="1:10" hidden="1" x14ac:dyDescent="0.35">
      <c r="A272" s="251" t="s">
        <v>2603</v>
      </c>
      <c r="B272" s="243" t="s">
        <v>664</v>
      </c>
      <c r="C272" s="244" t="s">
        <v>2628</v>
      </c>
      <c r="D272" s="245" t="s">
        <v>1118</v>
      </c>
      <c r="E272" s="246">
        <v>255.5</v>
      </c>
      <c r="F272" s="246" t="s">
        <v>3066</v>
      </c>
      <c r="G272" s="250"/>
      <c r="I272" s="246"/>
      <c r="J272" s="246"/>
    </row>
    <row r="273" spans="1:10" hidden="1" x14ac:dyDescent="0.35">
      <c r="A273" s="251" t="s">
        <v>2604</v>
      </c>
      <c r="B273" s="243" t="s">
        <v>73</v>
      </c>
      <c r="C273" s="244" t="s">
        <v>2628</v>
      </c>
      <c r="D273" s="245" t="s">
        <v>1118</v>
      </c>
      <c r="E273" s="246">
        <v>330.23</v>
      </c>
      <c r="F273" s="246" t="s">
        <v>3066</v>
      </c>
      <c r="G273" s="246"/>
      <c r="I273" s="246"/>
      <c r="J273" s="246"/>
    </row>
    <row r="274" spans="1:10" hidden="1" x14ac:dyDescent="0.35">
      <c r="A274" s="251" t="s">
        <v>2605</v>
      </c>
      <c r="B274" s="243" t="s">
        <v>665</v>
      </c>
      <c r="C274" s="244" t="s">
        <v>2628</v>
      </c>
      <c r="D274" s="245" t="s">
        <v>1118</v>
      </c>
      <c r="E274" s="246">
        <v>468.40999999999997</v>
      </c>
      <c r="F274" s="246" t="s">
        <v>3066</v>
      </c>
      <c r="G274" s="246"/>
      <c r="I274" s="246"/>
      <c r="J274" s="246"/>
    </row>
    <row r="275" spans="1:10" hidden="1" x14ac:dyDescent="0.35">
      <c r="A275" s="251" t="s">
        <v>2606</v>
      </c>
      <c r="B275" s="243" t="s">
        <v>1434</v>
      </c>
      <c r="C275" s="244" t="s">
        <v>2628</v>
      </c>
      <c r="D275" s="245" t="s">
        <v>1118</v>
      </c>
      <c r="E275" s="246">
        <v>382.44</v>
      </c>
      <c r="F275" s="246" t="s">
        <v>3066</v>
      </c>
      <c r="G275" s="246"/>
      <c r="I275" s="246"/>
      <c r="J275" s="246"/>
    </row>
    <row r="276" spans="1:10" hidden="1" x14ac:dyDescent="0.35">
      <c r="A276" s="251" t="s">
        <v>2607</v>
      </c>
      <c r="B276" s="243" t="s">
        <v>666</v>
      </c>
      <c r="C276" s="244" t="s">
        <v>2628</v>
      </c>
      <c r="D276" s="245" t="s">
        <v>1118</v>
      </c>
      <c r="E276" s="246">
        <v>382.44</v>
      </c>
      <c r="F276" s="246" t="s">
        <v>3066</v>
      </c>
      <c r="G276" s="246"/>
      <c r="I276" s="246"/>
      <c r="J276" s="246"/>
    </row>
    <row r="277" spans="1:10" hidden="1" x14ac:dyDescent="0.35">
      <c r="A277" s="251" t="s">
        <v>2608</v>
      </c>
      <c r="B277" s="243" t="s">
        <v>1435</v>
      </c>
      <c r="C277" s="244" t="s">
        <v>2628</v>
      </c>
      <c r="D277" s="245" t="s">
        <v>1118</v>
      </c>
      <c r="E277" s="246">
        <v>75.760000000000005</v>
      </c>
      <c r="F277" s="246" t="s">
        <v>3066</v>
      </c>
      <c r="G277" s="246"/>
      <c r="I277" s="246"/>
      <c r="J277" s="246"/>
    </row>
    <row r="278" spans="1:10" hidden="1" x14ac:dyDescent="0.35">
      <c r="A278" s="251" t="s">
        <v>2609</v>
      </c>
      <c r="B278" s="243" t="s">
        <v>1436</v>
      </c>
      <c r="C278" s="244" t="s">
        <v>2628</v>
      </c>
      <c r="D278" s="245" t="s">
        <v>1118</v>
      </c>
      <c r="E278" s="246">
        <v>60.61</v>
      </c>
      <c r="F278" s="246" t="s">
        <v>3066</v>
      </c>
      <c r="G278" s="246"/>
      <c r="I278" s="246"/>
      <c r="J278" s="246"/>
    </row>
    <row r="279" spans="1:10" hidden="1" x14ac:dyDescent="0.35">
      <c r="A279" s="251" t="s">
        <v>2610</v>
      </c>
      <c r="B279" s="243" t="s">
        <v>667</v>
      </c>
      <c r="C279" s="244" t="s">
        <v>2628</v>
      </c>
      <c r="D279" s="245" t="s">
        <v>1118</v>
      </c>
      <c r="E279" s="246">
        <v>60.61</v>
      </c>
      <c r="F279" s="246" t="s">
        <v>3066</v>
      </c>
      <c r="G279" s="246"/>
      <c r="I279" s="246"/>
      <c r="J279" s="246"/>
    </row>
    <row r="280" spans="1:10" hidden="1" x14ac:dyDescent="0.35">
      <c r="A280" s="251" t="s">
        <v>2611</v>
      </c>
      <c r="B280" s="243" t="s">
        <v>668</v>
      </c>
      <c r="C280" s="244" t="s">
        <v>2628</v>
      </c>
      <c r="D280" s="245" t="s">
        <v>1118</v>
      </c>
      <c r="E280" s="246">
        <v>10.09</v>
      </c>
      <c r="F280" s="246" t="s">
        <v>3066</v>
      </c>
      <c r="G280" s="246"/>
      <c r="I280" s="246"/>
      <c r="J280" s="246"/>
    </row>
    <row r="281" spans="1:10" hidden="1" x14ac:dyDescent="0.35">
      <c r="A281" s="251" t="s">
        <v>2612</v>
      </c>
      <c r="B281" s="243" t="s">
        <v>1437</v>
      </c>
      <c r="C281" s="244" t="s">
        <v>2628</v>
      </c>
      <c r="D281" s="245" t="s">
        <v>1118</v>
      </c>
      <c r="E281" s="246">
        <v>18.970000000000002</v>
      </c>
      <c r="F281" s="246" t="s">
        <v>3066</v>
      </c>
      <c r="G281" s="246"/>
      <c r="I281" s="246"/>
      <c r="J281" s="246"/>
    </row>
    <row r="282" spans="1:10" hidden="1" x14ac:dyDescent="0.35">
      <c r="A282" s="251" t="s">
        <v>2613</v>
      </c>
      <c r="B282" s="243" t="s">
        <v>669</v>
      </c>
      <c r="C282" s="244" t="s">
        <v>2628</v>
      </c>
      <c r="D282" s="245" t="s">
        <v>1118</v>
      </c>
      <c r="E282" s="246">
        <v>19.650000000000002</v>
      </c>
      <c r="F282" s="246" t="s">
        <v>3066</v>
      </c>
      <c r="G282" s="246"/>
      <c r="I282" s="246"/>
      <c r="J282" s="246"/>
    </row>
    <row r="283" spans="1:10" hidden="1" x14ac:dyDescent="0.35">
      <c r="A283" s="251" t="s">
        <v>2614</v>
      </c>
      <c r="B283" s="243" t="s">
        <v>670</v>
      </c>
      <c r="C283" s="244" t="s">
        <v>2628</v>
      </c>
      <c r="D283" s="245" t="s">
        <v>1118</v>
      </c>
      <c r="E283" s="246">
        <v>18.970000000000002</v>
      </c>
      <c r="F283" s="246" t="s">
        <v>3066</v>
      </c>
      <c r="G283" s="246"/>
      <c r="I283" s="246"/>
      <c r="J283" s="246"/>
    </row>
    <row r="284" spans="1:10" hidden="1" x14ac:dyDescent="0.35">
      <c r="A284" s="251" t="s">
        <v>2615</v>
      </c>
      <c r="B284" s="243" t="s">
        <v>671</v>
      </c>
      <c r="C284" s="244" t="s">
        <v>2628</v>
      </c>
      <c r="D284" s="245" t="s">
        <v>1118</v>
      </c>
      <c r="E284" s="246">
        <v>9.92</v>
      </c>
      <c r="F284" s="246" t="s">
        <v>3066</v>
      </c>
      <c r="G284" s="246"/>
      <c r="I284" s="246"/>
      <c r="J284" s="246"/>
    </row>
    <row r="285" spans="1:10" hidden="1" x14ac:dyDescent="0.35">
      <c r="A285" s="251" t="s">
        <v>2616</v>
      </c>
      <c r="B285" s="253" t="s">
        <v>2490</v>
      </c>
      <c r="C285" s="244" t="s">
        <v>2628</v>
      </c>
      <c r="D285" s="245" t="s">
        <v>1118</v>
      </c>
      <c r="E285" s="246">
        <v>383.7</v>
      </c>
      <c r="F285" s="246" t="s">
        <v>3066</v>
      </c>
      <c r="G285" s="246"/>
      <c r="I285" s="246"/>
      <c r="J285" s="246"/>
    </row>
    <row r="286" spans="1:10" hidden="1" x14ac:dyDescent="0.35">
      <c r="A286" s="251" t="s">
        <v>2617</v>
      </c>
      <c r="B286" s="253" t="s">
        <v>2491</v>
      </c>
      <c r="C286" s="244" t="s">
        <v>2628</v>
      </c>
      <c r="D286" s="245" t="s">
        <v>1118</v>
      </c>
      <c r="E286" s="246">
        <v>534.42999999999995</v>
      </c>
      <c r="F286" s="246" t="s">
        <v>3066</v>
      </c>
      <c r="G286" s="246"/>
      <c r="I286" s="246"/>
      <c r="J286" s="246"/>
    </row>
    <row r="287" spans="1:10" hidden="1" x14ac:dyDescent="0.35">
      <c r="A287" s="251" t="s">
        <v>2618</v>
      </c>
      <c r="B287" s="243" t="s">
        <v>672</v>
      </c>
      <c r="C287" s="244" t="s">
        <v>2628</v>
      </c>
      <c r="D287" s="245" t="s">
        <v>1118</v>
      </c>
      <c r="E287" s="246">
        <v>262.93</v>
      </c>
      <c r="F287" s="246" t="s">
        <v>3066</v>
      </c>
      <c r="G287" s="246"/>
      <c r="I287" s="246"/>
      <c r="J287" s="246"/>
    </row>
    <row r="288" spans="1:10" hidden="1" x14ac:dyDescent="0.35">
      <c r="A288" s="251" t="s">
        <v>2619</v>
      </c>
      <c r="B288" s="243" t="s">
        <v>673</v>
      </c>
      <c r="C288" s="244" t="s">
        <v>2628</v>
      </c>
      <c r="D288" s="245" t="s">
        <v>1118</v>
      </c>
      <c r="E288" s="246">
        <v>351.31</v>
      </c>
      <c r="F288" s="246" t="s">
        <v>3066</v>
      </c>
      <c r="G288" s="246"/>
      <c r="I288" s="246"/>
      <c r="J288" s="246"/>
    </row>
    <row r="289" spans="1:10" hidden="1" x14ac:dyDescent="0.35">
      <c r="A289" s="251" t="s">
        <v>1504</v>
      </c>
      <c r="B289" s="243" t="s">
        <v>74</v>
      </c>
      <c r="C289" s="244" t="s">
        <v>2628</v>
      </c>
      <c r="D289" s="245" t="s">
        <v>1118</v>
      </c>
      <c r="E289" s="246">
        <v>16.830000000000002</v>
      </c>
      <c r="F289" s="246" t="s">
        <v>3067</v>
      </c>
      <c r="G289" s="246"/>
      <c r="I289" s="246"/>
      <c r="J289" s="246"/>
    </row>
    <row r="290" spans="1:10" hidden="1" x14ac:dyDescent="0.35">
      <c r="A290" s="251" t="s">
        <v>1505</v>
      </c>
      <c r="B290" s="243" t="s">
        <v>75</v>
      </c>
      <c r="C290" s="244" t="s">
        <v>2628</v>
      </c>
      <c r="D290" s="245" t="s">
        <v>1118</v>
      </c>
      <c r="E290" s="246">
        <v>32.51</v>
      </c>
      <c r="F290" s="246" t="s">
        <v>3067</v>
      </c>
      <c r="G290" s="246"/>
      <c r="I290" s="246"/>
      <c r="J290" s="246"/>
    </row>
    <row r="291" spans="1:10" hidden="1" x14ac:dyDescent="0.35">
      <c r="A291" s="251" t="s">
        <v>1506</v>
      </c>
      <c r="B291" s="243" t="s">
        <v>76</v>
      </c>
      <c r="C291" s="244" t="s">
        <v>2628</v>
      </c>
      <c r="D291" s="245" t="s">
        <v>1118</v>
      </c>
      <c r="E291" s="246">
        <v>9.18</v>
      </c>
      <c r="F291" s="246" t="s">
        <v>3067</v>
      </c>
      <c r="G291" s="246"/>
      <c r="I291" s="246"/>
      <c r="J291" s="246"/>
    </row>
    <row r="292" spans="1:10" hidden="1" x14ac:dyDescent="0.35">
      <c r="A292" s="251" t="s">
        <v>1507</v>
      </c>
      <c r="B292" s="243" t="s">
        <v>77</v>
      </c>
      <c r="C292" s="244" t="s">
        <v>2628</v>
      </c>
      <c r="D292" s="245" t="s">
        <v>1118</v>
      </c>
      <c r="E292" s="246">
        <v>17.740000000000002</v>
      </c>
      <c r="F292" s="246" t="s">
        <v>3067</v>
      </c>
      <c r="G292" s="246"/>
      <c r="I292" s="246"/>
      <c r="J292" s="246"/>
    </row>
    <row r="293" spans="1:10" hidden="1" x14ac:dyDescent="0.35">
      <c r="A293" s="251" t="s">
        <v>1508</v>
      </c>
      <c r="B293" s="243" t="s">
        <v>78</v>
      </c>
      <c r="C293" s="244" t="s">
        <v>2628</v>
      </c>
      <c r="D293" s="245" t="s">
        <v>1118</v>
      </c>
      <c r="E293" s="246">
        <v>4.59</v>
      </c>
      <c r="F293" s="246" t="s">
        <v>3067</v>
      </c>
      <c r="G293" s="246"/>
      <c r="I293" s="246"/>
      <c r="J293" s="246"/>
    </row>
    <row r="294" spans="1:10" hidden="1" x14ac:dyDescent="0.35">
      <c r="A294" s="251" t="s">
        <v>1509</v>
      </c>
      <c r="B294" s="243" t="s">
        <v>79</v>
      </c>
      <c r="C294" s="244" t="s">
        <v>2628</v>
      </c>
      <c r="D294" s="245" t="s">
        <v>1118</v>
      </c>
      <c r="E294" s="246">
        <v>8.8699999999999992</v>
      </c>
      <c r="F294" s="246" t="s">
        <v>3067</v>
      </c>
      <c r="G294" s="246"/>
      <c r="I294" s="246"/>
      <c r="J294" s="246"/>
    </row>
    <row r="295" spans="1:10" hidden="1" x14ac:dyDescent="0.35">
      <c r="A295" s="251" t="s">
        <v>1510</v>
      </c>
      <c r="B295" s="243" t="s">
        <v>487</v>
      </c>
      <c r="C295" s="244" t="s">
        <v>2628</v>
      </c>
      <c r="D295" s="245" t="s">
        <v>1118</v>
      </c>
      <c r="E295" s="246">
        <v>8.58</v>
      </c>
      <c r="F295" s="246" t="s">
        <v>3067</v>
      </c>
      <c r="G295" s="246"/>
      <c r="I295" s="246"/>
      <c r="J295" s="246"/>
    </row>
    <row r="296" spans="1:10" hidden="1" x14ac:dyDescent="0.35">
      <c r="A296" s="251" t="s">
        <v>1511</v>
      </c>
      <c r="B296" s="243" t="s">
        <v>488</v>
      </c>
      <c r="C296" s="244" t="s">
        <v>2628</v>
      </c>
      <c r="D296" s="245" t="s">
        <v>1118</v>
      </c>
      <c r="E296" s="246">
        <v>12.85</v>
      </c>
      <c r="F296" s="246" t="s">
        <v>3067</v>
      </c>
      <c r="G296" s="246"/>
      <c r="I296" s="246"/>
      <c r="J296" s="246"/>
    </row>
    <row r="297" spans="1:10" hidden="1" x14ac:dyDescent="0.35">
      <c r="A297" s="251" t="s">
        <v>1512</v>
      </c>
      <c r="B297" s="243" t="s">
        <v>1209</v>
      </c>
      <c r="C297" s="244" t="s">
        <v>2628</v>
      </c>
      <c r="D297" s="245" t="s">
        <v>1118</v>
      </c>
      <c r="E297" s="246">
        <v>8.58</v>
      </c>
      <c r="F297" s="246" t="s">
        <v>3067</v>
      </c>
      <c r="G297" s="246"/>
      <c r="I297" s="246"/>
      <c r="J297" s="246"/>
    </row>
    <row r="298" spans="1:10" hidden="1" x14ac:dyDescent="0.35">
      <c r="A298" s="251" t="s">
        <v>1513</v>
      </c>
      <c r="B298" s="243" t="s">
        <v>80</v>
      </c>
      <c r="C298" s="244" t="s">
        <v>2628</v>
      </c>
      <c r="D298" s="245" t="s">
        <v>1118</v>
      </c>
      <c r="E298" s="246">
        <v>16.830000000000002</v>
      </c>
      <c r="F298" s="246" t="s">
        <v>3067</v>
      </c>
      <c r="G298" s="246"/>
      <c r="I298" s="246"/>
      <c r="J298" s="246"/>
    </row>
    <row r="299" spans="1:10" hidden="1" x14ac:dyDescent="0.35">
      <c r="A299" s="251" t="s">
        <v>1514</v>
      </c>
      <c r="B299" s="243" t="s">
        <v>81</v>
      </c>
      <c r="C299" s="244" t="s">
        <v>2628</v>
      </c>
      <c r="D299" s="245" t="s">
        <v>1118</v>
      </c>
      <c r="E299" s="246">
        <v>32.51</v>
      </c>
      <c r="F299" s="246" t="s">
        <v>3067</v>
      </c>
      <c r="G299" s="246"/>
      <c r="I299" s="246"/>
      <c r="J299" s="246"/>
    </row>
    <row r="300" spans="1:10" hidden="1" x14ac:dyDescent="0.35">
      <c r="A300" s="251" t="s">
        <v>1515</v>
      </c>
      <c r="B300" s="243" t="s">
        <v>82</v>
      </c>
      <c r="C300" s="244" t="s">
        <v>2628</v>
      </c>
      <c r="D300" s="245" t="s">
        <v>1118</v>
      </c>
      <c r="E300" s="246">
        <v>16.830000000000002</v>
      </c>
      <c r="F300" s="246" t="s">
        <v>3067</v>
      </c>
      <c r="G300" s="246"/>
      <c r="I300" s="246"/>
      <c r="J300" s="246"/>
    </row>
    <row r="301" spans="1:10" hidden="1" x14ac:dyDescent="0.35">
      <c r="A301" s="264" t="s">
        <v>1516</v>
      </c>
      <c r="B301" s="256" t="s">
        <v>83</v>
      </c>
      <c r="C301" s="257" t="s">
        <v>2628</v>
      </c>
      <c r="D301" s="245" t="s">
        <v>1118</v>
      </c>
      <c r="E301" s="246">
        <v>32.51</v>
      </c>
      <c r="F301" s="246" t="s">
        <v>3067</v>
      </c>
      <c r="G301" s="246"/>
      <c r="I301" s="246"/>
      <c r="J301" s="246"/>
    </row>
    <row r="302" spans="1:10" x14ac:dyDescent="0.35">
      <c r="A302" s="251" t="s">
        <v>1517</v>
      </c>
      <c r="B302" s="243" t="s">
        <v>84</v>
      </c>
      <c r="C302" s="244" t="s">
        <v>2628</v>
      </c>
      <c r="D302" s="258" t="s">
        <v>1118</v>
      </c>
      <c r="E302" s="246">
        <v>16.830000000000002</v>
      </c>
      <c r="F302" s="259" t="s">
        <v>3067</v>
      </c>
      <c r="G302" s="259">
        <v>1</v>
      </c>
      <c r="H302" s="259"/>
      <c r="I302" s="260">
        <f>VLOOKUP(A302,LİSTE!B:R,17,FALSE)</f>
        <v>9.7968000000000011</v>
      </c>
      <c r="J302" s="260">
        <f>I302*G302</f>
        <v>9.7968000000000011</v>
      </c>
    </row>
    <row r="303" spans="1:10" hidden="1" x14ac:dyDescent="0.35">
      <c r="A303" s="265" t="s">
        <v>1518</v>
      </c>
      <c r="B303" s="262" t="s">
        <v>85</v>
      </c>
      <c r="C303" s="263" t="s">
        <v>2628</v>
      </c>
      <c r="D303" s="245" t="s">
        <v>1118</v>
      </c>
      <c r="E303" s="246">
        <v>32.51</v>
      </c>
      <c r="F303" s="246" t="s">
        <v>3067</v>
      </c>
      <c r="G303" s="246"/>
      <c r="I303" s="246"/>
      <c r="J303" s="246"/>
    </row>
    <row r="304" spans="1:10" hidden="1" x14ac:dyDescent="0.35">
      <c r="A304" s="251" t="s">
        <v>1519</v>
      </c>
      <c r="B304" s="243" t="s">
        <v>86</v>
      </c>
      <c r="C304" s="244" t="s">
        <v>2628</v>
      </c>
      <c r="D304" s="245" t="s">
        <v>1118</v>
      </c>
      <c r="E304" s="246">
        <v>16.830000000000002</v>
      </c>
      <c r="F304" s="246" t="s">
        <v>3067</v>
      </c>
      <c r="G304" s="246"/>
      <c r="I304" s="246"/>
      <c r="J304" s="246"/>
    </row>
    <row r="305" spans="1:10" hidden="1" x14ac:dyDescent="0.35">
      <c r="A305" s="264" t="s">
        <v>1520</v>
      </c>
      <c r="B305" s="256" t="s">
        <v>87</v>
      </c>
      <c r="C305" s="257" t="s">
        <v>2628</v>
      </c>
      <c r="D305" s="245" t="s">
        <v>1118</v>
      </c>
      <c r="E305" s="246">
        <v>32.51</v>
      </c>
      <c r="F305" s="246" t="s">
        <v>3067</v>
      </c>
      <c r="G305" s="246"/>
      <c r="I305" s="246"/>
      <c r="J305" s="246"/>
    </row>
    <row r="306" spans="1:10" x14ac:dyDescent="0.35">
      <c r="A306" s="251" t="s">
        <v>1521</v>
      </c>
      <c r="B306" s="243" t="s">
        <v>88</v>
      </c>
      <c r="C306" s="244" t="s">
        <v>2628</v>
      </c>
      <c r="D306" s="258" t="s">
        <v>1118</v>
      </c>
      <c r="E306" s="246">
        <v>16.830000000000002</v>
      </c>
      <c r="F306" s="259" t="s">
        <v>3067</v>
      </c>
      <c r="G306" s="259">
        <v>1</v>
      </c>
      <c r="H306" s="259"/>
      <c r="I306" s="260">
        <f>VLOOKUP(A306,LİSTE!B:R,17,FALSE)</f>
        <v>19.463227200000002</v>
      </c>
      <c r="J306" s="260">
        <f>I306*G306</f>
        <v>19.463227200000002</v>
      </c>
    </row>
    <row r="307" spans="1:10" hidden="1" x14ac:dyDescent="0.35">
      <c r="A307" s="265" t="s">
        <v>1522</v>
      </c>
      <c r="B307" s="262" t="s">
        <v>89</v>
      </c>
      <c r="C307" s="263" t="s">
        <v>2628</v>
      </c>
      <c r="D307" s="245" t="s">
        <v>1118</v>
      </c>
      <c r="E307" s="246">
        <v>32.51</v>
      </c>
      <c r="F307" s="246" t="s">
        <v>3067</v>
      </c>
      <c r="G307" s="246"/>
      <c r="I307" s="246"/>
      <c r="J307" s="246"/>
    </row>
    <row r="308" spans="1:10" hidden="1" x14ac:dyDescent="0.35">
      <c r="A308" s="251" t="s">
        <v>1523</v>
      </c>
      <c r="B308" s="243" t="s">
        <v>439</v>
      </c>
      <c r="C308" s="244" t="s">
        <v>2628</v>
      </c>
      <c r="D308" s="245" t="s">
        <v>1118</v>
      </c>
      <c r="E308" s="246">
        <v>35.47</v>
      </c>
      <c r="F308" s="246" t="s">
        <v>3067</v>
      </c>
      <c r="G308" s="246"/>
      <c r="I308" s="246"/>
      <c r="J308" s="246"/>
    </row>
    <row r="309" spans="1:10" hidden="1" x14ac:dyDescent="0.35">
      <c r="A309" s="251" t="s">
        <v>1524</v>
      </c>
      <c r="B309" s="248" t="s">
        <v>440</v>
      </c>
      <c r="C309" s="244" t="s">
        <v>2628</v>
      </c>
      <c r="D309" s="245" t="s">
        <v>1118</v>
      </c>
      <c r="E309" s="246">
        <v>18.360000000000003</v>
      </c>
      <c r="F309" s="246" t="s">
        <v>3067</v>
      </c>
      <c r="G309" s="246"/>
      <c r="I309" s="246"/>
      <c r="J309" s="246"/>
    </row>
    <row r="310" spans="1:10" hidden="1" x14ac:dyDescent="0.35">
      <c r="A310" s="251" t="s">
        <v>1525</v>
      </c>
      <c r="B310" s="243" t="s">
        <v>90</v>
      </c>
      <c r="C310" s="244" t="s">
        <v>2628</v>
      </c>
      <c r="D310" s="245" t="s">
        <v>1118</v>
      </c>
      <c r="E310" s="246">
        <v>35.47</v>
      </c>
      <c r="F310" s="246" t="s">
        <v>3067</v>
      </c>
      <c r="G310" s="246"/>
      <c r="I310" s="246"/>
      <c r="J310" s="246"/>
    </row>
    <row r="311" spans="1:10" hidden="1" x14ac:dyDescent="0.35">
      <c r="A311" s="264" t="s">
        <v>1526</v>
      </c>
      <c r="B311" s="256" t="s">
        <v>91</v>
      </c>
      <c r="C311" s="257" t="s">
        <v>2628</v>
      </c>
      <c r="D311" s="245" t="s">
        <v>1118</v>
      </c>
      <c r="E311" s="246">
        <v>18.360000000000003</v>
      </c>
      <c r="F311" s="246" t="s">
        <v>3067</v>
      </c>
      <c r="G311" s="246"/>
      <c r="I311" s="246"/>
      <c r="J311" s="246"/>
    </row>
    <row r="312" spans="1:10" x14ac:dyDescent="0.35">
      <c r="A312" s="251" t="s">
        <v>1527</v>
      </c>
      <c r="B312" s="243" t="s">
        <v>3108</v>
      </c>
      <c r="C312" s="244" t="s">
        <v>2628</v>
      </c>
      <c r="D312" s="258" t="s">
        <v>1118</v>
      </c>
      <c r="E312" s="246">
        <v>9.18</v>
      </c>
      <c r="F312" s="259" t="s">
        <v>3067</v>
      </c>
      <c r="G312" s="259">
        <v>38</v>
      </c>
      <c r="H312" s="259"/>
      <c r="I312" s="260">
        <f>Sayfa2!CE5</f>
        <v>0.64</v>
      </c>
      <c r="J312" s="260">
        <f>I312*G312</f>
        <v>24.32</v>
      </c>
    </row>
    <row r="313" spans="1:10" hidden="1" x14ac:dyDescent="0.35">
      <c r="A313" s="265" t="s">
        <v>1528</v>
      </c>
      <c r="B313" s="262" t="s">
        <v>433</v>
      </c>
      <c r="C313" s="263" t="s">
        <v>2628</v>
      </c>
      <c r="D313" s="245" t="s">
        <v>1118</v>
      </c>
      <c r="E313" s="246">
        <v>17.740000000000002</v>
      </c>
      <c r="F313" s="246" t="s">
        <v>3067</v>
      </c>
      <c r="G313" s="250"/>
      <c r="I313" s="246"/>
      <c r="J313" s="246"/>
    </row>
    <row r="314" spans="1:10" hidden="1" x14ac:dyDescent="0.35">
      <c r="A314" s="251" t="s">
        <v>1529</v>
      </c>
      <c r="B314" s="243" t="s">
        <v>92</v>
      </c>
      <c r="C314" s="244" t="s">
        <v>2628</v>
      </c>
      <c r="D314" s="245" t="s">
        <v>1118</v>
      </c>
      <c r="E314" s="246">
        <v>21.040000000000003</v>
      </c>
      <c r="F314" s="246" t="s">
        <v>3067</v>
      </c>
      <c r="G314" s="246"/>
      <c r="I314" s="246"/>
      <c r="J314" s="246"/>
    </row>
    <row r="315" spans="1:10" hidden="1" x14ac:dyDescent="0.35">
      <c r="A315" s="251" t="s">
        <v>1530</v>
      </c>
      <c r="B315" s="243" t="s">
        <v>93</v>
      </c>
      <c r="C315" s="244" t="s">
        <v>2628</v>
      </c>
      <c r="D315" s="245" t="s">
        <v>1118</v>
      </c>
      <c r="E315" s="246">
        <v>36.72</v>
      </c>
      <c r="F315" s="246" t="s">
        <v>3067</v>
      </c>
      <c r="G315" s="246"/>
      <c r="I315" s="246"/>
      <c r="J315" s="246"/>
    </row>
    <row r="316" spans="1:10" hidden="1" x14ac:dyDescent="0.35">
      <c r="A316" s="251" t="s">
        <v>1531</v>
      </c>
      <c r="B316" s="243" t="s">
        <v>1210</v>
      </c>
      <c r="C316" s="244" t="s">
        <v>2628</v>
      </c>
      <c r="D316" s="245" t="s">
        <v>1118</v>
      </c>
      <c r="E316" s="246">
        <v>18.360000000000003</v>
      </c>
      <c r="F316" s="246" t="s">
        <v>3067</v>
      </c>
      <c r="G316" s="246"/>
      <c r="I316" s="246"/>
      <c r="J316" s="246"/>
    </row>
    <row r="317" spans="1:10" hidden="1" x14ac:dyDescent="0.35">
      <c r="A317" s="251" t="s">
        <v>1532</v>
      </c>
      <c r="B317" s="243" t="s">
        <v>94</v>
      </c>
      <c r="C317" s="244" t="s">
        <v>2628</v>
      </c>
      <c r="D317" s="245" t="s">
        <v>1118</v>
      </c>
      <c r="E317" s="246">
        <v>18.360000000000003</v>
      </c>
      <c r="F317" s="246" t="s">
        <v>3067</v>
      </c>
      <c r="G317" s="246"/>
      <c r="I317" s="246"/>
      <c r="J317" s="246"/>
    </row>
    <row r="318" spans="1:10" hidden="1" x14ac:dyDescent="0.35">
      <c r="A318" s="251" t="s">
        <v>1533</v>
      </c>
      <c r="B318" s="243" t="s">
        <v>1211</v>
      </c>
      <c r="C318" s="244" t="s">
        <v>2628</v>
      </c>
      <c r="D318" s="245" t="s">
        <v>1118</v>
      </c>
      <c r="E318" s="246">
        <v>21.650000000000002</v>
      </c>
      <c r="F318" s="246" t="s">
        <v>3067</v>
      </c>
      <c r="G318" s="246"/>
      <c r="I318" s="246"/>
      <c r="J318" s="246"/>
    </row>
    <row r="319" spans="1:10" hidden="1" x14ac:dyDescent="0.35">
      <c r="A319" s="251" t="s">
        <v>1534</v>
      </c>
      <c r="B319" s="243" t="s">
        <v>1212</v>
      </c>
      <c r="C319" s="244" t="s">
        <v>2628</v>
      </c>
      <c r="D319" s="245" t="s">
        <v>1118</v>
      </c>
      <c r="E319" s="246">
        <v>17.32</v>
      </c>
      <c r="F319" s="246" t="s">
        <v>3067</v>
      </c>
      <c r="G319" s="246"/>
      <c r="I319" s="246"/>
      <c r="J319" s="246"/>
    </row>
    <row r="320" spans="1:10" hidden="1" x14ac:dyDescent="0.35">
      <c r="A320" s="251" t="s">
        <v>1535</v>
      </c>
      <c r="B320" s="243" t="s">
        <v>95</v>
      </c>
      <c r="C320" s="244" t="s">
        <v>2628</v>
      </c>
      <c r="D320" s="245" t="s">
        <v>1118</v>
      </c>
      <c r="E320" s="246">
        <v>17.32</v>
      </c>
      <c r="F320" s="246" t="s">
        <v>3067</v>
      </c>
      <c r="G320" s="246"/>
      <c r="I320" s="246"/>
      <c r="J320" s="246"/>
    </row>
    <row r="321" spans="1:10" hidden="1" x14ac:dyDescent="0.35">
      <c r="A321" s="251" t="s">
        <v>1536</v>
      </c>
      <c r="B321" s="243" t="s">
        <v>96</v>
      </c>
      <c r="C321" s="244" t="s">
        <v>2628</v>
      </c>
      <c r="D321" s="245" t="s">
        <v>1118</v>
      </c>
      <c r="E321" s="246">
        <v>2.13</v>
      </c>
      <c r="F321" s="246" t="s">
        <v>3067</v>
      </c>
      <c r="G321" s="246"/>
      <c r="I321" s="246"/>
      <c r="J321" s="246"/>
    </row>
    <row r="322" spans="1:10" hidden="1" x14ac:dyDescent="0.35">
      <c r="A322" s="251" t="s">
        <v>1537</v>
      </c>
      <c r="B322" s="243" t="s">
        <v>1213</v>
      </c>
      <c r="C322" s="244" t="s">
        <v>2628</v>
      </c>
      <c r="D322" s="245" t="s">
        <v>1118</v>
      </c>
      <c r="E322" s="246">
        <v>4.66</v>
      </c>
      <c r="F322" s="246" t="s">
        <v>3067</v>
      </c>
      <c r="G322" s="246"/>
      <c r="I322" s="246"/>
      <c r="J322" s="246"/>
    </row>
    <row r="323" spans="1:10" hidden="1" x14ac:dyDescent="0.35">
      <c r="A323" s="251" t="s">
        <v>1538</v>
      </c>
      <c r="B323" s="243" t="s">
        <v>97</v>
      </c>
      <c r="C323" s="244" t="s">
        <v>2628</v>
      </c>
      <c r="D323" s="245" t="s">
        <v>1118</v>
      </c>
      <c r="E323" s="246">
        <v>5.68</v>
      </c>
      <c r="F323" s="246" t="s">
        <v>3067</v>
      </c>
      <c r="G323" s="246"/>
      <c r="I323" s="246"/>
      <c r="J323" s="246"/>
    </row>
    <row r="324" spans="1:10" hidden="1" x14ac:dyDescent="0.35">
      <c r="A324" s="251" t="s">
        <v>1539</v>
      </c>
      <c r="B324" s="243" t="s">
        <v>98</v>
      </c>
      <c r="C324" s="244" t="s">
        <v>2628</v>
      </c>
      <c r="D324" s="245" t="s">
        <v>1118</v>
      </c>
      <c r="E324" s="246">
        <v>4.66</v>
      </c>
      <c r="F324" s="246" t="s">
        <v>3067</v>
      </c>
      <c r="G324" s="246"/>
      <c r="I324" s="246"/>
      <c r="J324" s="246"/>
    </row>
    <row r="325" spans="1:10" hidden="1" x14ac:dyDescent="0.35">
      <c r="A325" s="251" t="s">
        <v>1540</v>
      </c>
      <c r="B325" s="243" t="s">
        <v>99</v>
      </c>
      <c r="C325" s="244" t="s">
        <v>2628</v>
      </c>
      <c r="D325" s="245" t="s">
        <v>1118</v>
      </c>
      <c r="E325" s="246">
        <v>1.3</v>
      </c>
      <c r="F325" s="246" t="s">
        <v>3067</v>
      </c>
      <c r="G325" s="246"/>
      <c r="I325" s="246"/>
      <c r="J325" s="246"/>
    </row>
    <row r="326" spans="1:10" hidden="1" x14ac:dyDescent="0.35">
      <c r="A326" s="251" t="s">
        <v>1541</v>
      </c>
      <c r="B326" s="243" t="s">
        <v>896</v>
      </c>
      <c r="C326" s="244" t="s">
        <v>2628</v>
      </c>
      <c r="D326" s="245" t="s">
        <v>1118</v>
      </c>
      <c r="E326" s="246">
        <v>28.17</v>
      </c>
      <c r="F326" s="246" t="s">
        <v>3067</v>
      </c>
      <c r="G326" s="246"/>
      <c r="I326" s="246"/>
      <c r="J326" s="246"/>
    </row>
    <row r="327" spans="1:10" hidden="1" x14ac:dyDescent="0.35">
      <c r="A327" s="251" t="s">
        <v>1542</v>
      </c>
      <c r="B327" s="243" t="s">
        <v>1214</v>
      </c>
      <c r="C327" s="244" t="s">
        <v>2628</v>
      </c>
      <c r="D327" s="245" t="s">
        <v>1118</v>
      </c>
      <c r="E327" s="246">
        <v>45.269999999999996</v>
      </c>
      <c r="F327" s="246" t="s">
        <v>3067</v>
      </c>
      <c r="G327" s="246"/>
      <c r="I327" s="246"/>
      <c r="J327" s="246"/>
    </row>
    <row r="328" spans="1:10" hidden="1" x14ac:dyDescent="0.35">
      <c r="A328" s="251" t="s">
        <v>1543</v>
      </c>
      <c r="B328" s="243" t="s">
        <v>897</v>
      </c>
      <c r="C328" s="244" t="s">
        <v>2628</v>
      </c>
      <c r="D328" s="245" t="s">
        <v>1118</v>
      </c>
      <c r="E328" s="246">
        <v>31.560000000000002</v>
      </c>
      <c r="F328" s="246" t="s">
        <v>3067</v>
      </c>
      <c r="G328" s="246"/>
      <c r="I328" s="246"/>
      <c r="J328" s="246"/>
    </row>
    <row r="329" spans="1:10" hidden="1" x14ac:dyDescent="0.35">
      <c r="A329" s="264" t="s">
        <v>1544</v>
      </c>
      <c r="B329" s="256" t="s">
        <v>898</v>
      </c>
      <c r="C329" s="257" t="s">
        <v>2628</v>
      </c>
      <c r="D329" s="245" t="s">
        <v>1118</v>
      </c>
      <c r="E329" s="246">
        <v>60.08</v>
      </c>
      <c r="F329" s="246" t="s">
        <v>3067</v>
      </c>
      <c r="G329" s="246"/>
      <c r="I329" s="246"/>
      <c r="J329" s="246"/>
    </row>
    <row r="330" spans="1:10" x14ac:dyDescent="0.35">
      <c r="A330" s="251" t="s">
        <v>1545</v>
      </c>
      <c r="B330" s="243" t="s">
        <v>100</v>
      </c>
      <c r="C330" s="244" t="s">
        <v>2628</v>
      </c>
      <c r="D330" s="258" t="s">
        <v>1118</v>
      </c>
      <c r="E330" s="246">
        <v>20.200000000000003</v>
      </c>
      <c r="F330" s="259" t="s">
        <v>3068</v>
      </c>
      <c r="G330" s="266">
        <v>17</v>
      </c>
      <c r="H330" s="259"/>
      <c r="I330" s="260">
        <f>VLOOKUP(A330,LİSTE!B:R,17,FALSE)</f>
        <v>11.756160000000001</v>
      </c>
      <c r="J330" s="260">
        <f>I330*G330</f>
        <v>199.85472000000001</v>
      </c>
    </row>
    <row r="331" spans="1:10" x14ac:dyDescent="0.35">
      <c r="A331" s="251" t="s">
        <v>1546</v>
      </c>
      <c r="B331" s="243" t="s">
        <v>101</v>
      </c>
      <c r="C331" s="244" t="s">
        <v>2628</v>
      </c>
      <c r="D331" s="258" t="s">
        <v>1118</v>
      </c>
      <c r="E331" s="246">
        <v>38.07</v>
      </c>
      <c r="F331" s="259" t="s">
        <v>3068</v>
      </c>
      <c r="G331" s="266">
        <v>1</v>
      </c>
      <c r="H331" s="259"/>
      <c r="I331" s="260">
        <f>VLOOKUP(A331,LİSTE!B:R,17,FALSE)</f>
        <v>22.7174604</v>
      </c>
      <c r="J331" s="260">
        <f>I331*G331</f>
        <v>22.7174604</v>
      </c>
    </row>
    <row r="332" spans="1:10" x14ac:dyDescent="0.35">
      <c r="A332" s="251" t="s">
        <v>1547</v>
      </c>
      <c r="B332" s="243" t="s">
        <v>102</v>
      </c>
      <c r="C332" s="244" t="s">
        <v>2628</v>
      </c>
      <c r="D332" s="258" t="s">
        <v>1118</v>
      </c>
      <c r="E332" s="246">
        <v>11.02</v>
      </c>
      <c r="F332" s="259" t="s">
        <v>3068</v>
      </c>
      <c r="G332" s="266">
        <v>5</v>
      </c>
      <c r="H332" s="259"/>
      <c r="I332" s="260">
        <f>VLOOKUP(A332,LİSTE!B:R,17,FALSE)</f>
        <v>24.669849600000003</v>
      </c>
      <c r="J332" s="260">
        <f>I332*G332</f>
        <v>123.34924800000002</v>
      </c>
    </row>
    <row r="333" spans="1:10" hidden="1" x14ac:dyDescent="0.35">
      <c r="A333" s="265" t="s">
        <v>1548</v>
      </c>
      <c r="B333" s="262" t="s">
        <v>103</v>
      </c>
      <c r="C333" s="263" t="s">
        <v>2628</v>
      </c>
      <c r="D333" s="245" t="s">
        <v>1118</v>
      </c>
      <c r="E333" s="246">
        <v>20.770000000000003</v>
      </c>
      <c r="F333" s="246" t="s">
        <v>3068</v>
      </c>
      <c r="G333" s="267"/>
      <c r="I333" s="246"/>
      <c r="J333" s="246"/>
    </row>
    <row r="334" spans="1:10" hidden="1" x14ac:dyDescent="0.35">
      <c r="A334" s="251" t="s">
        <v>1549</v>
      </c>
      <c r="B334" s="243" t="s">
        <v>104</v>
      </c>
      <c r="C334" s="244" t="s">
        <v>2628</v>
      </c>
      <c r="D334" s="245" t="s">
        <v>1118</v>
      </c>
      <c r="E334" s="246">
        <v>5.51</v>
      </c>
      <c r="F334" s="246" t="s">
        <v>3068</v>
      </c>
      <c r="G334" s="267"/>
      <c r="I334" s="246"/>
      <c r="J334" s="246"/>
    </row>
    <row r="335" spans="1:10" hidden="1" x14ac:dyDescent="0.35">
      <c r="A335" s="251" t="s">
        <v>1550</v>
      </c>
      <c r="B335" s="243" t="s">
        <v>105</v>
      </c>
      <c r="C335" s="244" t="s">
        <v>2628</v>
      </c>
      <c r="D335" s="245" t="s">
        <v>1118</v>
      </c>
      <c r="E335" s="246">
        <v>10.39</v>
      </c>
      <c r="F335" s="246" t="s">
        <v>3068</v>
      </c>
      <c r="G335" s="267"/>
      <c r="I335" s="246"/>
      <c r="J335" s="246"/>
    </row>
    <row r="336" spans="1:10" hidden="1" x14ac:dyDescent="0.35">
      <c r="A336" s="251" t="s">
        <v>1551</v>
      </c>
      <c r="B336" s="243" t="s">
        <v>489</v>
      </c>
      <c r="C336" s="244" t="s">
        <v>2628</v>
      </c>
      <c r="D336" s="245" t="s">
        <v>1118</v>
      </c>
      <c r="E336" s="246">
        <v>9.5</v>
      </c>
      <c r="F336" s="246" t="s">
        <v>3068</v>
      </c>
      <c r="G336" s="267"/>
      <c r="I336" s="246"/>
      <c r="J336" s="246"/>
    </row>
    <row r="337" spans="1:10" hidden="1" x14ac:dyDescent="0.35">
      <c r="A337" s="251" t="s">
        <v>1552</v>
      </c>
      <c r="B337" s="243" t="s">
        <v>490</v>
      </c>
      <c r="C337" s="244" t="s">
        <v>2628</v>
      </c>
      <c r="D337" s="245" t="s">
        <v>1118</v>
      </c>
      <c r="E337" s="246">
        <v>14.37</v>
      </c>
      <c r="F337" s="246" t="s">
        <v>3068</v>
      </c>
      <c r="G337" s="267"/>
      <c r="I337" s="246"/>
      <c r="J337" s="246"/>
    </row>
    <row r="338" spans="1:10" hidden="1" x14ac:dyDescent="0.35">
      <c r="A338" s="251" t="s">
        <v>1553</v>
      </c>
      <c r="B338" s="243" t="s">
        <v>1215</v>
      </c>
      <c r="C338" s="244" t="s">
        <v>2628</v>
      </c>
      <c r="D338" s="245" t="s">
        <v>1118</v>
      </c>
      <c r="E338" s="246">
        <v>9.5</v>
      </c>
      <c r="F338" s="246" t="s">
        <v>3068</v>
      </c>
      <c r="G338" s="267"/>
      <c r="I338" s="246"/>
      <c r="J338" s="246"/>
    </row>
    <row r="339" spans="1:10" hidden="1" x14ac:dyDescent="0.35">
      <c r="A339" s="251" t="s">
        <v>1554</v>
      </c>
      <c r="B339" s="243" t="s">
        <v>106</v>
      </c>
      <c r="C339" s="244" t="s">
        <v>2628</v>
      </c>
      <c r="D339" s="245" t="s">
        <v>1118</v>
      </c>
      <c r="E339" s="246">
        <v>20.200000000000003</v>
      </c>
      <c r="F339" s="246" t="s">
        <v>3068</v>
      </c>
      <c r="G339" s="267"/>
      <c r="I339" s="246"/>
      <c r="J339" s="246"/>
    </row>
    <row r="340" spans="1:10" hidden="1" x14ac:dyDescent="0.35">
      <c r="A340" s="251" t="s">
        <v>1555</v>
      </c>
      <c r="B340" s="243" t="s">
        <v>107</v>
      </c>
      <c r="C340" s="244" t="s">
        <v>2628</v>
      </c>
      <c r="D340" s="245" t="s">
        <v>1118</v>
      </c>
      <c r="E340" s="246">
        <v>38.07</v>
      </c>
      <c r="F340" s="246" t="s">
        <v>3068</v>
      </c>
      <c r="G340" s="267"/>
      <c r="I340" s="246"/>
      <c r="J340" s="246"/>
    </row>
    <row r="341" spans="1:10" hidden="1" x14ac:dyDescent="0.35">
      <c r="A341" s="251" t="s">
        <v>1556</v>
      </c>
      <c r="B341" s="243" t="s">
        <v>108</v>
      </c>
      <c r="C341" s="244" t="s">
        <v>2628</v>
      </c>
      <c r="D341" s="245" t="s">
        <v>1118</v>
      </c>
      <c r="E341" s="246">
        <v>20.200000000000003</v>
      </c>
      <c r="F341" s="246" t="s">
        <v>3068</v>
      </c>
      <c r="G341" s="267"/>
      <c r="I341" s="246"/>
      <c r="J341" s="246"/>
    </row>
    <row r="342" spans="1:10" hidden="1" x14ac:dyDescent="0.35">
      <c r="A342" s="251" t="s">
        <v>1557</v>
      </c>
      <c r="B342" s="243" t="s">
        <v>109</v>
      </c>
      <c r="C342" s="244" t="s">
        <v>2628</v>
      </c>
      <c r="D342" s="245" t="s">
        <v>1118</v>
      </c>
      <c r="E342" s="246">
        <v>38.07</v>
      </c>
      <c r="F342" s="246" t="s">
        <v>3068</v>
      </c>
      <c r="G342" s="267"/>
      <c r="I342" s="246"/>
      <c r="J342" s="246"/>
    </row>
    <row r="343" spans="1:10" hidden="1" x14ac:dyDescent="0.35">
      <c r="A343" s="251" t="s">
        <v>1558</v>
      </c>
      <c r="B343" s="243" t="s">
        <v>110</v>
      </c>
      <c r="C343" s="244" t="s">
        <v>2628</v>
      </c>
      <c r="D343" s="245" t="s">
        <v>1118</v>
      </c>
      <c r="E343" s="246">
        <v>20.200000000000003</v>
      </c>
      <c r="F343" s="246" t="s">
        <v>3068</v>
      </c>
      <c r="G343" s="267"/>
      <c r="I343" s="246"/>
      <c r="J343" s="246"/>
    </row>
    <row r="344" spans="1:10" hidden="1" x14ac:dyDescent="0.35">
      <c r="A344" s="251" t="s">
        <v>1559</v>
      </c>
      <c r="B344" s="243" t="s">
        <v>111</v>
      </c>
      <c r="C344" s="244" t="s">
        <v>2628</v>
      </c>
      <c r="D344" s="245" t="s">
        <v>1118</v>
      </c>
      <c r="E344" s="246">
        <v>38.07</v>
      </c>
      <c r="F344" s="246" t="s">
        <v>3068</v>
      </c>
      <c r="G344" s="267"/>
      <c r="I344" s="246"/>
      <c r="J344" s="246"/>
    </row>
    <row r="345" spans="1:10" hidden="1" x14ac:dyDescent="0.35">
      <c r="A345" s="251" t="s">
        <v>1560</v>
      </c>
      <c r="B345" s="243" t="s">
        <v>112</v>
      </c>
      <c r="C345" s="244" t="s">
        <v>2628</v>
      </c>
      <c r="D345" s="245" t="s">
        <v>1118</v>
      </c>
      <c r="E345" s="246">
        <v>20.200000000000003</v>
      </c>
      <c r="F345" s="246" t="s">
        <v>3068</v>
      </c>
      <c r="G345" s="267"/>
      <c r="I345" s="246"/>
      <c r="J345" s="246"/>
    </row>
    <row r="346" spans="1:10" hidden="1" x14ac:dyDescent="0.35">
      <c r="A346" s="264" t="s">
        <v>1561</v>
      </c>
      <c r="B346" s="256" t="s">
        <v>113</v>
      </c>
      <c r="C346" s="257" t="s">
        <v>2628</v>
      </c>
      <c r="D346" s="245" t="s">
        <v>1118</v>
      </c>
      <c r="E346" s="246">
        <v>38.07</v>
      </c>
      <c r="F346" s="246" t="s">
        <v>3068</v>
      </c>
      <c r="G346" s="267"/>
      <c r="I346" s="246"/>
      <c r="J346" s="246"/>
    </row>
    <row r="347" spans="1:10" hidden="1" x14ac:dyDescent="0.35">
      <c r="A347" s="251" t="s">
        <v>1562</v>
      </c>
      <c r="B347" s="243" t="s">
        <v>114</v>
      </c>
      <c r="C347" s="244" t="s">
        <v>2628</v>
      </c>
      <c r="D347" s="258" t="s">
        <v>1118</v>
      </c>
      <c r="E347" s="246">
        <v>20.200000000000003</v>
      </c>
      <c r="F347" s="259" t="s">
        <v>3068</v>
      </c>
      <c r="G347" s="266">
        <v>0</v>
      </c>
      <c r="H347" s="259"/>
      <c r="I347" s="260">
        <f>VLOOKUP(A347,LİSTE!B:R,17,FALSE)</f>
        <v>22.7174604</v>
      </c>
      <c r="J347" s="260">
        <f>I347*G347</f>
        <v>0</v>
      </c>
    </row>
    <row r="348" spans="1:10" hidden="1" x14ac:dyDescent="0.35">
      <c r="A348" s="265" t="s">
        <v>1563</v>
      </c>
      <c r="B348" s="262" t="s">
        <v>115</v>
      </c>
      <c r="C348" s="263" t="s">
        <v>2628</v>
      </c>
      <c r="D348" s="245" t="s">
        <v>1118</v>
      </c>
      <c r="E348" s="246">
        <v>38.07</v>
      </c>
      <c r="F348" s="246" t="s">
        <v>3068</v>
      </c>
      <c r="G348" s="267"/>
      <c r="I348" s="246"/>
      <c r="J348" s="246"/>
    </row>
    <row r="349" spans="1:10" hidden="1" x14ac:dyDescent="0.35">
      <c r="A349" s="264" t="s">
        <v>1564</v>
      </c>
      <c r="B349" s="256" t="s">
        <v>441</v>
      </c>
      <c r="C349" s="257" t="s">
        <v>2628</v>
      </c>
      <c r="D349" s="245" t="s">
        <v>1118</v>
      </c>
      <c r="E349" s="246">
        <v>41.53</v>
      </c>
      <c r="F349" s="246" t="s">
        <v>3068</v>
      </c>
      <c r="G349" s="267"/>
      <c r="I349" s="246"/>
      <c r="J349" s="246"/>
    </row>
    <row r="350" spans="1:10" x14ac:dyDescent="0.35">
      <c r="A350" s="251" t="s">
        <v>1565</v>
      </c>
      <c r="B350" s="243" t="s">
        <v>442</v>
      </c>
      <c r="C350" s="244" t="s">
        <v>2628</v>
      </c>
      <c r="D350" s="258" t="s">
        <v>1118</v>
      </c>
      <c r="E350" s="246">
        <v>22.03</v>
      </c>
      <c r="F350" s="259" t="s">
        <v>3068</v>
      </c>
      <c r="G350" s="266">
        <v>100</v>
      </c>
      <c r="H350" s="259"/>
      <c r="I350" s="260">
        <f>VLOOKUP(A350,LİSTE!B:R,17,FALSE)</f>
        <v>22.7174604</v>
      </c>
      <c r="J350" s="260">
        <f>I350*G350</f>
        <v>2271.74604</v>
      </c>
    </row>
    <row r="351" spans="1:10" hidden="1" x14ac:dyDescent="0.35">
      <c r="A351" s="265" t="s">
        <v>1566</v>
      </c>
      <c r="B351" s="248" t="s">
        <v>116</v>
      </c>
      <c r="C351" s="263" t="s">
        <v>2628</v>
      </c>
      <c r="D351" s="245" t="s">
        <v>1118</v>
      </c>
      <c r="E351" s="246">
        <v>41.53</v>
      </c>
      <c r="F351" s="246" t="s">
        <v>3068</v>
      </c>
      <c r="G351" s="267"/>
      <c r="I351" s="246"/>
      <c r="J351" s="246"/>
    </row>
    <row r="352" spans="1:10" hidden="1" x14ac:dyDescent="0.35">
      <c r="A352" s="264" t="s">
        <v>1567</v>
      </c>
      <c r="B352" s="256" t="s">
        <v>117</v>
      </c>
      <c r="C352" s="257" t="s">
        <v>2628</v>
      </c>
      <c r="D352" s="245" t="s">
        <v>1118</v>
      </c>
      <c r="E352" s="246">
        <v>22.03</v>
      </c>
      <c r="F352" s="246" t="s">
        <v>3068</v>
      </c>
      <c r="G352" s="267"/>
      <c r="I352" s="246"/>
      <c r="J352" s="246"/>
    </row>
    <row r="353" spans="1:10" x14ac:dyDescent="0.35">
      <c r="A353" s="251" t="s">
        <v>1568</v>
      </c>
      <c r="B353" s="243" t="s">
        <v>3109</v>
      </c>
      <c r="C353" s="244" t="s">
        <v>2628</v>
      </c>
      <c r="D353" s="258" t="s">
        <v>1118</v>
      </c>
      <c r="E353" s="246">
        <v>11.02</v>
      </c>
      <c r="F353" s="259" t="s">
        <v>3068</v>
      </c>
      <c r="G353" s="259">
        <v>60</v>
      </c>
      <c r="H353" s="259"/>
      <c r="I353" s="260">
        <f>Sayfa2!CE6</f>
        <v>0.8</v>
      </c>
      <c r="J353" s="260">
        <f>I353*G353</f>
        <v>48</v>
      </c>
    </row>
    <row r="354" spans="1:10" hidden="1" x14ac:dyDescent="0.35">
      <c r="A354" s="265" t="s">
        <v>1569</v>
      </c>
      <c r="B354" s="262" t="s">
        <v>435</v>
      </c>
      <c r="C354" s="263" t="s">
        <v>2628</v>
      </c>
      <c r="D354" s="245" t="s">
        <v>1118</v>
      </c>
      <c r="E354" s="246">
        <v>20.770000000000003</v>
      </c>
      <c r="F354" s="246" t="s">
        <v>3068</v>
      </c>
      <c r="G354" s="268"/>
      <c r="I354" s="246"/>
      <c r="J354" s="246"/>
    </row>
    <row r="355" spans="1:10" hidden="1" x14ac:dyDescent="0.35">
      <c r="A355" s="251" t="s">
        <v>1570</v>
      </c>
      <c r="B355" s="243" t="s">
        <v>118</v>
      </c>
      <c r="C355" s="244" t="s">
        <v>2628</v>
      </c>
      <c r="D355" s="245" t="s">
        <v>1118</v>
      </c>
      <c r="E355" s="246">
        <v>25.25</v>
      </c>
      <c r="F355" s="246" t="s">
        <v>3068</v>
      </c>
      <c r="G355" s="267"/>
      <c r="I355" s="246"/>
      <c r="J355" s="246"/>
    </row>
    <row r="356" spans="1:10" hidden="1" x14ac:dyDescent="0.35">
      <c r="A356" s="251" t="s">
        <v>1571</v>
      </c>
      <c r="B356" s="243" t="s">
        <v>119</v>
      </c>
      <c r="C356" s="244" t="s">
        <v>2628</v>
      </c>
      <c r="D356" s="245" t="s">
        <v>1118</v>
      </c>
      <c r="E356" s="246">
        <v>43.11</v>
      </c>
      <c r="F356" s="246" t="s">
        <v>3068</v>
      </c>
      <c r="G356" s="267"/>
      <c r="I356" s="246"/>
      <c r="J356" s="246"/>
    </row>
    <row r="357" spans="1:10" hidden="1" x14ac:dyDescent="0.35">
      <c r="A357" s="251" t="s">
        <v>1572</v>
      </c>
      <c r="B357" s="243" t="s">
        <v>1216</v>
      </c>
      <c r="C357" s="244" t="s">
        <v>2628</v>
      </c>
      <c r="D357" s="245" t="s">
        <v>1118</v>
      </c>
      <c r="E357" s="246">
        <v>22.03</v>
      </c>
      <c r="F357" s="246" t="s">
        <v>3068</v>
      </c>
      <c r="G357" s="267"/>
      <c r="I357" s="246"/>
      <c r="J357" s="246"/>
    </row>
    <row r="358" spans="1:10" hidden="1" x14ac:dyDescent="0.35">
      <c r="A358" s="251" t="s">
        <v>1573</v>
      </c>
      <c r="B358" s="243" t="s">
        <v>120</v>
      </c>
      <c r="C358" s="244" t="s">
        <v>2628</v>
      </c>
      <c r="D358" s="245" t="s">
        <v>1118</v>
      </c>
      <c r="E358" s="246">
        <v>22.03</v>
      </c>
      <c r="F358" s="246" t="s">
        <v>3068</v>
      </c>
      <c r="G358" s="267"/>
      <c r="I358" s="246"/>
      <c r="J358" s="246"/>
    </row>
    <row r="359" spans="1:10" hidden="1" x14ac:dyDescent="0.35">
      <c r="A359" s="251" t="s">
        <v>1574</v>
      </c>
      <c r="B359" s="243" t="s">
        <v>1217</v>
      </c>
      <c r="C359" s="244" t="s">
        <v>2628</v>
      </c>
      <c r="D359" s="245" t="s">
        <v>1118</v>
      </c>
      <c r="E359" s="246">
        <v>23.270000000000003</v>
      </c>
      <c r="F359" s="246" t="s">
        <v>3068</v>
      </c>
      <c r="G359" s="267"/>
      <c r="I359" s="246"/>
      <c r="J359" s="246"/>
    </row>
    <row r="360" spans="1:10" hidden="1" x14ac:dyDescent="0.35">
      <c r="A360" s="251" t="s">
        <v>1575</v>
      </c>
      <c r="B360" s="243" t="s">
        <v>1218</v>
      </c>
      <c r="C360" s="244" t="s">
        <v>2628</v>
      </c>
      <c r="D360" s="245" t="s">
        <v>1118</v>
      </c>
      <c r="E360" s="246">
        <v>18.62</v>
      </c>
      <c r="F360" s="246" t="s">
        <v>3068</v>
      </c>
      <c r="G360" s="267"/>
      <c r="I360" s="246"/>
      <c r="J360" s="246"/>
    </row>
    <row r="361" spans="1:10" hidden="1" x14ac:dyDescent="0.35">
      <c r="A361" s="251" t="s">
        <v>1576</v>
      </c>
      <c r="B361" s="243" t="s">
        <v>121</v>
      </c>
      <c r="C361" s="244" t="s">
        <v>2628</v>
      </c>
      <c r="D361" s="245" t="s">
        <v>1118</v>
      </c>
      <c r="E361" s="246">
        <v>18.62</v>
      </c>
      <c r="F361" s="246" t="s">
        <v>3068</v>
      </c>
      <c r="G361" s="267"/>
      <c r="I361" s="246"/>
      <c r="J361" s="246"/>
    </row>
    <row r="362" spans="1:10" hidden="1" x14ac:dyDescent="0.35">
      <c r="A362" s="251" t="s">
        <v>1577</v>
      </c>
      <c r="B362" s="243" t="s">
        <v>122</v>
      </c>
      <c r="C362" s="244" t="s">
        <v>2628</v>
      </c>
      <c r="D362" s="245" t="s">
        <v>1118</v>
      </c>
      <c r="E362" s="246">
        <v>2.34</v>
      </c>
      <c r="F362" s="246" t="s">
        <v>3068</v>
      </c>
      <c r="G362" s="267"/>
      <c r="I362" s="246"/>
      <c r="J362" s="246"/>
    </row>
    <row r="363" spans="1:10" hidden="1" x14ac:dyDescent="0.35">
      <c r="A363" s="251" t="s">
        <v>1578</v>
      </c>
      <c r="B363" s="243" t="s">
        <v>1219</v>
      </c>
      <c r="C363" s="244" t="s">
        <v>2628</v>
      </c>
      <c r="D363" s="245" t="s">
        <v>1118</v>
      </c>
      <c r="E363" s="246">
        <v>5.0599999999999996</v>
      </c>
      <c r="F363" s="246" t="s">
        <v>3068</v>
      </c>
      <c r="G363" s="267"/>
      <c r="I363" s="246"/>
      <c r="J363" s="246"/>
    </row>
    <row r="364" spans="1:10" hidden="1" x14ac:dyDescent="0.35">
      <c r="A364" s="251" t="s">
        <v>1579</v>
      </c>
      <c r="B364" s="243" t="s">
        <v>123</v>
      </c>
      <c r="C364" s="244" t="s">
        <v>2628</v>
      </c>
      <c r="D364" s="245" t="s">
        <v>1118</v>
      </c>
      <c r="E364" s="246">
        <v>5.88</v>
      </c>
      <c r="F364" s="246" t="s">
        <v>3068</v>
      </c>
      <c r="G364" s="267"/>
      <c r="I364" s="246"/>
      <c r="J364" s="246"/>
    </row>
    <row r="365" spans="1:10" hidden="1" x14ac:dyDescent="0.35">
      <c r="A365" s="251" t="s">
        <v>1580</v>
      </c>
      <c r="B365" s="243" t="s">
        <v>124</v>
      </c>
      <c r="C365" s="244" t="s">
        <v>2628</v>
      </c>
      <c r="D365" s="245" t="s">
        <v>1118</v>
      </c>
      <c r="E365" s="246">
        <v>5.0599999999999996</v>
      </c>
      <c r="F365" s="246" t="s">
        <v>3068</v>
      </c>
      <c r="G365" s="267"/>
      <c r="I365" s="246"/>
      <c r="J365" s="246"/>
    </row>
    <row r="366" spans="1:10" hidden="1" x14ac:dyDescent="0.35">
      <c r="A366" s="251" t="s">
        <v>1581</v>
      </c>
      <c r="B366" s="243" t="s">
        <v>125</v>
      </c>
      <c r="C366" s="244" t="s">
        <v>2628</v>
      </c>
      <c r="D366" s="245" t="s">
        <v>1118</v>
      </c>
      <c r="E366" s="246">
        <v>1.56</v>
      </c>
      <c r="F366" s="246" t="s">
        <v>3068</v>
      </c>
      <c r="G366" s="267"/>
      <c r="I366" s="246"/>
      <c r="J366" s="246"/>
    </row>
    <row r="367" spans="1:10" hidden="1" x14ac:dyDescent="0.35">
      <c r="A367" s="251" t="s">
        <v>1582</v>
      </c>
      <c r="B367" s="243" t="s">
        <v>809</v>
      </c>
      <c r="C367" s="244" t="s">
        <v>2628</v>
      </c>
      <c r="D367" s="245" t="s">
        <v>1118</v>
      </c>
      <c r="E367" s="246">
        <v>33.21</v>
      </c>
      <c r="F367" s="246" t="s">
        <v>3068</v>
      </c>
      <c r="G367" s="267"/>
      <c r="I367" s="246"/>
      <c r="J367" s="246"/>
    </row>
    <row r="368" spans="1:10" hidden="1" x14ac:dyDescent="0.35">
      <c r="A368" s="251" t="s">
        <v>1583</v>
      </c>
      <c r="B368" s="243" t="s">
        <v>810</v>
      </c>
      <c r="C368" s="244" t="s">
        <v>2628</v>
      </c>
      <c r="D368" s="245" t="s">
        <v>1118</v>
      </c>
      <c r="E368" s="246">
        <v>52.71</v>
      </c>
      <c r="F368" s="246" t="s">
        <v>3068</v>
      </c>
      <c r="G368" s="267"/>
      <c r="I368" s="246"/>
      <c r="J368" s="246"/>
    </row>
    <row r="369" spans="1:10" hidden="1" x14ac:dyDescent="0.35">
      <c r="A369" s="251" t="s">
        <v>1584</v>
      </c>
      <c r="B369" s="243" t="s">
        <v>807</v>
      </c>
      <c r="C369" s="244" t="s">
        <v>2628</v>
      </c>
      <c r="D369" s="245" t="s">
        <v>1118</v>
      </c>
      <c r="E369" s="246">
        <v>37.869999999999997</v>
      </c>
      <c r="F369" s="246" t="s">
        <v>3068</v>
      </c>
      <c r="G369" s="267"/>
      <c r="I369" s="246"/>
      <c r="J369" s="246"/>
    </row>
    <row r="370" spans="1:10" hidden="1" x14ac:dyDescent="0.35">
      <c r="A370" s="251" t="s">
        <v>1585</v>
      </c>
      <c r="B370" s="243" t="s">
        <v>808</v>
      </c>
      <c r="C370" s="244" t="s">
        <v>2628</v>
      </c>
      <c r="D370" s="245" t="s">
        <v>1118</v>
      </c>
      <c r="E370" s="246">
        <v>70.550000000000011</v>
      </c>
      <c r="F370" s="246" t="s">
        <v>3068</v>
      </c>
      <c r="G370" s="267"/>
      <c r="I370" s="246"/>
      <c r="J370" s="246"/>
    </row>
    <row r="371" spans="1:10" hidden="1" x14ac:dyDescent="0.35">
      <c r="A371" s="251" t="s">
        <v>1586</v>
      </c>
      <c r="B371" s="243" t="s">
        <v>126</v>
      </c>
      <c r="C371" s="244" t="s">
        <v>2628</v>
      </c>
      <c r="D371" s="245" t="s">
        <v>1118</v>
      </c>
      <c r="E371" s="246">
        <v>22.44</v>
      </c>
      <c r="F371" s="246" t="s">
        <v>3069</v>
      </c>
      <c r="G371" s="246"/>
      <c r="I371" s="246"/>
      <c r="J371" s="246"/>
    </row>
    <row r="372" spans="1:10" hidden="1" x14ac:dyDescent="0.35">
      <c r="A372" s="251" t="s">
        <v>1587</v>
      </c>
      <c r="B372" s="243" t="s">
        <v>127</v>
      </c>
      <c r="C372" s="244" t="s">
        <v>2628</v>
      </c>
      <c r="D372" s="245" t="s">
        <v>1118</v>
      </c>
      <c r="E372" s="246">
        <v>41.769999999999996</v>
      </c>
      <c r="F372" s="246" t="s">
        <v>3069</v>
      </c>
      <c r="G372" s="246"/>
      <c r="I372" s="246"/>
      <c r="J372" s="246"/>
    </row>
    <row r="373" spans="1:10" hidden="1" x14ac:dyDescent="0.35">
      <c r="A373" s="251" t="s">
        <v>1588</v>
      </c>
      <c r="B373" s="243" t="s">
        <v>128</v>
      </c>
      <c r="C373" s="244" t="s">
        <v>2628</v>
      </c>
      <c r="D373" s="245" t="s">
        <v>1118</v>
      </c>
      <c r="E373" s="246">
        <v>12.24</v>
      </c>
      <c r="F373" s="246" t="s">
        <v>3069</v>
      </c>
      <c r="G373" s="246"/>
      <c r="I373" s="246"/>
      <c r="J373" s="246"/>
    </row>
    <row r="374" spans="1:10" hidden="1" x14ac:dyDescent="0.35">
      <c r="A374" s="251" t="s">
        <v>1589</v>
      </c>
      <c r="B374" s="243" t="s">
        <v>129</v>
      </c>
      <c r="C374" s="244" t="s">
        <v>2628</v>
      </c>
      <c r="D374" s="245" t="s">
        <v>1118</v>
      </c>
      <c r="E374" s="246">
        <v>22.790000000000003</v>
      </c>
      <c r="F374" s="246" t="s">
        <v>3069</v>
      </c>
      <c r="G374" s="246"/>
      <c r="I374" s="246"/>
      <c r="J374" s="246"/>
    </row>
    <row r="375" spans="1:10" hidden="1" x14ac:dyDescent="0.35">
      <c r="A375" s="251" t="s">
        <v>1590</v>
      </c>
      <c r="B375" s="243" t="s">
        <v>130</v>
      </c>
      <c r="C375" s="244" t="s">
        <v>2628</v>
      </c>
      <c r="D375" s="245" t="s">
        <v>1118</v>
      </c>
      <c r="E375" s="246">
        <v>6.12</v>
      </c>
      <c r="F375" s="246" t="s">
        <v>3069</v>
      </c>
      <c r="G375" s="246"/>
      <c r="I375" s="246"/>
      <c r="J375" s="246"/>
    </row>
    <row r="376" spans="1:10" hidden="1" x14ac:dyDescent="0.35">
      <c r="A376" s="264" t="s">
        <v>1591</v>
      </c>
      <c r="B376" s="256" t="s">
        <v>131</v>
      </c>
      <c r="C376" s="257" t="s">
        <v>2628</v>
      </c>
      <c r="D376" s="245" t="s">
        <v>1118</v>
      </c>
      <c r="E376" s="246">
        <v>11.4</v>
      </c>
      <c r="F376" s="246" t="s">
        <v>3069</v>
      </c>
      <c r="G376" s="246"/>
      <c r="I376" s="246"/>
      <c r="J376" s="246"/>
    </row>
    <row r="377" spans="1:10" x14ac:dyDescent="0.35">
      <c r="A377" s="251" t="s">
        <v>1592</v>
      </c>
      <c r="B377" s="243" t="s">
        <v>491</v>
      </c>
      <c r="C377" s="244" t="s">
        <v>2628</v>
      </c>
      <c r="D377" s="258" t="s">
        <v>1118</v>
      </c>
      <c r="E377" s="246">
        <v>10.11</v>
      </c>
      <c r="F377" s="259" t="s">
        <v>3069</v>
      </c>
      <c r="G377" s="259">
        <v>1</v>
      </c>
      <c r="H377" s="259"/>
      <c r="I377" s="260">
        <f>VLOOKUP(A377,LİSTE!B:R,17,FALSE)</f>
        <v>3.2656000000000005</v>
      </c>
      <c r="J377" s="260">
        <f>I377*G377</f>
        <v>3.2656000000000005</v>
      </c>
    </row>
    <row r="378" spans="1:10" hidden="1" x14ac:dyDescent="0.35">
      <c r="A378" s="265" t="s">
        <v>1593</v>
      </c>
      <c r="B378" s="262" t="s">
        <v>492</v>
      </c>
      <c r="C378" s="263" t="s">
        <v>2628</v>
      </c>
      <c r="D378" s="245" t="s">
        <v>1118</v>
      </c>
      <c r="E378" s="246">
        <v>15.379999999999999</v>
      </c>
      <c r="F378" s="246" t="s">
        <v>3069</v>
      </c>
      <c r="G378" s="246"/>
      <c r="I378" s="246"/>
      <c r="J378" s="246"/>
    </row>
    <row r="379" spans="1:10" hidden="1" x14ac:dyDescent="0.35">
      <c r="A379" s="251" t="s">
        <v>1594</v>
      </c>
      <c r="B379" s="243" t="s">
        <v>1220</v>
      </c>
      <c r="C379" s="244" t="s">
        <v>2628</v>
      </c>
      <c r="D379" s="245" t="s">
        <v>1118</v>
      </c>
      <c r="E379" s="246">
        <v>10.11</v>
      </c>
      <c r="F379" s="246" t="s">
        <v>3069</v>
      </c>
      <c r="G379" s="246"/>
      <c r="I379" s="246"/>
      <c r="J379" s="246"/>
    </row>
    <row r="380" spans="1:10" hidden="1" x14ac:dyDescent="0.35">
      <c r="A380" s="251" t="s">
        <v>1595</v>
      </c>
      <c r="B380" s="243" t="s">
        <v>132</v>
      </c>
      <c r="C380" s="244" t="s">
        <v>2628</v>
      </c>
      <c r="D380" s="245" t="s">
        <v>1118</v>
      </c>
      <c r="E380" s="246">
        <v>22.44</v>
      </c>
      <c r="F380" s="246" t="s">
        <v>3069</v>
      </c>
      <c r="G380" s="246"/>
      <c r="I380" s="246"/>
      <c r="J380" s="246"/>
    </row>
    <row r="381" spans="1:10" hidden="1" x14ac:dyDescent="0.35">
      <c r="A381" s="251" t="s">
        <v>1596</v>
      </c>
      <c r="B381" s="243" t="s">
        <v>133</v>
      </c>
      <c r="C381" s="244" t="s">
        <v>2628</v>
      </c>
      <c r="D381" s="245" t="s">
        <v>1118</v>
      </c>
      <c r="E381" s="246">
        <v>41.769999999999996</v>
      </c>
      <c r="F381" s="246" t="s">
        <v>3069</v>
      </c>
      <c r="G381" s="246"/>
      <c r="I381" s="246"/>
      <c r="J381" s="246"/>
    </row>
    <row r="382" spans="1:10" hidden="1" x14ac:dyDescent="0.35">
      <c r="A382" s="251" t="s">
        <v>1597</v>
      </c>
      <c r="B382" s="243" t="s">
        <v>134</v>
      </c>
      <c r="C382" s="244" t="s">
        <v>2628</v>
      </c>
      <c r="D382" s="245" t="s">
        <v>1118</v>
      </c>
      <c r="E382" s="246">
        <v>22.44</v>
      </c>
      <c r="F382" s="246" t="s">
        <v>3069</v>
      </c>
      <c r="G382" s="246"/>
      <c r="I382" s="246"/>
      <c r="J382" s="246"/>
    </row>
    <row r="383" spans="1:10" hidden="1" x14ac:dyDescent="0.35">
      <c r="A383" s="264" t="s">
        <v>1598</v>
      </c>
      <c r="B383" s="256" t="s">
        <v>135</v>
      </c>
      <c r="C383" s="257" t="s">
        <v>2628</v>
      </c>
      <c r="D383" s="245" t="s">
        <v>1118</v>
      </c>
      <c r="E383" s="246">
        <v>41.769999999999996</v>
      </c>
      <c r="F383" s="246" t="s">
        <v>3069</v>
      </c>
      <c r="G383" s="246"/>
      <c r="I383" s="246"/>
      <c r="J383" s="246"/>
    </row>
    <row r="384" spans="1:10" x14ac:dyDescent="0.35">
      <c r="A384" s="251" t="s">
        <v>1599</v>
      </c>
      <c r="B384" s="243" t="s">
        <v>136</v>
      </c>
      <c r="C384" s="244" t="s">
        <v>2628</v>
      </c>
      <c r="D384" s="258" t="s">
        <v>1118</v>
      </c>
      <c r="E384" s="246">
        <v>22.44</v>
      </c>
      <c r="F384" s="259" t="s">
        <v>3069</v>
      </c>
      <c r="G384" s="259">
        <v>1</v>
      </c>
      <c r="H384" s="259"/>
      <c r="I384" s="260">
        <f>VLOOKUP(A384,LİSTE!B:R,17,FALSE)</f>
        <v>13.062400000000002</v>
      </c>
      <c r="J384" s="260">
        <f>I384*G384</f>
        <v>13.062400000000002</v>
      </c>
    </row>
    <row r="385" spans="1:10" hidden="1" x14ac:dyDescent="0.35">
      <c r="A385" s="265" t="s">
        <v>1600</v>
      </c>
      <c r="B385" s="262" t="s">
        <v>137</v>
      </c>
      <c r="C385" s="263" t="s">
        <v>2628</v>
      </c>
      <c r="D385" s="245" t="s">
        <v>1118</v>
      </c>
      <c r="E385" s="246">
        <v>41.769999999999996</v>
      </c>
      <c r="F385" s="246" t="s">
        <v>3069</v>
      </c>
      <c r="G385" s="246"/>
      <c r="I385" s="246"/>
      <c r="J385" s="246"/>
    </row>
    <row r="386" spans="1:10" hidden="1" x14ac:dyDescent="0.35">
      <c r="A386" s="251" t="s">
        <v>1601</v>
      </c>
      <c r="B386" s="243" t="s">
        <v>138</v>
      </c>
      <c r="C386" s="244" t="s">
        <v>2628</v>
      </c>
      <c r="D386" s="245" t="s">
        <v>1118</v>
      </c>
      <c r="E386" s="246">
        <v>22.44</v>
      </c>
      <c r="F386" s="246" t="s">
        <v>3069</v>
      </c>
      <c r="G386" s="246"/>
      <c r="I386" s="246"/>
      <c r="J386" s="246"/>
    </row>
    <row r="387" spans="1:10" hidden="1" x14ac:dyDescent="0.35">
      <c r="A387" s="251" t="s">
        <v>1602</v>
      </c>
      <c r="B387" s="243" t="s">
        <v>139</v>
      </c>
      <c r="C387" s="244" t="s">
        <v>2628</v>
      </c>
      <c r="D387" s="245" t="s">
        <v>1118</v>
      </c>
      <c r="E387" s="246">
        <v>41.769999999999996</v>
      </c>
      <c r="F387" s="246" t="s">
        <v>3069</v>
      </c>
      <c r="G387" s="246"/>
      <c r="I387" s="246"/>
      <c r="J387" s="246"/>
    </row>
    <row r="388" spans="1:10" hidden="1" x14ac:dyDescent="0.35">
      <c r="A388" s="264" t="s">
        <v>1603</v>
      </c>
      <c r="B388" s="256" t="s">
        <v>140</v>
      </c>
      <c r="C388" s="257" t="s">
        <v>2628</v>
      </c>
      <c r="D388" s="245" t="s">
        <v>1118</v>
      </c>
      <c r="E388" s="246">
        <v>22.44</v>
      </c>
      <c r="F388" s="246" t="s">
        <v>3069</v>
      </c>
      <c r="G388" s="246"/>
      <c r="I388" s="246"/>
      <c r="J388" s="246"/>
    </row>
    <row r="389" spans="1:10" x14ac:dyDescent="0.35">
      <c r="A389" s="251" t="s">
        <v>1604</v>
      </c>
      <c r="B389" s="243" t="s">
        <v>141</v>
      </c>
      <c r="C389" s="244" t="s">
        <v>2628</v>
      </c>
      <c r="D389" s="258" t="s">
        <v>1118</v>
      </c>
      <c r="E389" s="246">
        <v>41.769999999999996</v>
      </c>
      <c r="F389" s="259" t="s">
        <v>3069</v>
      </c>
      <c r="G389" s="259">
        <v>11</v>
      </c>
      <c r="H389" s="259"/>
      <c r="I389" s="260">
        <f>VLOOKUP(A389,LİSTE!B:R,17,FALSE)</f>
        <v>26.873878400000002</v>
      </c>
      <c r="J389" s="260">
        <f>I389*G389</f>
        <v>295.61266240000003</v>
      </c>
    </row>
    <row r="390" spans="1:10" hidden="1" x14ac:dyDescent="0.35">
      <c r="A390" s="269" t="s">
        <v>1605</v>
      </c>
      <c r="B390" s="270" t="s">
        <v>443</v>
      </c>
      <c r="C390" s="271" t="s">
        <v>2628</v>
      </c>
      <c r="D390" s="245" t="s">
        <v>1118</v>
      </c>
      <c r="E390" s="246">
        <v>45.57</v>
      </c>
      <c r="F390" s="246" t="s">
        <v>3069</v>
      </c>
      <c r="G390" s="246"/>
      <c r="I390" s="246"/>
      <c r="J390" s="246"/>
    </row>
    <row r="391" spans="1:10" x14ac:dyDescent="0.35">
      <c r="A391" s="251" t="s">
        <v>1606</v>
      </c>
      <c r="B391" s="243" t="s">
        <v>444</v>
      </c>
      <c r="C391" s="244" t="s">
        <v>2628</v>
      </c>
      <c r="D391" s="258" t="s">
        <v>1118</v>
      </c>
      <c r="E391" s="246">
        <v>24.48</v>
      </c>
      <c r="F391" s="259" t="s">
        <v>3069</v>
      </c>
      <c r="G391" s="259">
        <v>1</v>
      </c>
      <c r="H391" s="259"/>
      <c r="I391" s="260">
        <f>VLOOKUP(A391,LİSTE!B:R,17,FALSE)</f>
        <v>24.886949200000004</v>
      </c>
      <c r="J391" s="260">
        <f>I391*G391</f>
        <v>24.886949200000004</v>
      </c>
    </row>
    <row r="392" spans="1:10" hidden="1" x14ac:dyDescent="0.35">
      <c r="A392" s="265" t="s">
        <v>1607</v>
      </c>
      <c r="B392" s="262" t="s">
        <v>142</v>
      </c>
      <c r="C392" s="263" t="s">
        <v>2628</v>
      </c>
      <c r="D392" s="245" t="s">
        <v>1118</v>
      </c>
      <c r="E392" s="246">
        <v>45.57</v>
      </c>
      <c r="F392" s="246" t="s">
        <v>3069</v>
      </c>
      <c r="G392" s="246"/>
      <c r="I392" s="246"/>
      <c r="J392" s="246"/>
    </row>
    <row r="393" spans="1:10" hidden="1" x14ac:dyDescent="0.35">
      <c r="A393" s="264" t="s">
        <v>1608</v>
      </c>
      <c r="B393" s="272" t="s">
        <v>143</v>
      </c>
      <c r="C393" s="257" t="s">
        <v>2628</v>
      </c>
      <c r="D393" s="245" t="s">
        <v>1118</v>
      </c>
      <c r="E393" s="246">
        <v>24.48</v>
      </c>
      <c r="F393" s="246" t="s">
        <v>3069</v>
      </c>
      <c r="G393" s="268"/>
      <c r="I393" s="246"/>
      <c r="J393" s="246"/>
    </row>
    <row r="394" spans="1:10" x14ac:dyDescent="0.35">
      <c r="A394" s="251" t="s">
        <v>1608</v>
      </c>
      <c r="B394" s="243" t="s">
        <v>143</v>
      </c>
      <c r="C394" s="244" t="s">
        <v>2628</v>
      </c>
      <c r="D394" s="258" t="s">
        <v>1118</v>
      </c>
      <c r="E394" s="246">
        <v>24.48</v>
      </c>
      <c r="F394" s="259" t="s">
        <v>3069</v>
      </c>
      <c r="G394" s="259">
        <v>1</v>
      </c>
      <c r="H394" s="259" t="s">
        <v>3070</v>
      </c>
      <c r="I394" s="260">
        <f>VLOOKUP(A394,LİSTE!B:R,17,FALSE)</f>
        <v>13.062400000000002</v>
      </c>
      <c r="J394" s="260">
        <f>I394*G394</f>
        <v>13.062400000000002</v>
      </c>
    </row>
    <row r="395" spans="1:10" x14ac:dyDescent="0.35">
      <c r="A395" s="251" t="s">
        <v>1608</v>
      </c>
      <c r="B395" s="243" t="s">
        <v>143</v>
      </c>
      <c r="C395" s="244" t="s">
        <v>2628</v>
      </c>
      <c r="D395" s="246" t="s">
        <v>3069</v>
      </c>
      <c r="F395" s="259" t="s">
        <v>3069</v>
      </c>
      <c r="G395" s="259">
        <v>1</v>
      </c>
      <c r="H395" s="259" t="s">
        <v>3071</v>
      </c>
      <c r="I395" s="260">
        <f>VLOOKUP(A395,LİSTE!B:R,17,FALSE)</f>
        <v>13.062400000000002</v>
      </c>
      <c r="J395" s="260">
        <f>I395*G395</f>
        <v>13.062400000000002</v>
      </c>
    </row>
    <row r="396" spans="1:10" x14ac:dyDescent="0.35">
      <c r="A396" s="251" t="s">
        <v>1609</v>
      </c>
      <c r="B396" s="243" t="s">
        <v>3110</v>
      </c>
      <c r="C396" s="244" t="s">
        <v>2628</v>
      </c>
      <c r="D396" s="258" t="s">
        <v>1118</v>
      </c>
      <c r="E396" s="246">
        <v>12.24</v>
      </c>
      <c r="F396" s="259" t="s">
        <v>3069</v>
      </c>
      <c r="G396" s="259">
        <v>37</v>
      </c>
      <c r="H396" s="259"/>
      <c r="I396" s="260">
        <f>Sayfa2!CE7</f>
        <v>0.8</v>
      </c>
      <c r="J396" s="260">
        <f>I396*G396</f>
        <v>29.6</v>
      </c>
    </row>
    <row r="397" spans="1:10" hidden="1" x14ac:dyDescent="0.35">
      <c r="A397" s="269" t="s">
        <v>1610</v>
      </c>
      <c r="B397" s="270" t="s">
        <v>484</v>
      </c>
      <c r="C397" s="271" t="s">
        <v>2628</v>
      </c>
      <c r="D397" s="245" t="s">
        <v>1118</v>
      </c>
      <c r="E397" s="246">
        <v>22.790000000000003</v>
      </c>
      <c r="F397" s="246" t="s">
        <v>3069</v>
      </c>
      <c r="G397" s="250"/>
      <c r="I397" s="246"/>
      <c r="J397" s="246"/>
    </row>
    <row r="398" spans="1:10" x14ac:dyDescent="0.35">
      <c r="A398" s="251" t="s">
        <v>1611</v>
      </c>
      <c r="B398" s="243" t="s">
        <v>144</v>
      </c>
      <c r="C398" s="244" t="s">
        <v>2628</v>
      </c>
      <c r="D398" s="258" t="s">
        <v>1118</v>
      </c>
      <c r="E398" s="246">
        <v>28.05</v>
      </c>
      <c r="F398" s="259" t="s">
        <v>3069</v>
      </c>
      <c r="G398" s="259">
        <v>1</v>
      </c>
      <c r="H398" s="259"/>
      <c r="I398" s="260">
        <f>VLOOKUP(A398,LİSTE!B:R,17,FALSE)</f>
        <v>13.062400000000002</v>
      </c>
      <c r="J398" s="260">
        <f>I398*G398</f>
        <v>13.062400000000002</v>
      </c>
    </row>
    <row r="399" spans="1:10" hidden="1" x14ac:dyDescent="0.35">
      <c r="A399" s="265" t="s">
        <v>1612</v>
      </c>
      <c r="B399" s="262" t="s">
        <v>145</v>
      </c>
      <c r="C399" s="263" t="s">
        <v>2628</v>
      </c>
      <c r="D399" s="245" t="s">
        <v>1118</v>
      </c>
      <c r="E399" s="246">
        <v>47.379999999999995</v>
      </c>
      <c r="F399" s="246" t="s">
        <v>3069</v>
      </c>
      <c r="G399" s="246"/>
      <c r="I399" s="246"/>
      <c r="J399" s="246"/>
    </row>
    <row r="400" spans="1:10" hidden="1" x14ac:dyDescent="0.35">
      <c r="A400" s="251" t="s">
        <v>1613</v>
      </c>
      <c r="B400" s="243" t="s">
        <v>1221</v>
      </c>
      <c r="C400" s="244" t="s">
        <v>2628</v>
      </c>
      <c r="D400" s="245" t="s">
        <v>1118</v>
      </c>
      <c r="E400" s="246">
        <v>24.48</v>
      </c>
      <c r="F400" s="246" t="s">
        <v>3069</v>
      </c>
      <c r="G400" s="246"/>
      <c r="I400" s="246"/>
      <c r="J400" s="246"/>
    </row>
    <row r="401" spans="1:10" hidden="1" x14ac:dyDescent="0.35">
      <c r="A401" s="251" t="s">
        <v>1614</v>
      </c>
      <c r="B401" s="243" t="s">
        <v>146</v>
      </c>
      <c r="C401" s="244" t="s">
        <v>2628</v>
      </c>
      <c r="D401" s="245" t="s">
        <v>1118</v>
      </c>
      <c r="E401" s="246">
        <v>24.48</v>
      </c>
      <c r="F401" s="246" t="s">
        <v>3069</v>
      </c>
      <c r="G401" s="246"/>
      <c r="I401" s="246"/>
      <c r="J401" s="246"/>
    </row>
    <row r="402" spans="1:10" hidden="1" x14ac:dyDescent="0.35">
      <c r="A402" s="251" t="s">
        <v>1615</v>
      </c>
      <c r="B402" s="243" t="s">
        <v>1222</v>
      </c>
      <c r="C402" s="244" t="s">
        <v>2628</v>
      </c>
      <c r="D402" s="245" t="s">
        <v>1118</v>
      </c>
      <c r="E402" s="246">
        <v>24.35</v>
      </c>
      <c r="F402" s="246" t="s">
        <v>3069</v>
      </c>
      <c r="G402" s="246"/>
      <c r="I402" s="246"/>
      <c r="J402" s="246"/>
    </row>
    <row r="403" spans="1:10" hidden="1" x14ac:dyDescent="0.35">
      <c r="A403" s="251" t="s">
        <v>1616</v>
      </c>
      <c r="B403" s="243" t="s">
        <v>1223</v>
      </c>
      <c r="C403" s="244" t="s">
        <v>2628</v>
      </c>
      <c r="D403" s="245" t="s">
        <v>1118</v>
      </c>
      <c r="E403" s="246">
        <v>19.48</v>
      </c>
      <c r="F403" s="246" t="s">
        <v>3069</v>
      </c>
      <c r="G403" s="246"/>
      <c r="I403" s="246"/>
      <c r="J403" s="246"/>
    </row>
    <row r="404" spans="1:10" hidden="1" x14ac:dyDescent="0.35">
      <c r="A404" s="251" t="s">
        <v>1617</v>
      </c>
      <c r="B404" s="243" t="s">
        <v>147</v>
      </c>
      <c r="C404" s="244" t="s">
        <v>2628</v>
      </c>
      <c r="D404" s="245" t="s">
        <v>1118</v>
      </c>
      <c r="E404" s="246">
        <v>19.48</v>
      </c>
      <c r="F404" s="246" t="s">
        <v>3069</v>
      </c>
      <c r="G404" s="246"/>
      <c r="I404" s="246"/>
      <c r="J404" s="246"/>
    </row>
    <row r="405" spans="1:10" hidden="1" x14ac:dyDescent="0.35">
      <c r="A405" s="251" t="s">
        <v>1618</v>
      </c>
      <c r="B405" s="243" t="s">
        <v>148</v>
      </c>
      <c r="C405" s="244" t="s">
        <v>2628</v>
      </c>
      <c r="D405" s="245" t="s">
        <v>1118</v>
      </c>
      <c r="E405" s="246">
        <v>2.4699999999999998</v>
      </c>
      <c r="F405" s="246" t="s">
        <v>3069</v>
      </c>
      <c r="G405" s="246"/>
      <c r="I405" s="246"/>
      <c r="J405" s="246"/>
    </row>
    <row r="406" spans="1:10" hidden="1" x14ac:dyDescent="0.35">
      <c r="A406" s="251" t="s">
        <v>1619</v>
      </c>
      <c r="B406" s="243" t="s">
        <v>1224</v>
      </c>
      <c r="C406" s="244" t="s">
        <v>2628</v>
      </c>
      <c r="D406" s="245" t="s">
        <v>1118</v>
      </c>
      <c r="E406" s="246">
        <v>5.34</v>
      </c>
      <c r="F406" s="246" t="s">
        <v>3069</v>
      </c>
      <c r="G406" s="246"/>
      <c r="I406" s="246"/>
      <c r="J406" s="246"/>
    </row>
    <row r="407" spans="1:10" hidden="1" x14ac:dyDescent="0.35">
      <c r="A407" s="251" t="s">
        <v>1620</v>
      </c>
      <c r="B407" s="243" t="s">
        <v>149</v>
      </c>
      <c r="C407" s="244" t="s">
        <v>2628</v>
      </c>
      <c r="D407" s="245" t="s">
        <v>1118</v>
      </c>
      <c r="E407" s="246">
        <v>6.02</v>
      </c>
      <c r="F407" s="246" t="s">
        <v>3069</v>
      </c>
      <c r="G407" s="246"/>
      <c r="I407" s="246"/>
      <c r="J407" s="246"/>
    </row>
    <row r="408" spans="1:10" hidden="1" x14ac:dyDescent="0.35">
      <c r="A408" s="251" t="s">
        <v>1621</v>
      </c>
      <c r="B408" s="243" t="s">
        <v>150</v>
      </c>
      <c r="C408" s="244" t="s">
        <v>2628</v>
      </c>
      <c r="D408" s="245" t="s">
        <v>1118</v>
      </c>
      <c r="E408" s="246">
        <v>5.34</v>
      </c>
      <c r="F408" s="246" t="s">
        <v>3069</v>
      </c>
      <c r="G408" s="246"/>
      <c r="I408" s="246"/>
      <c r="J408" s="246"/>
    </row>
    <row r="409" spans="1:10" hidden="1" x14ac:dyDescent="0.35">
      <c r="A409" s="264" t="s">
        <v>1622</v>
      </c>
      <c r="B409" s="256" t="s">
        <v>151</v>
      </c>
      <c r="C409" s="257" t="s">
        <v>2628</v>
      </c>
      <c r="D409" s="245" t="s">
        <v>1118</v>
      </c>
      <c r="E409" s="246">
        <v>1.73</v>
      </c>
      <c r="F409" s="246" t="s">
        <v>3069</v>
      </c>
      <c r="G409" s="246"/>
      <c r="I409" s="246"/>
      <c r="J409" s="246"/>
    </row>
    <row r="410" spans="1:10" x14ac:dyDescent="0.35">
      <c r="A410" s="251" t="s">
        <v>1623</v>
      </c>
      <c r="B410" s="243" t="s">
        <v>710</v>
      </c>
      <c r="C410" s="244" t="s">
        <v>2628</v>
      </c>
      <c r="D410" s="258" t="s">
        <v>1118</v>
      </c>
      <c r="E410" s="246">
        <v>36.269999999999996</v>
      </c>
      <c r="F410" s="259" t="s">
        <v>3069</v>
      </c>
      <c r="G410" s="259">
        <v>1</v>
      </c>
      <c r="H410" s="259"/>
      <c r="I410" s="260">
        <f>VLOOKUP(A410,LİSTE!B:R,17,FALSE)</f>
        <v>16.327999999999999</v>
      </c>
      <c r="J410" s="260">
        <f>I410*G410</f>
        <v>16.327999999999999</v>
      </c>
    </row>
    <row r="411" spans="1:10" hidden="1" x14ac:dyDescent="0.35">
      <c r="A411" s="265" t="s">
        <v>1624</v>
      </c>
      <c r="B411" s="262" t="s">
        <v>940</v>
      </c>
      <c r="C411" s="263" t="s">
        <v>2628</v>
      </c>
      <c r="D411" s="245" t="s">
        <v>1118</v>
      </c>
      <c r="E411" s="246">
        <v>57.36</v>
      </c>
      <c r="F411" s="246" t="s">
        <v>3069</v>
      </c>
      <c r="G411" s="246"/>
      <c r="I411" s="246"/>
      <c r="J411" s="246"/>
    </row>
    <row r="412" spans="1:10" hidden="1" x14ac:dyDescent="0.35">
      <c r="A412" s="251" t="s">
        <v>1625</v>
      </c>
      <c r="B412" s="243" t="s">
        <v>711</v>
      </c>
      <c r="C412" s="244" t="s">
        <v>2628</v>
      </c>
      <c r="D412" s="245" t="s">
        <v>1118</v>
      </c>
      <c r="E412" s="246">
        <v>42.07</v>
      </c>
      <c r="F412" s="246" t="s">
        <v>3069</v>
      </c>
      <c r="G412" s="246"/>
      <c r="I412" s="246"/>
      <c r="J412" s="246"/>
    </row>
    <row r="413" spans="1:10" hidden="1" x14ac:dyDescent="0.35">
      <c r="A413" s="264" t="s">
        <v>1626</v>
      </c>
      <c r="B413" s="256" t="s">
        <v>712</v>
      </c>
      <c r="C413" s="257" t="s">
        <v>2628</v>
      </c>
      <c r="D413" s="245" t="s">
        <v>1118</v>
      </c>
      <c r="E413" s="246">
        <v>77.52000000000001</v>
      </c>
      <c r="F413" s="246" t="s">
        <v>3069</v>
      </c>
      <c r="G413" s="246"/>
      <c r="I413" s="246"/>
      <c r="J413" s="246"/>
    </row>
    <row r="414" spans="1:10" x14ac:dyDescent="0.35">
      <c r="A414" s="251" t="s">
        <v>1627</v>
      </c>
      <c r="B414" s="243" t="s">
        <v>152</v>
      </c>
      <c r="C414" s="244" t="s">
        <v>2628</v>
      </c>
      <c r="D414" s="258" t="s">
        <v>1118</v>
      </c>
      <c r="E414" s="246">
        <v>25.25</v>
      </c>
      <c r="F414" s="259" t="s">
        <v>3072</v>
      </c>
      <c r="G414" s="259">
        <v>7</v>
      </c>
      <c r="H414" s="259"/>
      <c r="I414" s="260">
        <f>VLOOKUP(A414,LİSTE!B:R,17,FALSE)</f>
        <v>14.695200000000003</v>
      </c>
      <c r="J414" s="260">
        <f>I414*G414</f>
        <v>102.86640000000003</v>
      </c>
    </row>
    <row r="415" spans="1:10" hidden="1" x14ac:dyDescent="0.35">
      <c r="A415" s="269" t="s">
        <v>1628</v>
      </c>
      <c r="B415" s="270" t="s">
        <v>153</v>
      </c>
      <c r="C415" s="271" t="s">
        <v>2628</v>
      </c>
      <c r="D415" s="245" t="s">
        <v>1118</v>
      </c>
      <c r="E415" s="246">
        <v>46.4</v>
      </c>
      <c r="F415" s="246" t="s">
        <v>3072</v>
      </c>
      <c r="G415" s="273"/>
      <c r="I415" s="246"/>
      <c r="J415" s="246"/>
    </row>
    <row r="416" spans="1:10" x14ac:dyDescent="0.35">
      <c r="A416" s="251" t="s">
        <v>1629</v>
      </c>
      <c r="B416" s="243" t="s">
        <v>154</v>
      </c>
      <c r="C416" s="244" t="s">
        <v>2628</v>
      </c>
      <c r="D416" s="258" t="s">
        <v>1118</v>
      </c>
      <c r="E416" s="246">
        <v>13.77</v>
      </c>
      <c r="F416" s="259" t="s">
        <v>3072</v>
      </c>
      <c r="G416" s="259">
        <v>2</v>
      </c>
      <c r="H416" s="259"/>
      <c r="I416" s="260">
        <f>VLOOKUP(A416,LİSTE!B:R,17,FALSE)</f>
        <v>29.628914400000006</v>
      </c>
      <c r="J416" s="260">
        <f>I416*G416</f>
        <v>59.257828800000013</v>
      </c>
    </row>
    <row r="417" spans="1:10" hidden="1" x14ac:dyDescent="0.35">
      <c r="A417" s="265" t="s">
        <v>1630</v>
      </c>
      <c r="B417" s="262" t="s">
        <v>155</v>
      </c>
      <c r="C417" s="263" t="s">
        <v>2628</v>
      </c>
      <c r="D417" s="245" t="s">
        <v>1118</v>
      </c>
      <c r="E417" s="246">
        <v>25.310000000000002</v>
      </c>
      <c r="F417" s="246" t="s">
        <v>3072</v>
      </c>
      <c r="G417" s="273"/>
      <c r="I417" s="246"/>
      <c r="J417" s="246"/>
    </row>
    <row r="418" spans="1:10" hidden="1" x14ac:dyDescent="0.35">
      <c r="A418" s="251" t="s">
        <v>1631</v>
      </c>
      <c r="B418" s="243" t="s">
        <v>156</v>
      </c>
      <c r="C418" s="244" t="s">
        <v>2628</v>
      </c>
      <c r="D418" s="245" t="s">
        <v>1118</v>
      </c>
      <c r="E418" s="246">
        <v>6.89</v>
      </c>
      <c r="F418" s="246" t="s">
        <v>3072</v>
      </c>
      <c r="G418" s="273"/>
      <c r="I418" s="246"/>
      <c r="J418" s="246"/>
    </row>
    <row r="419" spans="1:10" hidden="1" x14ac:dyDescent="0.35">
      <c r="A419" s="251" t="s">
        <v>1632</v>
      </c>
      <c r="B419" s="243" t="s">
        <v>157</v>
      </c>
      <c r="C419" s="244" t="s">
        <v>2628</v>
      </c>
      <c r="D419" s="245" t="s">
        <v>1118</v>
      </c>
      <c r="E419" s="246">
        <v>12.66</v>
      </c>
      <c r="F419" s="246" t="s">
        <v>3072</v>
      </c>
      <c r="G419" s="273"/>
      <c r="I419" s="246"/>
      <c r="J419" s="246"/>
    </row>
    <row r="420" spans="1:10" hidden="1" x14ac:dyDescent="0.35">
      <c r="A420" s="251" t="s">
        <v>1633</v>
      </c>
      <c r="B420" s="243" t="s">
        <v>493</v>
      </c>
      <c r="C420" s="244" t="s">
        <v>2628</v>
      </c>
      <c r="D420" s="245" t="s">
        <v>1118</v>
      </c>
      <c r="E420" s="246">
        <v>10.87</v>
      </c>
      <c r="F420" s="246" t="s">
        <v>3072</v>
      </c>
      <c r="G420" s="273"/>
      <c r="I420" s="246"/>
      <c r="J420" s="246"/>
    </row>
    <row r="421" spans="1:10" hidden="1" x14ac:dyDescent="0.35">
      <c r="A421" s="251" t="s">
        <v>1634</v>
      </c>
      <c r="B421" s="243" t="s">
        <v>494</v>
      </c>
      <c r="C421" s="244" t="s">
        <v>2628</v>
      </c>
      <c r="D421" s="245" t="s">
        <v>1118</v>
      </c>
      <c r="E421" s="246">
        <v>16.64</v>
      </c>
      <c r="F421" s="246" t="s">
        <v>3072</v>
      </c>
      <c r="G421" s="273"/>
      <c r="I421" s="246"/>
      <c r="J421" s="246"/>
    </row>
    <row r="422" spans="1:10" hidden="1" x14ac:dyDescent="0.35">
      <c r="A422" s="251" t="s">
        <v>1635</v>
      </c>
      <c r="B422" s="243" t="s">
        <v>1225</v>
      </c>
      <c r="C422" s="244" t="s">
        <v>2628</v>
      </c>
      <c r="D422" s="245" t="s">
        <v>1118</v>
      </c>
      <c r="E422" s="246">
        <v>10.87</v>
      </c>
      <c r="F422" s="246" t="s">
        <v>3072</v>
      </c>
      <c r="G422" s="273"/>
      <c r="I422" s="246"/>
      <c r="J422" s="246"/>
    </row>
    <row r="423" spans="1:10" hidden="1" x14ac:dyDescent="0.35">
      <c r="A423" s="251" t="s">
        <v>1636</v>
      </c>
      <c r="B423" s="243" t="s">
        <v>158</v>
      </c>
      <c r="C423" s="244" t="s">
        <v>2628</v>
      </c>
      <c r="D423" s="245" t="s">
        <v>1118</v>
      </c>
      <c r="E423" s="246">
        <v>25.25</v>
      </c>
      <c r="F423" s="246" t="s">
        <v>3072</v>
      </c>
      <c r="G423" s="273"/>
      <c r="I423" s="246"/>
      <c r="J423" s="246"/>
    </row>
    <row r="424" spans="1:10" hidden="1" x14ac:dyDescent="0.35">
      <c r="A424" s="251" t="s">
        <v>1637</v>
      </c>
      <c r="B424" s="243" t="s">
        <v>159</v>
      </c>
      <c r="C424" s="244" t="s">
        <v>2628</v>
      </c>
      <c r="D424" s="245" t="s">
        <v>1118</v>
      </c>
      <c r="E424" s="246">
        <v>46.4</v>
      </c>
      <c r="F424" s="246" t="s">
        <v>3072</v>
      </c>
      <c r="G424" s="273"/>
      <c r="I424" s="246"/>
      <c r="J424" s="246"/>
    </row>
    <row r="425" spans="1:10" hidden="1" x14ac:dyDescent="0.35">
      <c r="A425" s="251" t="s">
        <v>1638</v>
      </c>
      <c r="B425" s="243" t="s">
        <v>160</v>
      </c>
      <c r="C425" s="244" t="s">
        <v>2628</v>
      </c>
      <c r="D425" s="245" t="s">
        <v>1118</v>
      </c>
      <c r="E425" s="246">
        <v>25.25</v>
      </c>
      <c r="F425" s="246" t="s">
        <v>3072</v>
      </c>
      <c r="G425" s="273"/>
      <c r="I425" s="246"/>
      <c r="J425" s="246"/>
    </row>
    <row r="426" spans="1:10" hidden="1" x14ac:dyDescent="0.35">
      <c r="A426" s="264" t="s">
        <v>1639</v>
      </c>
      <c r="B426" s="256" t="s">
        <v>161</v>
      </c>
      <c r="C426" s="257" t="s">
        <v>2628</v>
      </c>
      <c r="D426" s="245" t="s">
        <v>1118</v>
      </c>
      <c r="E426" s="246">
        <v>46.4</v>
      </c>
      <c r="F426" s="246" t="s">
        <v>3072</v>
      </c>
      <c r="G426" s="273"/>
      <c r="I426" s="246"/>
      <c r="J426" s="246"/>
    </row>
    <row r="427" spans="1:10" x14ac:dyDescent="0.35">
      <c r="A427" s="251" t="s">
        <v>1640</v>
      </c>
      <c r="B427" s="243" t="s">
        <v>162</v>
      </c>
      <c r="C427" s="244" t="s">
        <v>2628</v>
      </c>
      <c r="D427" s="258" t="s">
        <v>1118</v>
      </c>
      <c r="E427" s="246">
        <v>25.25</v>
      </c>
      <c r="F427" s="259" t="s">
        <v>3072</v>
      </c>
      <c r="G427" s="259">
        <v>2</v>
      </c>
      <c r="H427" s="259"/>
      <c r="I427" s="260">
        <f>VLOOKUP(A427,LİSTE!B:R,17,FALSE)</f>
        <v>14.695200000000003</v>
      </c>
      <c r="J427" s="260">
        <f>I427*G427</f>
        <v>29.390400000000007</v>
      </c>
    </row>
    <row r="428" spans="1:10" hidden="1" x14ac:dyDescent="0.35">
      <c r="A428" s="265" t="s">
        <v>1641</v>
      </c>
      <c r="B428" s="262" t="s">
        <v>163</v>
      </c>
      <c r="C428" s="263" t="s">
        <v>2628</v>
      </c>
      <c r="D428" s="245" t="s">
        <v>1118</v>
      </c>
      <c r="E428" s="246">
        <v>46.4</v>
      </c>
      <c r="F428" s="246" t="s">
        <v>3072</v>
      </c>
      <c r="G428" s="273"/>
      <c r="I428" s="246"/>
      <c r="J428" s="246"/>
    </row>
    <row r="429" spans="1:10" hidden="1" x14ac:dyDescent="0.35">
      <c r="A429" s="251" t="s">
        <v>1642</v>
      </c>
      <c r="B429" s="243" t="s">
        <v>164</v>
      </c>
      <c r="C429" s="244" t="s">
        <v>2628</v>
      </c>
      <c r="D429" s="245" t="s">
        <v>1118</v>
      </c>
      <c r="E429" s="246">
        <v>25.25</v>
      </c>
      <c r="F429" s="246" t="s">
        <v>3072</v>
      </c>
      <c r="G429" s="273"/>
      <c r="I429" s="246"/>
      <c r="J429" s="246"/>
    </row>
    <row r="430" spans="1:10" hidden="1" x14ac:dyDescent="0.35">
      <c r="A430" s="251" t="s">
        <v>1643</v>
      </c>
      <c r="B430" s="243" t="s">
        <v>165</v>
      </c>
      <c r="C430" s="244" t="s">
        <v>2628</v>
      </c>
      <c r="D430" s="245" t="s">
        <v>1118</v>
      </c>
      <c r="E430" s="246">
        <v>46.4</v>
      </c>
      <c r="F430" s="246" t="s">
        <v>3072</v>
      </c>
      <c r="G430" s="273"/>
      <c r="I430" s="246"/>
      <c r="J430" s="246"/>
    </row>
    <row r="431" spans="1:10" hidden="1" x14ac:dyDescent="0.35">
      <c r="A431" s="251" t="s">
        <v>1644</v>
      </c>
      <c r="B431" s="243" t="s">
        <v>166</v>
      </c>
      <c r="C431" s="244" t="s">
        <v>2628</v>
      </c>
      <c r="D431" s="245" t="s">
        <v>1118</v>
      </c>
      <c r="E431" s="246">
        <v>25.25</v>
      </c>
      <c r="F431" s="246" t="s">
        <v>3072</v>
      </c>
      <c r="G431" s="273"/>
      <c r="I431" s="246"/>
      <c r="J431" s="246"/>
    </row>
    <row r="432" spans="1:10" hidden="1" x14ac:dyDescent="0.35">
      <c r="A432" s="251" t="s">
        <v>1645</v>
      </c>
      <c r="B432" s="243" t="s">
        <v>167</v>
      </c>
      <c r="C432" s="244" t="s">
        <v>2628</v>
      </c>
      <c r="D432" s="245" t="s">
        <v>1118</v>
      </c>
      <c r="E432" s="246">
        <v>46.4</v>
      </c>
      <c r="F432" s="246" t="s">
        <v>3072</v>
      </c>
      <c r="G432" s="273"/>
      <c r="I432" s="246"/>
      <c r="J432" s="246"/>
    </row>
    <row r="433" spans="1:10" hidden="1" x14ac:dyDescent="0.35">
      <c r="A433" s="251" t="s">
        <v>1646</v>
      </c>
      <c r="B433" s="243" t="s">
        <v>445</v>
      </c>
      <c r="C433" s="244" t="s">
        <v>2628</v>
      </c>
      <c r="D433" s="245" t="s">
        <v>1118</v>
      </c>
      <c r="E433" s="246">
        <v>50.62</v>
      </c>
      <c r="F433" s="246" t="s">
        <v>3072</v>
      </c>
      <c r="G433" s="273"/>
      <c r="I433" s="246"/>
      <c r="J433" s="246"/>
    </row>
    <row r="434" spans="1:10" hidden="1" x14ac:dyDescent="0.35">
      <c r="A434" s="251" t="s">
        <v>1647</v>
      </c>
      <c r="B434" s="243" t="s">
        <v>446</v>
      </c>
      <c r="C434" s="244" t="s">
        <v>2628</v>
      </c>
      <c r="D434" s="245" t="s">
        <v>1118</v>
      </c>
      <c r="E434" s="246">
        <v>27.540000000000003</v>
      </c>
      <c r="F434" s="246" t="s">
        <v>3072</v>
      </c>
      <c r="G434" s="273"/>
      <c r="I434" s="246"/>
      <c r="J434" s="246"/>
    </row>
    <row r="435" spans="1:10" hidden="1" x14ac:dyDescent="0.35">
      <c r="A435" s="264" t="s">
        <v>1648</v>
      </c>
      <c r="B435" s="256" t="s">
        <v>168</v>
      </c>
      <c r="C435" s="257" t="s">
        <v>2628</v>
      </c>
      <c r="D435" s="245" t="s">
        <v>1118</v>
      </c>
      <c r="E435" s="246">
        <v>50.62</v>
      </c>
      <c r="F435" s="246" t="s">
        <v>3072</v>
      </c>
      <c r="G435" s="273"/>
      <c r="I435" s="246"/>
      <c r="J435" s="246"/>
    </row>
    <row r="436" spans="1:10" x14ac:dyDescent="0.35">
      <c r="A436" s="251" t="s">
        <v>1649</v>
      </c>
      <c r="B436" s="243" t="s">
        <v>169</v>
      </c>
      <c r="C436" s="244" t="s">
        <v>2628</v>
      </c>
      <c r="D436" s="258" t="s">
        <v>1118</v>
      </c>
      <c r="E436" s="246">
        <v>27.540000000000003</v>
      </c>
      <c r="F436" s="259" t="s">
        <v>3072</v>
      </c>
      <c r="G436" s="259">
        <v>1</v>
      </c>
      <c r="H436" s="259" t="s">
        <v>3073</v>
      </c>
      <c r="I436" s="260">
        <f>VLOOKUP(A436,LİSTE!B:R,17,FALSE)</f>
        <v>14.695200000000003</v>
      </c>
      <c r="J436" s="260">
        <f>I436*G436</f>
        <v>14.695200000000003</v>
      </c>
    </row>
    <row r="437" spans="1:10" x14ac:dyDescent="0.35">
      <c r="A437" s="251" t="s">
        <v>1650</v>
      </c>
      <c r="B437" s="243" t="s">
        <v>3111</v>
      </c>
      <c r="C437" s="244" t="s">
        <v>2628</v>
      </c>
      <c r="D437" s="258" t="s">
        <v>1118</v>
      </c>
      <c r="E437" s="246">
        <v>13.77</v>
      </c>
      <c r="F437" s="259" t="s">
        <v>3072</v>
      </c>
      <c r="G437" s="259">
        <v>155</v>
      </c>
      <c r="H437" s="259"/>
      <c r="I437" s="260">
        <f>Sayfa2!CE8</f>
        <v>0.96</v>
      </c>
      <c r="J437" s="260">
        <f>I437*G437</f>
        <v>148.79999999999998</v>
      </c>
    </row>
    <row r="438" spans="1:10" hidden="1" x14ac:dyDescent="0.35">
      <c r="A438" s="269" t="s">
        <v>1651</v>
      </c>
      <c r="B438" s="270" t="s">
        <v>483</v>
      </c>
      <c r="C438" s="271" t="s">
        <v>2628</v>
      </c>
      <c r="D438" s="245" t="s">
        <v>1118</v>
      </c>
      <c r="E438" s="246">
        <v>25.310000000000002</v>
      </c>
      <c r="F438" s="246" t="s">
        <v>3072</v>
      </c>
      <c r="G438" s="250"/>
      <c r="I438" s="246"/>
      <c r="J438" s="246"/>
    </row>
    <row r="439" spans="1:10" x14ac:dyDescent="0.35">
      <c r="A439" s="251" t="s">
        <v>1652</v>
      </c>
      <c r="B439" s="243" t="s">
        <v>170</v>
      </c>
      <c r="C439" s="244" t="s">
        <v>2628</v>
      </c>
      <c r="D439" s="258" t="s">
        <v>1118</v>
      </c>
      <c r="E439" s="246">
        <v>29.450000000000003</v>
      </c>
      <c r="F439" s="259" t="s">
        <v>3072</v>
      </c>
      <c r="G439" s="259">
        <v>1</v>
      </c>
      <c r="H439" s="259"/>
      <c r="I439" s="260">
        <f>VLOOKUP(A439,LİSTE!B:R,17,FALSE)</f>
        <v>14.695200000000003</v>
      </c>
      <c r="J439" s="260">
        <f>I439*G439</f>
        <v>14.695200000000003</v>
      </c>
    </row>
    <row r="440" spans="1:10" hidden="1" x14ac:dyDescent="0.35">
      <c r="A440" s="265" t="s">
        <v>1653</v>
      </c>
      <c r="B440" s="262" t="s">
        <v>171</v>
      </c>
      <c r="C440" s="263" t="s">
        <v>2628</v>
      </c>
      <c r="D440" s="245" t="s">
        <v>1118</v>
      </c>
      <c r="E440" s="246">
        <v>50.61</v>
      </c>
      <c r="F440" s="246" t="s">
        <v>3072</v>
      </c>
      <c r="G440" s="273"/>
      <c r="I440" s="246"/>
      <c r="J440" s="246"/>
    </row>
    <row r="441" spans="1:10" hidden="1" x14ac:dyDescent="0.35">
      <c r="A441" s="264" t="s">
        <v>1654</v>
      </c>
      <c r="B441" s="256" t="s">
        <v>1226</v>
      </c>
      <c r="C441" s="257" t="s">
        <v>2628</v>
      </c>
      <c r="D441" s="245" t="s">
        <v>1118</v>
      </c>
      <c r="E441" s="246">
        <v>27.540000000000003</v>
      </c>
      <c r="F441" s="246" t="s">
        <v>3072</v>
      </c>
      <c r="G441" s="273"/>
      <c r="I441" s="246"/>
      <c r="J441" s="246"/>
    </row>
    <row r="442" spans="1:10" x14ac:dyDescent="0.35">
      <c r="A442" s="251" t="s">
        <v>1655</v>
      </c>
      <c r="B442" s="243" t="s">
        <v>172</v>
      </c>
      <c r="C442" s="244" t="s">
        <v>2628</v>
      </c>
      <c r="D442" s="258" t="s">
        <v>1118</v>
      </c>
      <c r="E442" s="246">
        <v>27.540000000000003</v>
      </c>
      <c r="F442" s="259" t="s">
        <v>3072</v>
      </c>
      <c r="G442" s="259">
        <v>2</v>
      </c>
      <c r="H442" s="259"/>
      <c r="I442" s="260">
        <f>VLOOKUP(A442,LİSTE!B:R,17,FALSE)</f>
        <v>29.628914400000006</v>
      </c>
      <c r="J442" s="260">
        <f>I442*G442</f>
        <v>59.257828800000013</v>
      </c>
    </row>
    <row r="443" spans="1:10" hidden="1" x14ac:dyDescent="0.35">
      <c r="A443" s="265" t="s">
        <v>1656</v>
      </c>
      <c r="B443" s="262" t="s">
        <v>1227</v>
      </c>
      <c r="C443" s="263" t="s">
        <v>2628</v>
      </c>
      <c r="D443" s="245" t="s">
        <v>1118</v>
      </c>
      <c r="E443" s="246">
        <v>25.71</v>
      </c>
      <c r="F443" s="246" t="s">
        <v>3072</v>
      </c>
      <c r="G443" s="273"/>
      <c r="I443" s="246"/>
      <c r="J443" s="246"/>
    </row>
    <row r="444" spans="1:10" hidden="1" x14ac:dyDescent="0.35">
      <c r="A444" s="251" t="s">
        <v>1657</v>
      </c>
      <c r="B444" s="243" t="s">
        <v>1228</v>
      </c>
      <c r="C444" s="244" t="s">
        <v>2628</v>
      </c>
      <c r="D444" s="245" t="s">
        <v>1118</v>
      </c>
      <c r="E444" s="246">
        <v>20.57</v>
      </c>
      <c r="F444" s="246" t="s">
        <v>3072</v>
      </c>
      <c r="G444" s="273"/>
      <c r="I444" s="246"/>
      <c r="J444" s="246"/>
    </row>
    <row r="445" spans="1:10" hidden="1" x14ac:dyDescent="0.35">
      <c r="A445" s="251" t="s">
        <v>1658</v>
      </c>
      <c r="B445" s="243" t="s">
        <v>173</v>
      </c>
      <c r="C445" s="244" t="s">
        <v>2628</v>
      </c>
      <c r="D445" s="245" t="s">
        <v>1118</v>
      </c>
      <c r="E445" s="246">
        <v>20.57</v>
      </c>
      <c r="F445" s="246" t="s">
        <v>3072</v>
      </c>
      <c r="G445" s="273"/>
      <c r="I445" s="246"/>
      <c r="J445" s="246"/>
    </row>
    <row r="446" spans="1:10" hidden="1" x14ac:dyDescent="0.35">
      <c r="A446" s="251" t="s">
        <v>1659</v>
      </c>
      <c r="B446" s="243" t="s">
        <v>174</v>
      </c>
      <c r="C446" s="244" t="s">
        <v>2628</v>
      </c>
      <c r="D446" s="245" t="s">
        <v>1118</v>
      </c>
      <c r="E446" s="246">
        <v>2.65</v>
      </c>
      <c r="F446" s="246" t="s">
        <v>3072</v>
      </c>
      <c r="G446" s="273"/>
      <c r="I446" s="246"/>
      <c r="J446" s="246"/>
    </row>
    <row r="447" spans="1:10" hidden="1" x14ac:dyDescent="0.35">
      <c r="A447" s="251" t="s">
        <v>1660</v>
      </c>
      <c r="B447" s="243" t="s">
        <v>1229</v>
      </c>
      <c r="C447" s="244" t="s">
        <v>2628</v>
      </c>
      <c r="D447" s="245" t="s">
        <v>1118</v>
      </c>
      <c r="E447" s="246">
        <v>5.68</v>
      </c>
      <c r="F447" s="246" t="s">
        <v>3072</v>
      </c>
      <c r="G447" s="273"/>
      <c r="I447" s="246"/>
      <c r="J447" s="246"/>
    </row>
    <row r="448" spans="1:10" hidden="1" x14ac:dyDescent="0.35">
      <c r="A448" s="251" t="s">
        <v>1661</v>
      </c>
      <c r="B448" s="243" t="s">
        <v>175</v>
      </c>
      <c r="C448" s="244" t="s">
        <v>2628</v>
      </c>
      <c r="D448" s="245" t="s">
        <v>1118</v>
      </c>
      <c r="E448" s="246">
        <v>6.43</v>
      </c>
      <c r="F448" s="246" t="s">
        <v>3072</v>
      </c>
      <c r="G448" s="273"/>
      <c r="I448" s="246"/>
      <c r="J448" s="246"/>
    </row>
    <row r="449" spans="1:10" hidden="1" x14ac:dyDescent="0.35">
      <c r="A449" s="251" t="s">
        <v>1662</v>
      </c>
      <c r="B449" s="243" t="s">
        <v>176</v>
      </c>
      <c r="C449" s="244" t="s">
        <v>2628</v>
      </c>
      <c r="D449" s="245" t="s">
        <v>1118</v>
      </c>
      <c r="E449" s="246">
        <v>5.68</v>
      </c>
      <c r="F449" s="246" t="s">
        <v>3072</v>
      </c>
      <c r="G449" s="273"/>
      <c r="I449" s="246"/>
      <c r="J449" s="246"/>
    </row>
    <row r="450" spans="1:10" hidden="1" x14ac:dyDescent="0.35">
      <c r="A450" s="251" t="s">
        <v>1663</v>
      </c>
      <c r="B450" s="243" t="s">
        <v>176</v>
      </c>
      <c r="C450" s="244" t="s">
        <v>2628</v>
      </c>
      <c r="D450" s="245" t="s">
        <v>1118</v>
      </c>
      <c r="E450" s="246">
        <v>1.94</v>
      </c>
      <c r="F450" s="246" t="s">
        <v>3072</v>
      </c>
      <c r="G450" s="273"/>
      <c r="I450" s="246"/>
      <c r="J450" s="246"/>
    </row>
    <row r="451" spans="1:10" hidden="1" x14ac:dyDescent="0.35">
      <c r="A451" s="251" t="s">
        <v>1664</v>
      </c>
      <c r="B451" s="243" t="s">
        <v>806</v>
      </c>
      <c r="C451" s="244" t="s">
        <v>2628</v>
      </c>
      <c r="D451" s="245" t="s">
        <v>1118</v>
      </c>
      <c r="E451" s="246">
        <v>38.26</v>
      </c>
      <c r="F451" s="246" t="s">
        <v>3072</v>
      </c>
      <c r="G451" s="273"/>
      <c r="I451" s="246"/>
      <c r="J451" s="246"/>
    </row>
    <row r="452" spans="1:10" hidden="1" x14ac:dyDescent="0.35">
      <c r="A452" s="251" t="s">
        <v>1665</v>
      </c>
      <c r="B452" s="243" t="s">
        <v>952</v>
      </c>
      <c r="C452" s="244" t="s">
        <v>2628</v>
      </c>
      <c r="D452" s="245" t="s">
        <v>1118</v>
      </c>
      <c r="E452" s="246">
        <v>61.339999999999996</v>
      </c>
      <c r="F452" s="246" t="s">
        <v>3072</v>
      </c>
      <c r="G452" s="273"/>
      <c r="I452" s="246"/>
      <c r="J452" s="246"/>
    </row>
    <row r="453" spans="1:10" hidden="1" x14ac:dyDescent="0.35">
      <c r="A453" s="251" t="s">
        <v>1666</v>
      </c>
      <c r="B453" s="243" t="s">
        <v>757</v>
      </c>
      <c r="C453" s="244" t="s">
        <v>2628</v>
      </c>
      <c r="D453" s="245" t="s">
        <v>1118</v>
      </c>
      <c r="E453" s="246">
        <v>44.18</v>
      </c>
      <c r="F453" s="246" t="s">
        <v>3072</v>
      </c>
      <c r="G453" s="273"/>
      <c r="I453" s="246"/>
      <c r="J453" s="246"/>
    </row>
    <row r="454" spans="1:10" hidden="1" x14ac:dyDescent="0.35">
      <c r="A454" s="264" t="s">
        <v>1667</v>
      </c>
      <c r="B454" s="256" t="s">
        <v>758</v>
      </c>
      <c r="C454" s="257" t="s">
        <v>2628</v>
      </c>
      <c r="D454" s="245" t="s">
        <v>1118</v>
      </c>
      <c r="E454" s="246">
        <v>82.81</v>
      </c>
      <c r="F454" s="246" t="s">
        <v>3072</v>
      </c>
      <c r="G454" s="273"/>
      <c r="I454" s="246"/>
      <c r="J454" s="246"/>
    </row>
    <row r="455" spans="1:10" ht="12" customHeight="1" x14ac:dyDescent="0.35">
      <c r="A455" s="251" t="s">
        <v>1668</v>
      </c>
      <c r="B455" s="243" t="s">
        <v>919</v>
      </c>
      <c r="C455" s="244" t="s">
        <v>2628</v>
      </c>
      <c r="D455" s="258" t="s">
        <v>1118</v>
      </c>
      <c r="E455" s="246">
        <v>28.05</v>
      </c>
      <c r="F455" s="259" t="s">
        <v>3074</v>
      </c>
      <c r="G455" s="259">
        <v>39</v>
      </c>
      <c r="H455" s="259"/>
      <c r="I455" s="260">
        <f>VLOOKUP(A455,LİSTE!B:R,17,FALSE)</f>
        <v>16.327999999999999</v>
      </c>
      <c r="J455" s="260">
        <f>I455*G455</f>
        <v>636.79200000000003</v>
      </c>
    </row>
    <row r="456" spans="1:10" hidden="1" x14ac:dyDescent="0.35">
      <c r="A456" s="269" t="s">
        <v>1669</v>
      </c>
      <c r="B456" s="270" t="s">
        <v>918</v>
      </c>
      <c r="C456" s="271" t="s">
        <v>2628</v>
      </c>
      <c r="D456" s="245" t="s">
        <v>1118</v>
      </c>
      <c r="E456" s="246">
        <v>51.03</v>
      </c>
      <c r="F456" s="246" t="s">
        <v>3074</v>
      </c>
      <c r="G456" s="246"/>
      <c r="I456" s="246"/>
      <c r="J456" s="246"/>
    </row>
    <row r="457" spans="1:10" x14ac:dyDescent="0.35">
      <c r="A457" s="251" t="s">
        <v>1670</v>
      </c>
      <c r="B457" s="243" t="s">
        <v>921</v>
      </c>
      <c r="C457" s="244" t="s">
        <v>2628</v>
      </c>
      <c r="D457" s="258" t="s">
        <v>1118</v>
      </c>
      <c r="E457" s="246">
        <v>15.299999999999999</v>
      </c>
      <c r="F457" s="259" t="s">
        <v>3074</v>
      </c>
      <c r="G457" s="259">
        <v>6</v>
      </c>
      <c r="H457" s="259"/>
      <c r="I457" s="260">
        <f>VLOOKUP(A457,LİSTE!B:R,17,FALSE)</f>
        <v>32.383950400000003</v>
      </c>
      <c r="J457" s="260">
        <f>I457*G457</f>
        <v>194.30370240000002</v>
      </c>
    </row>
    <row r="458" spans="1:10" x14ac:dyDescent="0.35">
      <c r="A458" s="251" t="s">
        <v>1670</v>
      </c>
      <c r="B458" s="243" t="s">
        <v>921</v>
      </c>
      <c r="C458" s="244" t="s">
        <v>2628</v>
      </c>
      <c r="D458" s="258" t="s">
        <v>1118</v>
      </c>
      <c r="E458" s="246">
        <v>16.3</v>
      </c>
      <c r="F458" s="259" t="s">
        <v>3074</v>
      </c>
      <c r="G458" s="259">
        <v>1</v>
      </c>
      <c r="H458" s="259" t="s">
        <v>3075</v>
      </c>
      <c r="I458" s="260">
        <f>VLOOKUP(A458,LİSTE!B:R,17,FALSE)</f>
        <v>32.383950400000003</v>
      </c>
      <c r="J458" s="260">
        <f>I458*G458</f>
        <v>32.383950400000003</v>
      </c>
    </row>
    <row r="459" spans="1:10" hidden="1" x14ac:dyDescent="0.35">
      <c r="A459" s="265" t="s">
        <v>1671</v>
      </c>
      <c r="B459" s="262" t="s">
        <v>920</v>
      </c>
      <c r="C459" s="263" t="s">
        <v>2628</v>
      </c>
      <c r="D459" s="245" t="s">
        <v>1118</v>
      </c>
      <c r="E459" s="246">
        <v>27.84</v>
      </c>
      <c r="F459" s="246" t="s">
        <v>3074</v>
      </c>
      <c r="G459" s="246"/>
      <c r="I459" s="246"/>
      <c r="J459" s="246"/>
    </row>
    <row r="460" spans="1:10" hidden="1" x14ac:dyDescent="0.35">
      <c r="A460" s="251" t="s">
        <v>1672</v>
      </c>
      <c r="B460" s="243" t="s">
        <v>923</v>
      </c>
      <c r="C460" s="244" t="s">
        <v>2628</v>
      </c>
      <c r="D460" s="245" t="s">
        <v>1118</v>
      </c>
      <c r="E460" s="246">
        <v>7.6499999999999995</v>
      </c>
      <c r="F460" s="246" t="s">
        <v>3074</v>
      </c>
      <c r="G460" s="246"/>
      <c r="I460" s="246"/>
      <c r="J460" s="246"/>
    </row>
    <row r="461" spans="1:10" hidden="1" x14ac:dyDescent="0.35">
      <c r="A461" s="264" t="s">
        <v>1673</v>
      </c>
      <c r="B461" s="256" t="s">
        <v>922</v>
      </c>
      <c r="C461" s="257" t="s">
        <v>2628</v>
      </c>
      <c r="D461" s="245" t="s">
        <v>1118</v>
      </c>
      <c r="E461" s="246">
        <v>13.92</v>
      </c>
      <c r="F461" s="246" t="s">
        <v>3074</v>
      </c>
      <c r="G461" s="246"/>
      <c r="I461" s="246"/>
      <c r="J461" s="246"/>
    </row>
    <row r="462" spans="1:10" x14ac:dyDescent="0.35">
      <c r="A462" s="251" t="s">
        <v>1674</v>
      </c>
      <c r="B462" s="243" t="s">
        <v>946</v>
      </c>
      <c r="C462" s="244" t="s">
        <v>2628</v>
      </c>
      <c r="D462" s="258" t="s">
        <v>1118</v>
      </c>
      <c r="E462" s="246">
        <v>11.64</v>
      </c>
      <c r="F462" s="259" t="s">
        <v>3074</v>
      </c>
      <c r="G462" s="259">
        <v>3</v>
      </c>
      <c r="H462" s="259" t="s">
        <v>3076</v>
      </c>
      <c r="I462" s="260">
        <f>VLOOKUP(A462,LİSTE!B:R,17,FALSE)</f>
        <v>4.0819999999999999</v>
      </c>
      <c r="J462" s="260">
        <f>I462*G462</f>
        <v>12.245999999999999</v>
      </c>
    </row>
    <row r="463" spans="1:10" hidden="1" x14ac:dyDescent="0.35">
      <c r="A463" s="265" t="s">
        <v>1675</v>
      </c>
      <c r="B463" s="262" t="s">
        <v>928</v>
      </c>
      <c r="C463" s="263" t="s">
        <v>2628</v>
      </c>
      <c r="D463" s="245" t="s">
        <v>1118</v>
      </c>
      <c r="E463" s="246">
        <v>17.900000000000002</v>
      </c>
      <c r="F463" s="246" t="s">
        <v>3074</v>
      </c>
      <c r="G463" s="246"/>
      <c r="I463" s="246"/>
      <c r="J463" s="246"/>
    </row>
    <row r="464" spans="1:10" hidden="1" x14ac:dyDescent="0.35">
      <c r="A464" s="251" t="s">
        <v>1676</v>
      </c>
      <c r="B464" s="243" t="s">
        <v>1230</v>
      </c>
      <c r="C464" s="244" t="s">
        <v>2628</v>
      </c>
      <c r="D464" s="245" t="s">
        <v>1118</v>
      </c>
      <c r="E464" s="246">
        <v>11.64</v>
      </c>
      <c r="F464" s="246" t="s">
        <v>3074</v>
      </c>
      <c r="G464" s="246"/>
      <c r="I464" s="246"/>
      <c r="J464" s="246"/>
    </row>
    <row r="465" spans="1:10" hidden="1" x14ac:dyDescent="0.35">
      <c r="A465" s="251" t="s">
        <v>1677</v>
      </c>
      <c r="B465" s="243" t="s">
        <v>945</v>
      </c>
      <c r="C465" s="244" t="s">
        <v>2628</v>
      </c>
      <c r="D465" s="245" t="s">
        <v>1118</v>
      </c>
      <c r="E465" s="246">
        <v>28.05</v>
      </c>
      <c r="F465" s="246" t="s">
        <v>3074</v>
      </c>
      <c r="G465" s="246"/>
      <c r="I465" s="246"/>
      <c r="J465" s="246"/>
    </row>
    <row r="466" spans="1:10" hidden="1" x14ac:dyDescent="0.35">
      <c r="A466" s="251" t="s">
        <v>1678</v>
      </c>
      <c r="B466" s="243" t="s">
        <v>944</v>
      </c>
      <c r="C466" s="244" t="s">
        <v>2628</v>
      </c>
      <c r="D466" s="245" t="s">
        <v>1118</v>
      </c>
      <c r="E466" s="246">
        <v>51.03</v>
      </c>
      <c r="F466" s="246" t="s">
        <v>3074</v>
      </c>
      <c r="G466" s="246"/>
      <c r="I466" s="246"/>
      <c r="J466" s="246"/>
    </row>
    <row r="467" spans="1:10" hidden="1" x14ac:dyDescent="0.35">
      <c r="A467" s="251" t="s">
        <v>1679</v>
      </c>
      <c r="B467" s="243" t="s">
        <v>942</v>
      </c>
      <c r="C467" s="244" t="s">
        <v>2628</v>
      </c>
      <c r="D467" s="245" t="s">
        <v>1118</v>
      </c>
      <c r="E467" s="246">
        <v>28.05</v>
      </c>
      <c r="F467" s="246" t="s">
        <v>3074</v>
      </c>
      <c r="G467" s="246"/>
      <c r="I467" s="246"/>
      <c r="J467" s="246"/>
    </row>
    <row r="468" spans="1:10" hidden="1" x14ac:dyDescent="0.35">
      <c r="A468" s="264" t="s">
        <v>1680</v>
      </c>
      <c r="B468" s="256" t="s">
        <v>943</v>
      </c>
      <c r="C468" s="257" t="s">
        <v>2628</v>
      </c>
      <c r="D468" s="245" t="s">
        <v>1118</v>
      </c>
      <c r="E468" s="246">
        <v>51.03</v>
      </c>
      <c r="F468" s="246" t="s">
        <v>3074</v>
      </c>
      <c r="G468" s="246"/>
      <c r="I468" s="246"/>
      <c r="J468" s="246"/>
    </row>
    <row r="469" spans="1:10" x14ac:dyDescent="0.35">
      <c r="A469" s="251" t="s">
        <v>1681</v>
      </c>
      <c r="B469" s="243" t="s">
        <v>917</v>
      </c>
      <c r="C469" s="244" t="s">
        <v>2628</v>
      </c>
      <c r="D469" s="258" t="s">
        <v>1118</v>
      </c>
      <c r="E469" s="246">
        <v>28.05</v>
      </c>
      <c r="F469" s="259" t="s">
        <v>3074</v>
      </c>
      <c r="G469" s="259">
        <v>3</v>
      </c>
      <c r="H469" s="259"/>
      <c r="I469" s="260">
        <f>VLOOKUP(A469,LİSTE!B:R,17,FALSE)</f>
        <v>16.327999999999999</v>
      </c>
      <c r="J469" s="260">
        <f>I469*G469</f>
        <v>48.983999999999995</v>
      </c>
    </row>
    <row r="470" spans="1:10" hidden="1" x14ac:dyDescent="0.35">
      <c r="A470" s="265" t="s">
        <v>1682</v>
      </c>
      <c r="B470" s="262" t="s">
        <v>914</v>
      </c>
      <c r="C470" s="263" t="s">
        <v>2628</v>
      </c>
      <c r="D470" s="245" t="s">
        <v>1118</v>
      </c>
      <c r="E470" s="246">
        <v>51.03</v>
      </c>
      <c r="F470" s="246" t="s">
        <v>3074</v>
      </c>
      <c r="G470" s="246"/>
      <c r="I470" s="246"/>
      <c r="J470" s="246"/>
    </row>
    <row r="471" spans="1:10" hidden="1" x14ac:dyDescent="0.35">
      <c r="A471" s="251" t="s">
        <v>1683</v>
      </c>
      <c r="B471" s="243" t="s">
        <v>941</v>
      </c>
      <c r="C471" s="244" t="s">
        <v>2628</v>
      </c>
      <c r="D471" s="245" t="s">
        <v>1118</v>
      </c>
      <c r="E471" s="246">
        <v>28.05</v>
      </c>
      <c r="F471" s="246" t="s">
        <v>3074</v>
      </c>
      <c r="G471" s="246"/>
      <c r="I471" s="246"/>
      <c r="J471" s="246"/>
    </row>
    <row r="472" spans="1:10" hidden="1" x14ac:dyDescent="0.35">
      <c r="A472" s="251" t="s">
        <v>1684</v>
      </c>
      <c r="B472" s="243" t="s">
        <v>947</v>
      </c>
      <c r="C472" s="244" t="s">
        <v>2628</v>
      </c>
      <c r="D472" s="245" t="s">
        <v>1118</v>
      </c>
      <c r="E472" s="246">
        <v>51.03</v>
      </c>
      <c r="F472" s="246" t="s">
        <v>3074</v>
      </c>
      <c r="G472" s="246"/>
      <c r="I472" s="246"/>
      <c r="J472" s="246"/>
    </row>
    <row r="473" spans="1:10" hidden="1" x14ac:dyDescent="0.35">
      <c r="A473" s="251" t="s">
        <v>1685</v>
      </c>
      <c r="B473" s="243" t="s">
        <v>916</v>
      </c>
      <c r="C473" s="244" t="s">
        <v>2628</v>
      </c>
      <c r="D473" s="245" t="s">
        <v>1118</v>
      </c>
      <c r="E473" s="246">
        <v>28.05</v>
      </c>
      <c r="F473" s="246" t="s">
        <v>3074</v>
      </c>
      <c r="G473" s="246"/>
      <c r="I473" s="246"/>
      <c r="J473" s="246"/>
    </row>
    <row r="474" spans="1:10" hidden="1" x14ac:dyDescent="0.35">
      <c r="A474" s="251" t="s">
        <v>1686</v>
      </c>
      <c r="B474" s="243" t="s">
        <v>915</v>
      </c>
      <c r="C474" s="244" t="s">
        <v>2628</v>
      </c>
      <c r="D474" s="245" t="s">
        <v>1118</v>
      </c>
      <c r="E474" s="246">
        <v>51.03</v>
      </c>
      <c r="F474" s="246" t="s">
        <v>3074</v>
      </c>
      <c r="G474" s="246"/>
      <c r="I474" s="246"/>
      <c r="J474" s="246"/>
    </row>
    <row r="475" spans="1:10" hidden="1" x14ac:dyDescent="0.35">
      <c r="A475" s="264" t="s">
        <v>1687</v>
      </c>
      <c r="B475" s="256" t="s">
        <v>948</v>
      </c>
      <c r="C475" s="257" t="s">
        <v>2628</v>
      </c>
      <c r="D475" s="245" t="s">
        <v>1118</v>
      </c>
      <c r="E475" s="246">
        <v>55.669999999999995</v>
      </c>
      <c r="F475" s="246" t="s">
        <v>3074</v>
      </c>
      <c r="G475" s="246"/>
      <c r="I475" s="246"/>
      <c r="J475" s="246"/>
    </row>
    <row r="476" spans="1:10" x14ac:dyDescent="0.35">
      <c r="A476" s="251" t="s">
        <v>1688</v>
      </c>
      <c r="B476" s="243" t="s">
        <v>949</v>
      </c>
      <c r="C476" s="244" t="s">
        <v>2628</v>
      </c>
      <c r="D476" s="258" t="s">
        <v>1118</v>
      </c>
      <c r="E476" s="246">
        <v>30.6</v>
      </c>
      <c r="F476" s="259" t="s">
        <v>3074</v>
      </c>
      <c r="G476" s="259">
        <v>10</v>
      </c>
      <c r="H476" s="259"/>
      <c r="I476" s="260">
        <f>VLOOKUP(A476,LİSTE!B:R,17,FALSE)</f>
        <v>30.310671200000002</v>
      </c>
      <c r="J476" s="260">
        <f>I476*G476</f>
        <v>303.10671200000002</v>
      </c>
    </row>
    <row r="477" spans="1:10" hidden="1" x14ac:dyDescent="0.35">
      <c r="A477" s="269" t="s">
        <v>1689</v>
      </c>
      <c r="B477" s="270" t="s">
        <v>924</v>
      </c>
      <c r="C477" s="271" t="s">
        <v>2628</v>
      </c>
      <c r="D477" s="245" t="s">
        <v>1118</v>
      </c>
      <c r="E477" s="246">
        <v>55.669999999999995</v>
      </c>
      <c r="F477" s="246" t="s">
        <v>3074</v>
      </c>
      <c r="G477" s="246"/>
      <c r="I477" s="246"/>
      <c r="J477" s="246"/>
    </row>
    <row r="478" spans="1:10" x14ac:dyDescent="0.35">
      <c r="A478" s="251" t="s">
        <v>1690</v>
      </c>
      <c r="B478" s="243" t="s">
        <v>925</v>
      </c>
      <c r="C478" s="244" t="s">
        <v>2628</v>
      </c>
      <c r="D478" s="258" t="s">
        <v>1118</v>
      </c>
      <c r="E478" s="246">
        <v>30.6</v>
      </c>
      <c r="F478" s="259" t="s">
        <v>3074</v>
      </c>
      <c r="G478" s="259">
        <v>1</v>
      </c>
      <c r="H478" s="259" t="s">
        <v>3077</v>
      </c>
      <c r="I478" s="260">
        <f>VLOOKUP(A478,LİSTE!B:R,17,FALSE)</f>
        <v>16.327999999999999</v>
      </c>
      <c r="J478" s="260">
        <f>I478*G478</f>
        <v>16.327999999999999</v>
      </c>
    </row>
    <row r="479" spans="1:10" x14ac:dyDescent="0.35">
      <c r="A479" s="251" t="s">
        <v>1691</v>
      </c>
      <c r="B479" s="243" t="s">
        <v>3112</v>
      </c>
      <c r="C479" s="244" t="s">
        <v>2628</v>
      </c>
      <c r="D479" s="258" t="s">
        <v>1118</v>
      </c>
      <c r="E479" s="246">
        <v>15.299999999999999</v>
      </c>
      <c r="F479" s="259" t="s">
        <v>3074</v>
      </c>
      <c r="G479" s="259">
        <v>52</v>
      </c>
      <c r="H479" s="259"/>
      <c r="I479" s="260">
        <f>Sayfa2!CE10</f>
        <v>1</v>
      </c>
      <c r="J479" s="260">
        <f>I479*G479</f>
        <v>52</v>
      </c>
    </row>
    <row r="480" spans="1:10" hidden="1" x14ac:dyDescent="0.35">
      <c r="A480" s="265" t="s">
        <v>1692</v>
      </c>
      <c r="B480" s="248" t="s">
        <v>951</v>
      </c>
      <c r="C480" s="263" t="s">
        <v>2628</v>
      </c>
      <c r="D480" s="245" t="s">
        <v>1118</v>
      </c>
      <c r="E480" s="246">
        <v>27.84</v>
      </c>
      <c r="F480" s="246" t="s">
        <v>3074</v>
      </c>
      <c r="G480" s="250"/>
      <c r="I480" s="246"/>
      <c r="J480" s="246"/>
    </row>
    <row r="481" spans="1:10" hidden="1" x14ac:dyDescent="0.35">
      <c r="A481" s="251" t="s">
        <v>1693</v>
      </c>
      <c r="B481" s="243" t="s">
        <v>906</v>
      </c>
      <c r="C481" s="244" t="s">
        <v>2628</v>
      </c>
      <c r="D481" s="245" t="s">
        <v>1118</v>
      </c>
      <c r="E481" s="246">
        <v>35.059999999999995</v>
      </c>
      <c r="F481" s="246" t="s">
        <v>3074</v>
      </c>
      <c r="G481" s="246"/>
      <c r="I481" s="246"/>
      <c r="J481" s="246"/>
    </row>
    <row r="482" spans="1:10" hidden="1" x14ac:dyDescent="0.35">
      <c r="A482" s="251" t="s">
        <v>1694</v>
      </c>
      <c r="B482" s="243" t="s">
        <v>905</v>
      </c>
      <c r="C482" s="244" t="s">
        <v>2628</v>
      </c>
      <c r="D482" s="245" t="s">
        <v>1118</v>
      </c>
      <c r="E482" s="246">
        <v>58.04</v>
      </c>
      <c r="F482" s="246" t="s">
        <v>3074</v>
      </c>
      <c r="G482" s="246"/>
      <c r="I482" s="246"/>
      <c r="J482" s="246"/>
    </row>
    <row r="483" spans="1:10" hidden="1" x14ac:dyDescent="0.35">
      <c r="A483" s="264" t="s">
        <v>1695</v>
      </c>
      <c r="B483" s="256" t="s">
        <v>1231</v>
      </c>
      <c r="C483" s="257" t="s">
        <v>2628</v>
      </c>
      <c r="D483" s="245" t="s">
        <v>1118</v>
      </c>
      <c r="E483" s="246">
        <v>30.6</v>
      </c>
      <c r="F483" s="246" t="s">
        <v>3074</v>
      </c>
      <c r="G483" s="246"/>
      <c r="I483" s="246"/>
      <c r="J483" s="246"/>
    </row>
    <row r="484" spans="1:10" x14ac:dyDescent="0.35">
      <c r="A484" s="251" t="s">
        <v>1696</v>
      </c>
      <c r="B484" s="243" t="s">
        <v>926</v>
      </c>
      <c r="C484" s="244" t="s">
        <v>2628</v>
      </c>
      <c r="D484" s="258" t="s">
        <v>1118</v>
      </c>
      <c r="E484" s="246">
        <v>30.6</v>
      </c>
      <c r="F484" s="259" t="s">
        <v>3074</v>
      </c>
      <c r="G484" s="259">
        <v>2</v>
      </c>
      <c r="H484" s="259"/>
      <c r="I484" s="260">
        <f>VLOOKUP(A484,LİSTE!B:R,17,FALSE)</f>
        <v>32.383950400000003</v>
      </c>
      <c r="J484" s="260">
        <f>I484*G484</f>
        <v>64.767900800000007</v>
      </c>
    </row>
    <row r="485" spans="1:10" hidden="1" x14ac:dyDescent="0.35">
      <c r="A485" s="265" t="s">
        <v>1697</v>
      </c>
      <c r="B485" s="262" t="s">
        <v>1232</v>
      </c>
      <c r="C485" s="263" t="s">
        <v>2628</v>
      </c>
      <c r="D485" s="245" t="s">
        <v>1118</v>
      </c>
      <c r="E485" s="246">
        <v>27.060000000000002</v>
      </c>
      <c r="F485" s="246" t="s">
        <v>3074</v>
      </c>
      <c r="G485" s="246"/>
      <c r="I485" s="246"/>
      <c r="J485" s="246"/>
    </row>
    <row r="486" spans="1:10" hidden="1" x14ac:dyDescent="0.35">
      <c r="A486" s="251" t="s">
        <v>1698</v>
      </c>
      <c r="B486" s="243" t="s">
        <v>1233</v>
      </c>
      <c r="C486" s="244" t="s">
        <v>2628</v>
      </c>
      <c r="D486" s="245" t="s">
        <v>1118</v>
      </c>
      <c r="E486" s="246">
        <v>21.650000000000002</v>
      </c>
      <c r="F486" s="246" t="s">
        <v>3074</v>
      </c>
      <c r="G486" s="246"/>
      <c r="I486" s="246"/>
      <c r="J486" s="246"/>
    </row>
    <row r="487" spans="1:10" hidden="1" x14ac:dyDescent="0.35">
      <c r="A487" s="251" t="s">
        <v>1699</v>
      </c>
      <c r="B487" s="243" t="s">
        <v>1234</v>
      </c>
      <c r="C487" s="244" t="s">
        <v>2628</v>
      </c>
      <c r="D487" s="245" t="s">
        <v>1118</v>
      </c>
      <c r="E487" s="246">
        <v>21.650000000000002</v>
      </c>
      <c r="F487" s="246" t="s">
        <v>3074</v>
      </c>
      <c r="G487" s="246"/>
      <c r="I487" s="246"/>
      <c r="J487" s="246"/>
    </row>
    <row r="488" spans="1:10" hidden="1" x14ac:dyDescent="0.35">
      <c r="A488" s="251" t="s">
        <v>1700</v>
      </c>
      <c r="B488" s="243" t="s">
        <v>927</v>
      </c>
      <c r="C488" s="244" t="s">
        <v>2628</v>
      </c>
      <c r="D488" s="245" t="s">
        <v>1118</v>
      </c>
      <c r="E488" s="246">
        <v>2.82</v>
      </c>
      <c r="F488" s="246" t="s">
        <v>3074</v>
      </c>
      <c r="G488" s="246"/>
      <c r="I488" s="246"/>
      <c r="J488" s="246"/>
    </row>
    <row r="489" spans="1:10" hidden="1" x14ac:dyDescent="0.35">
      <c r="A489" s="251" t="s">
        <v>1701</v>
      </c>
      <c r="B489" s="243" t="s">
        <v>1235</v>
      </c>
      <c r="C489" s="244" t="s">
        <v>2628</v>
      </c>
      <c r="D489" s="245" t="s">
        <v>1118</v>
      </c>
      <c r="E489" s="246">
        <v>6.02</v>
      </c>
      <c r="F489" s="246" t="s">
        <v>3074</v>
      </c>
      <c r="G489" s="246"/>
      <c r="I489" s="246"/>
      <c r="J489" s="246"/>
    </row>
    <row r="490" spans="1:10" hidden="1" x14ac:dyDescent="0.35">
      <c r="A490" s="251" t="s">
        <v>1702</v>
      </c>
      <c r="B490" s="243" t="s">
        <v>913</v>
      </c>
      <c r="C490" s="244" t="s">
        <v>2628</v>
      </c>
      <c r="D490" s="245" t="s">
        <v>1118</v>
      </c>
      <c r="E490" s="246">
        <v>6.7</v>
      </c>
      <c r="F490" s="246" t="s">
        <v>3074</v>
      </c>
      <c r="G490" s="246"/>
      <c r="I490" s="246"/>
      <c r="J490" s="246"/>
    </row>
    <row r="491" spans="1:10" hidden="1" x14ac:dyDescent="0.35">
      <c r="A491" s="251" t="s">
        <v>1703</v>
      </c>
      <c r="B491" s="243" t="s">
        <v>912</v>
      </c>
      <c r="C491" s="244" t="s">
        <v>2628</v>
      </c>
      <c r="D491" s="245" t="s">
        <v>1118</v>
      </c>
      <c r="E491" s="246">
        <v>6.02</v>
      </c>
      <c r="F491" s="246" t="s">
        <v>3074</v>
      </c>
      <c r="G491" s="246"/>
      <c r="I491" s="246"/>
      <c r="J491" s="246"/>
    </row>
    <row r="492" spans="1:10" hidden="1" x14ac:dyDescent="0.35">
      <c r="A492" s="251" t="s">
        <v>1704</v>
      </c>
      <c r="B492" s="243" t="s">
        <v>911</v>
      </c>
      <c r="C492" s="244" t="s">
        <v>2628</v>
      </c>
      <c r="D492" s="245" t="s">
        <v>1118</v>
      </c>
      <c r="E492" s="246">
        <v>2.1599999999999997</v>
      </c>
      <c r="F492" s="246" t="s">
        <v>3074</v>
      </c>
      <c r="G492" s="246"/>
      <c r="I492" s="246"/>
      <c r="J492" s="246"/>
    </row>
    <row r="493" spans="1:10" hidden="1" x14ac:dyDescent="0.35">
      <c r="A493" s="251" t="s">
        <v>1705</v>
      </c>
      <c r="B493" s="243" t="s">
        <v>910</v>
      </c>
      <c r="C493" s="244" t="s">
        <v>2628</v>
      </c>
      <c r="D493" s="245" t="s">
        <v>1118</v>
      </c>
      <c r="E493" s="246">
        <v>44.5</v>
      </c>
      <c r="F493" s="246" t="s">
        <v>3074</v>
      </c>
      <c r="G493" s="246"/>
      <c r="I493" s="246"/>
      <c r="J493" s="246"/>
    </row>
    <row r="494" spans="1:10" hidden="1" x14ac:dyDescent="0.35">
      <c r="A494" s="251" t="s">
        <v>1706</v>
      </c>
      <c r="B494" s="243" t="s">
        <v>909</v>
      </c>
      <c r="C494" s="244" t="s">
        <v>2628</v>
      </c>
      <c r="D494" s="245" t="s">
        <v>1118</v>
      </c>
      <c r="E494" s="246">
        <v>69.56</v>
      </c>
      <c r="F494" s="246" t="s">
        <v>3074</v>
      </c>
      <c r="G494" s="246"/>
      <c r="I494" s="246"/>
      <c r="J494" s="246"/>
    </row>
    <row r="495" spans="1:10" hidden="1" x14ac:dyDescent="0.35">
      <c r="A495" s="251" t="s">
        <v>1707</v>
      </c>
      <c r="B495" s="243" t="s">
        <v>908</v>
      </c>
      <c r="C495" s="244" t="s">
        <v>2628</v>
      </c>
      <c r="D495" s="245" t="s">
        <v>1118</v>
      </c>
      <c r="E495" s="246">
        <v>52.589999999999996</v>
      </c>
      <c r="F495" s="246" t="s">
        <v>3074</v>
      </c>
      <c r="G495" s="246"/>
      <c r="I495" s="246"/>
      <c r="J495" s="246"/>
    </row>
    <row r="496" spans="1:10" hidden="1" x14ac:dyDescent="0.35">
      <c r="A496" s="264" t="s">
        <v>1708</v>
      </c>
      <c r="B496" s="256" t="s">
        <v>907</v>
      </c>
      <c r="C496" s="257" t="s">
        <v>2628</v>
      </c>
      <c r="D496" s="245" t="s">
        <v>1118</v>
      </c>
      <c r="E496" s="246">
        <v>94.97</v>
      </c>
      <c r="F496" s="246" t="s">
        <v>3074</v>
      </c>
      <c r="G496" s="246"/>
      <c r="I496" s="246"/>
      <c r="J496" s="246"/>
    </row>
    <row r="497" spans="1:10" x14ac:dyDescent="0.35">
      <c r="A497" s="251" t="s">
        <v>1709</v>
      </c>
      <c r="B497" s="243" t="s">
        <v>717</v>
      </c>
      <c r="C497" s="244" t="s">
        <v>2628</v>
      </c>
      <c r="D497" s="258" t="s">
        <v>1118</v>
      </c>
      <c r="E497" s="246">
        <v>29.17</v>
      </c>
      <c r="F497" s="259" t="s">
        <v>3078</v>
      </c>
      <c r="G497" s="259">
        <v>2</v>
      </c>
      <c r="H497" s="259"/>
      <c r="I497" s="260">
        <f>VLOOKUP(A497,LİSTE!B:R,17,FALSE)</f>
        <v>16.981119999999997</v>
      </c>
      <c r="J497" s="260">
        <f>I497*G497</f>
        <v>33.962239999999994</v>
      </c>
    </row>
    <row r="498" spans="1:10" hidden="1" x14ac:dyDescent="0.35">
      <c r="A498" s="265" t="s">
        <v>1710</v>
      </c>
      <c r="B498" s="262" t="s">
        <v>718</v>
      </c>
      <c r="C498" s="263" t="s">
        <v>2628</v>
      </c>
      <c r="D498" s="245" t="s">
        <v>1118</v>
      </c>
      <c r="E498" s="246">
        <v>52.879999999999995</v>
      </c>
      <c r="F498" s="246" t="s">
        <v>3078</v>
      </c>
      <c r="G498" s="246"/>
      <c r="I498" s="246"/>
      <c r="J498" s="246"/>
    </row>
    <row r="499" spans="1:10" hidden="1" x14ac:dyDescent="0.35">
      <c r="A499" s="251" t="s">
        <v>1711</v>
      </c>
      <c r="B499" s="243" t="s">
        <v>719</v>
      </c>
      <c r="C499" s="244" t="s">
        <v>2628</v>
      </c>
      <c r="D499" s="245" t="s">
        <v>1118</v>
      </c>
      <c r="E499" s="246">
        <v>15.91</v>
      </c>
      <c r="F499" s="246" t="s">
        <v>3078</v>
      </c>
      <c r="G499" s="246"/>
      <c r="I499" s="246"/>
      <c r="J499" s="246"/>
    </row>
    <row r="500" spans="1:10" hidden="1" x14ac:dyDescent="0.35">
      <c r="A500" s="251" t="s">
        <v>1712</v>
      </c>
      <c r="B500" s="243" t="s">
        <v>720</v>
      </c>
      <c r="C500" s="244" t="s">
        <v>2628</v>
      </c>
      <c r="D500" s="245" t="s">
        <v>1118</v>
      </c>
      <c r="E500" s="246">
        <v>28.85</v>
      </c>
      <c r="F500" s="246" t="s">
        <v>3078</v>
      </c>
      <c r="G500" s="246"/>
      <c r="I500" s="246"/>
      <c r="J500" s="246"/>
    </row>
    <row r="501" spans="1:10" hidden="1" x14ac:dyDescent="0.35">
      <c r="A501" s="251" t="s">
        <v>1713</v>
      </c>
      <c r="B501" s="243" t="s">
        <v>721</v>
      </c>
      <c r="C501" s="244" t="s">
        <v>2628</v>
      </c>
      <c r="D501" s="245" t="s">
        <v>1118</v>
      </c>
      <c r="E501" s="246">
        <v>7.96</v>
      </c>
      <c r="F501" s="246" t="s">
        <v>3078</v>
      </c>
      <c r="G501" s="246"/>
      <c r="I501" s="246"/>
      <c r="J501" s="246"/>
    </row>
    <row r="502" spans="1:10" hidden="1" x14ac:dyDescent="0.35">
      <c r="A502" s="251" t="s">
        <v>1714</v>
      </c>
      <c r="B502" s="243" t="s">
        <v>722</v>
      </c>
      <c r="C502" s="244" t="s">
        <v>2628</v>
      </c>
      <c r="D502" s="245" t="s">
        <v>1118</v>
      </c>
      <c r="E502" s="246">
        <v>14.43</v>
      </c>
      <c r="F502" s="246" t="s">
        <v>3078</v>
      </c>
      <c r="G502" s="246"/>
      <c r="I502" s="246"/>
      <c r="J502" s="246"/>
    </row>
    <row r="503" spans="1:10" hidden="1" x14ac:dyDescent="0.35">
      <c r="A503" s="251" t="s">
        <v>1715</v>
      </c>
      <c r="B503" s="243" t="s">
        <v>723</v>
      </c>
      <c r="C503" s="244" t="s">
        <v>2628</v>
      </c>
      <c r="D503" s="245" t="s">
        <v>1118</v>
      </c>
      <c r="E503" s="246">
        <v>11.94</v>
      </c>
      <c r="F503" s="246" t="s">
        <v>3078</v>
      </c>
      <c r="G503" s="246"/>
      <c r="I503" s="246"/>
      <c r="J503" s="246"/>
    </row>
    <row r="504" spans="1:10" hidden="1" x14ac:dyDescent="0.35">
      <c r="A504" s="251" t="s">
        <v>1716</v>
      </c>
      <c r="B504" s="243" t="s">
        <v>724</v>
      </c>
      <c r="C504" s="244" t="s">
        <v>2628</v>
      </c>
      <c r="D504" s="245" t="s">
        <v>1118</v>
      </c>
      <c r="E504" s="246">
        <v>18.41</v>
      </c>
      <c r="F504" s="246" t="s">
        <v>3078</v>
      </c>
      <c r="G504" s="246"/>
      <c r="I504" s="246"/>
      <c r="J504" s="246"/>
    </row>
    <row r="505" spans="1:10" hidden="1" x14ac:dyDescent="0.35">
      <c r="A505" s="251" t="s">
        <v>1717</v>
      </c>
      <c r="B505" s="243" t="s">
        <v>1236</v>
      </c>
      <c r="C505" s="244" t="s">
        <v>2628</v>
      </c>
      <c r="D505" s="245" t="s">
        <v>1118</v>
      </c>
      <c r="E505" s="246">
        <v>11.94</v>
      </c>
      <c r="F505" s="246" t="s">
        <v>3078</v>
      </c>
      <c r="G505" s="246"/>
      <c r="I505" s="246"/>
      <c r="J505" s="246"/>
    </row>
    <row r="506" spans="1:10" hidden="1" x14ac:dyDescent="0.35">
      <c r="A506" s="251" t="s">
        <v>1718</v>
      </c>
      <c r="B506" s="243" t="s">
        <v>725</v>
      </c>
      <c r="C506" s="244" t="s">
        <v>2628</v>
      </c>
      <c r="D506" s="245" t="s">
        <v>1118</v>
      </c>
      <c r="E506" s="246">
        <v>29.17</v>
      </c>
      <c r="F506" s="246" t="s">
        <v>3078</v>
      </c>
      <c r="G506" s="246"/>
      <c r="I506" s="246"/>
      <c r="J506" s="246"/>
    </row>
    <row r="507" spans="1:10" hidden="1" x14ac:dyDescent="0.35">
      <c r="A507" s="251" t="s">
        <v>1719</v>
      </c>
      <c r="B507" s="243" t="s">
        <v>726</v>
      </c>
      <c r="C507" s="244" t="s">
        <v>2628</v>
      </c>
      <c r="D507" s="245" t="s">
        <v>1118</v>
      </c>
      <c r="E507" s="246">
        <v>52.879999999999995</v>
      </c>
      <c r="F507" s="246" t="s">
        <v>3078</v>
      </c>
      <c r="G507" s="246"/>
      <c r="I507" s="246"/>
      <c r="J507" s="246"/>
    </row>
    <row r="508" spans="1:10" hidden="1" x14ac:dyDescent="0.35">
      <c r="A508" s="251" t="s">
        <v>1720</v>
      </c>
      <c r="B508" s="243" t="s">
        <v>727</v>
      </c>
      <c r="C508" s="244" t="s">
        <v>2628</v>
      </c>
      <c r="D508" s="245" t="s">
        <v>1118</v>
      </c>
      <c r="E508" s="246">
        <v>29.17</v>
      </c>
      <c r="F508" s="246" t="s">
        <v>3078</v>
      </c>
      <c r="G508" s="246"/>
      <c r="I508" s="246"/>
      <c r="J508" s="246"/>
    </row>
    <row r="509" spans="1:10" hidden="1" x14ac:dyDescent="0.35">
      <c r="A509" s="251" t="s">
        <v>1721</v>
      </c>
      <c r="B509" s="243" t="s">
        <v>728</v>
      </c>
      <c r="C509" s="244" t="s">
        <v>2628</v>
      </c>
      <c r="D509" s="245" t="s">
        <v>1118</v>
      </c>
      <c r="E509" s="246">
        <v>52.879999999999995</v>
      </c>
      <c r="F509" s="246" t="s">
        <v>3078</v>
      </c>
      <c r="G509" s="246"/>
      <c r="I509" s="246"/>
      <c r="J509" s="246"/>
    </row>
    <row r="510" spans="1:10" hidden="1" x14ac:dyDescent="0.35">
      <c r="A510" s="251" t="s">
        <v>1722</v>
      </c>
      <c r="B510" s="243" t="s">
        <v>729</v>
      </c>
      <c r="C510" s="244" t="s">
        <v>2628</v>
      </c>
      <c r="D510" s="245" t="s">
        <v>1118</v>
      </c>
      <c r="E510" s="246">
        <v>29.17</v>
      </c>
      <c r="F510" s="246" t="s">
        <v>3078</v>
      </c>
      <c r="G510" s="246"/>
      <c r="I510" s="246"/>
      <c r="J510" s="246"/>
    </row>
    <row r="511" spans="1:10" hidden="1" x14ac:dyDescent="0.35">
      <c r="A511" s="251" t="s">
        <v>1723</v>
      </c>
      <c r="B511" s="243" t="s">
        <v>730</v>
      </c>
      <c r="C511" s="244" t="s">
        <v>2628</v>
      </c>
      <c r="D511" s="245" t="s">
        <v>1118</v>
      </c>
      <c r="E511" s="246">
        <v>52.879999999999995</v>
      </c>
      <c r="F511" s="246" t="s">
        <v>3078</v>
      </c>
      <c r="G511" s="246"/>
      <c r="I511" s="246"/>
      <c r="J511" s="246"/>
    </row>
    <row r="512" spans="1:10" hidden="1" x14ac:dyDescent="0.35">
      <c r="A512" s="251" t="s">
        <v>1724</v>
      </c>
      <c r="B512" s="243" t="s">
        <v>731</v>
      </c>
      <c r="C512" s="244" t="s">
        <v>2628</v>
      </c>
      <c r="D512" s="245" t="s">
        <v>1118</v>
      </c>
      <c r="E512" s="246">
        <v>29.17</v>
      </c>
      <c r="F512" s="246" t="s">
        <v>3078</v>
      </c>
      <c r="G512" s="246"/>
      <c r="I512" s="246"/>
      <c r="J512" s="246"/>
    </row>
    <row r="513" spans="1:7" s="246" customFormat="1" hidden="1" x14ac:dyDescent="0.35">
      <c r="A513" s="251" t="s">
        <v>1725</v>
      </c>
      <c r="B513" s="243" t="s">
        <v>732</v>
      </c>
      <c r="C513" s="244" t="s">
        <v>2628</v>
      </c>
      <c r="D513" s="245" t="s">
        <v>1118</v>
      </c>
      <c r="E513" s="246">
        <v>52.879999999999995</v>
      </c>
      <c r="F513" s="246" t="s">
        <v>3078</v>
      </c>
    </row>
    <row r="514" spans="1:7" s="246" customFormat="1" hidden="1" x14ac:dyDescent="0.35">
      <c r="A514" s="251" t="s">
        <v>1726</v>
      </c>
      <c r="B514" s="243" t="s">
        <v>733</v>
      </c>
      <c r="C514" s="244" t="s">
        <v>2628</v>
      </c>
      <c r="D514" s="245" t="s">
        <v>1118</v>
      </c>
      <c r="E514" s="246">
        <v>29.17</v>
      </c>
      <c r="F514" s="246" t="s">
        <v>3078</v>
      </c>
    </row>
    <row r="515" spans="1:7" s="246" customFormat="1" hidden="1" x14ac:dyDescent="0.35">
      <c r="A515" s="251" t="s">
        <v>1727</v>
      </c>
      <c r="B515" s="243" t="s">
        <v>734</v>
      </c>
      <c r="C515" s="244" t="s">
        <v>2628</v>
      </c>
      <c r="D515" s="245" t="s">
        <v>1118</v>
      </c>
      <c r="E515" s="246">
        <v>52.879999999999995</v>
      </c>
      <c r="F515" s="246" t="s">
        <v>3078</v>
      </c>
    </row>
    <row r="516" spans="1:7" s="246" customFormat="1" hidden="1" x14ac:dyDescent="0.35">
      <c r="A516" s="251" t="s">
        <v>1728</v>
      </c>
      <c r="B516" s="243" t="s">
        <v>735</v>
      </c>
      <c r="C516" s="244" t="s">
        <v>2628</v>
      </c>
      <c r="D516" s="245" t="s">
        <v>1118</v>
      </c>
      <c r="E516" s="246">
        <v>57.69</v>
      </c>
      <c r="F516" s="246" t="s">
        <v>3078</v>
      </c>
    </row>
    <row r="517" spans="1:7" s="246" customFormat="1" hidden="1" x14ac:dyDescent="0.35">
      <c r="A517" s="251" t="s">
        <v>1729</v>
      </c>
      <c r="B517" s="243" t="s">
        <v>736</v>
      </c>
      <c r="C517" s="244" t="s">
        <v>2628</v>
      </c>
      <c r="D517" s="245" t="s">
        <v>1118</v>
      </c>
      <c r="E517" s="246">
        <v>31.82</v>
      </c>
      <c r="F517" s="246" t="s">
        <v>3078</v>
      </c>
    </row>
    <row r="518" spans="1:7" s="246" customFormat="1" hidden="1" x14ac:dyDescent="0.35">
      <c r="A518" s="251" t="s">
        <v>1730</v>
      </c>
      <c r="B518" s="243" t="s">
        <v>737</v>
      </c>
      <c r="C518" s="244" t="s">
        <v>2628</v>
      </c>
      <c r="D518" s="245" t="s">
        <v>1118</v>
      </c>
      <c r="E518" s="246">
        <v>57.69</v>
      </c>
      <c r="F518" s="246" t="s">
        <v>3078</v>
      </c>
    </row>
    <row r="519" spans="1:7" s="246" customFormat="1" hidden="1" x14ac:dyDescent="0.35">
      <c r="A519" s="251" t="s">
        <v>1731</v>
      </c>
      <c r="B519" s="243" t="s">
        <v>738</v>
      </c>
      <c r="C519" s="244" t="s">
        <v>2628</v>
      </c>
      <c r="D519" s="245" t="s">
        <v>1118</v>
      </c>
      <c r="E519" s="246">
        <v>31.82</v>
      </c>
      <c r="F519" s="246" t="s">
        <v>3078</v>
      </c>
    </row>
    <row r="520" spans="1:7" s="246" customFormat="1" hidden="1" x14ac:dyDescent="0.35">
      <c r="A520" s="251" t="s">
        <v>1732</v>
      </c>
      <c r="B520" s="243" t="s">
        <v>739</v>
      </c>
      <c r="C520" s="244" t="s">
        <v>2628</v>
      </c>
      <c r="D520" s="245" t="s">
        <v>1118</v>
      </c>
      <c r="E520" s="246">
        <v>15.91</v>
      </c>
      <c r="F520" s="246" t="s">
        <v>3078</v>
      </c>
      <c r="G520" s="250"/>
    </row>
    <row r="521" spans="1:7" s="246" customFormat="1" hidden="1" x14ac:dyDescent="0.35">
      <c r="A521" s="251" t="s">
        <v>1733</v>
      </c>
      <c r="B521" s="243" t="s">
        <v>740</v>
      </c>
      <c r="C521" s="244" t="s">
        <v>2628</v>
      </c>
      <c r="D521" s="245" t="s">
        <v>1118</v>
      </c>
      <c r="E521" s="246">
        <v>28.85</v>
      </c>
      <c r="F521" s="246" t="s">
        <v>3078</v>
      </c>
      <c r="G521" s="250"/>
    </row>
    <row r="522" spans="1:7" s="246" customFormat="1" hidden="1" x14ac:dyDescent="0.35">
      <c r="A522" s="251" t="s">
        <v>1734</v>
      </c>
      <c r="B522" s="248" t="s">
        <v>741</v>
      </c>
      <c r="C522" s="244" t="s">
        <v>2628</v>
      </c>
      <c r="D522" s="245" t="s">
        <v>1118</v>
      </c>
      <c r="E522" s="246">
        <v>36.46</v>
      </c>
      <c r="F522" s="246" t="s">
        <v>3078</v>
      </c>
    </row>
    <row r="523" spans="1:7" s="246" customFormat="1" hidden="1" x14ac:dyDescent="0.35">
      <c r="A523" s="251" t="s">
        <v>1735</v>
      </c>
      <c r="B523" s="243" t="s">
        <v>742</v>
      </c>
      <c r="C523" s="244" t="s">
        <v>2628</v>
      </c>
      <c r="D523" s="245" t="s">
        <v>1118</v>
      </c>
      <c r="E523" s="246">
        <v>60.169999999999995</v>
      </c>
      <c r="F523" s="246" t="s">
        <v>3078</v>
      </c>
    </row>
    <row r="524" spans="1:7" s="246" customFormat="1" hidden="1" x14ac:dyDescent="0.35">
      <c r="A524" s="251" t="s">
        <v>1736</v>
      </c>
      <c r="B524" s="243" t="s">
        <v>1237</v>
      </c>
      <c r="C524" s="244" t="s">
        <v>2628</v>
      </c>
      <c r="D524" s="245" t="s">
        <v>1118</v>
      </c>
      <c r="E524" s="246">
        <v>31.82</v>
      </c>
      <c r="F524" s="246" t="s">
        <v>3078</v>
      </c>
    </row>
    <row r="525" spans="1:7" s="246" customFormat="1" hidden="1" x14ac:dyDescent="0.35">
      <c r="A525" s="251" t="s">
        <v>1737</v>
      </c>
      <c r="B525" s="243" t="s">
        <v>743</v>
      </c>
      <c r="C525" s="244" t="s">
        <v>2628</v>
      </c>
      <c r="D525" s="245" t="s">
        <v>1118</v>
      </c>
      <c r="E525" s="246">
        <v>31.82</v>
      </c>
      <c r="F525" s="246" t="s">
        <v>3078</v>
      </c>
    </row>
    <row r="526" spans="1:7" s="246" customFormat="1" hidden="1" x14ac:dyDescent="0.35">
      <c r="A526" s="251" t="s">
        <v>1738</v>
      </c>
      <c r="B526" s="243" t="s">
        <v>1238</v>
      </c>
      <c r="C526" s="244" t="s">
        <v>2628</v>
      </c>
      <c r="D526" s="245" t="s">
        <v>1118</v>
      </c>
      <c r="E526" s="246">
        <v>27.6</v>
      </c>
      <c r="F526" s="246" t="s">
        <v>3078</v>
      </c>
    </row>
    <row r="527" spans="1:7" s="246" customFormat="1" hidden="1" x14ac:dyDescent="0.35">
      <c r="A527" s="251" t="s">
        <v>1739</v>
      </c>
      <c r="B527" s="243" t="s">
        <v>1239</v>
      </c>
      <c r="C527" s="244" t="s">
        <v>2628</v>
      </c>
      <c r="D527" s="245" t="s">
        <v>1118</v>
      </c>
      <c r="E527" s="246">
        <v>22.080000000000002</v>
      </c>
      <c r="F527" s="246" t="s">
        <v>3078</v>
      </c>
    </row>
    <row r="528" spans="1:7" s="246" customFormat="1" hidden="1" x14ac:dyDescent="0.35">
      <c r="A528" s="251" t="s">
        <v>1740</v>
      </c>
      <c r="B528" s="243" t="s">
        <v>744</v>
      </c>
      <c r="C528" s="244" t="s">
        <v>2628</v>
      </c>
      <c r="D528" s="245" t="s">
        <v>1118</v>
      </c>
      <c r="E528" s="246">
        <v>22.080000000000002</v>
      </c>
      <c r="F528" s="246" t="s">
        <v>3078</v>
      </c>
    </row>
    <row r="529" spans="1:10" hidden="1" x14ac:dyDescent="0.35">
      <c r="A529" s="251" t="s">
        <v>1741</v>
      </c>
      <c r="B529" s="243" t="s">
        <v>745</v>
      </c>
      <c r="C529" s="244" t="s">
        <v>2628</v>
      </c>
      <c r="D529" s="245" t="s">
        <v>1118</v>
      </c>
      <c r="E529" s="246">
        <v>2.8899999999999997</v>
      </c>
      <c r="F529" s="246" t="s">
        <v>3078</v>
      </c>
      <c r="G529" s="246"/>
      <c r="I529" s="246"/>
      <c r="J529" s="246"/>
    </row>
    <row r="530" spans="1:10" hidden="1" x14ac:dyDescent="0.35">
      <c r="A530" s="251" t="s">
        <v>1742</v>
      </c>
      <c r="B530" s="243" t="s">
        <v>1240</v>
      </c>
      <c r="C530" s="244" t="s">
        <v>2628</v>
      </c>
      <c r="D530" s="245" t="s">
        <v>1118</v>
      </c>
      <c r="E530" s="246">
        <v>6.16</v>
      </c>
      <c r="F530" s="246" t="s">
        <v>3078</v>
      </c>
      <c r="G530" s="246"/>
      <c r="I530" s="246"/>
      <c r="J530" s="246"/>
    </row>
    <row r="531" spans="1:10" hidden="1" x14ac:dyDescent="0.35">
      <c r="A531" s="251" t="s">
        <v>1743</v>
      </c>
      <c r="B531" s="243" t="s">
        <v>746</v>
      </c>
      <c r="C531" s="244" t="s">
        <v>2628</v>
      </c>
      <c r="D531" s="245" t="s">
        <v>1118</v>
      </c>
      <c r="E531" s="246">
        <v>6.7</v>
      </c>
      <c r="F531" s="246" t="s">
        <v>3078</v>
      </c>
      <c r="G531" s="246"/>
      <c r="I531" s="246"/>
      <c r="J531" s="246"/>
    </row>
    <row r="532" spans="1:10" hidden="1" x14ac:dyDescent="0.35">
      <c r="A532" s="251" t="s">
        <v>1744</v>
      </c>
      <c r="B532" s="243" t="s">
        <v>747</v>
      </c>
      <c r="C532" s="244" t="s">
        <v>2628</v>
      </c>
      <c r="D532" s="245" t="s">
        <v>1118</v>
      </c>
      <c r="E532" s="246">
        <v>6.16</v>
      </c>
      <c r="F532" s="246" t="s">
        <v>3078</v>
      </c>
      <c r="G532" s="246"/>
      <c r="I532" s="246"/>
      <c r="J532" s="246"/>
    </row>
    <row r="533" spans="1:10" hidden="1" x14ac:dyDescent="0.35">
      <c r="A533" s="251" t="s">
        <v>1745</v>
      </c>
      <c r="B533" s="243" t="s">
        <v>748</v>
      </c>
      <c r="C533" s="244" t="s">
        <v>2628</v>
      </c>
      <c r="D533" s="245" t="s">
        <v>1118</v>
      </c>
      <c r="E533" s="246">
        <v>2.25</v>
      </c>
      <c r="F533" s="246" t="s">
        <v>3078</v>
      </c>
      <c r="G533" s="246"/>
      <c r="I533" s="246"/>
      <c r="J533" s="246"/>
    </row>
    <row r="534" spans="1:10" hidden="1" x14ac:dyDescent="0.35">
      <c r="A534" s="251" t="s">
        <v>1746</v>
      </c>
      <c r="B534" s="243" t="s">
        <v>811</v>
      </c>
      <c r="C534" s="244" t="s">
        <v>2628</v>
      </c>
      <c r="D534" s="245" t="s">
        <v>1118</v>
      </c>
      <c r="E534" s="246">
        <v>46.03</v>
      </c>
      <c r="F534" s="246" t="s">
        <v>3078</v>
      </c>
      <c r="G534" s="246"/>
      <c r="I534" s="246"/>
      <c r="J534" s="246"/>
    </row>
    <row r="535" spans="1:10" hidden="1" x14ac:dyDescent="0.35">
      <c r="A535" s="251" t="s">
        <v>1747</v>
      </c>
      <c r="B535" s="243" t="s">
        <v>812</v>
      </c>
      <c r="C535" s="244" t="s">
        <v>2628</v>
      </c>
      <c r="D535" s="245" t="s">
        <v>1118</v>
      </c>
      <c r="E535" s="246">
        <v>71.89</v>
      </c>
      <c r="F535" s="246" t="s">
        <v>3078</v>
      </c>
      <c r="G535" s="246"/>
      <c r="I535" s="246"/>
      <c r="J535" s="246"/>
    </row>
    <row r="536" spans="1:10" hidden="1" x14ac:dyDescent="0.35">
      <c r="A536" s="251" t="s">
        <v>1748</v>
      </c>
      <c r="B536" s="243" t="s">
        <v>749</v>
      </c>
      <c r="C536" s="244" t="s">
        <v>2628</v>
      </c>
      <c r="D536" s="245" t="s">
        <v>1118</v>
      </c>
      <c r="E536" s="246">
        <v>54.69</v>
      </c>
      <c r="F536" s="246" t="s">
        <v>3078</v>
      </c>
      <c r="G536" s="246"/>
      <c r="I536" s="246"/>
      <c r="J536" s="246"/>
    </row>
    <row r="537" spans="1:10" hidden="1" x14ac:dyDescent="0.35">
      <c r="A537" s="264" t="s">
        <v>1749</v>
      </c>
      <c r="B537" s="256" t="s">
        <v>750</v>
      </c>
      <c r="C537" s="257" t="s">
        <v>2628</v>
      </c>
      <c r="D537" s="245" t="s">
        <v>1118</v>
      </c>
      <c r="E537" s="246">
        <v>98.460000000000008</v>
      </c>
      <c r="F537" s="246" t="s">
        <v>3078</v>
      </c>
      <c r="G537" s="246"/>
      <c r="I537" s="246"/>
      <c r="J537" s="246"/>
    </row>
    <row r="538" spans="1:10" x14ac:dyDescent="0.35">
      <c r="A538" s="251" t="s">
        <v>1750</v>
      </c>
      <c r="B538" s="243" t="s">
        <v>177</v>
      </c>
      <c r="C538" s="244" t="s">
        <v>2628</v>
      </c>
      <c r="D538" s="258" t="s">
        <v>1118</v>
      </c>
      <c r="E538" s="246">
        <v>31.42</v>
      </c>
      <c r="F538" s="259" t="s">
        <v>3079</v>
      </c>
      <c r="G538" s="259">
        <v>7</v>
      </c>
      <c r="H538" s="259"/>
      <c r="I538" s="260">
        <f>VLOOKUP(A538,LİSTE!B:R,17,FALSE)</f>
        <v>18.287360000000003</v>
      </c>
      <c r="J538" s="260">
        <f>I538*G538</f>
        <v>128.01152000000002</v>
      </c>
    </row>
    <row r="539" spans="1:10" hidden="1" x14ac:dyDescent="0.35">
      <c r="A539" s="269" t="s">
        <v>1751</v>
      </c>
      <c r="B539" s="270" t="s">
        <v>178</v>
      </c>
      <c r="C539" s="271" t="s">
        <v>2628</v>
      </c>
      <c r="D539" s="245" t="s">
        <v>1118</v>
      </c>
      <c r="E539" s="246">
        <v>56.58</v>
      </c>
      <c r="F539" s="246" t="s">
        <v>3079</v>
      </c>
      <c r="G539" s="246"/>
      <c r="I539" s="246"/>
      <c r="J539" s="246"/>
    </row>
    <row r="540" spans="1:10" x14ac:dyDescent="0.35">
      <c r="A540" s="251" t="s">
        <v>1752</v>
      </c>
      <c r="B540" s="243" t="s">
        <v>179</v>
      </c>
      <c r="C540" s="244" t="s">
        <v>2628</v>
      </c>
      <c r="D540" s="258" t="s">
        <v>1118</v>
      </c>
      <c r="E540" s="246">
        <v>17.14</v>
      </c>
      <c r="F540" s="259" t="s">
        <v>3079</v>
      </c>
      <c r="G540" s="259">
        <v>9</v>
      </c>
      <c r="H540" s="259"/>
      <c r="I540" s="260">
        <f>VLOOKUP(A540,LİSTE!B:R,17,FALSE)</f>
        <v>35.689993600000008</v>
      </c>
      <c r="J540" s="260">
        <f>I540*G540</f>
        <v>321.20994240000005</v>
      </c>
    </row>
    <row r="541" spans="1:10" hidden="1" x14ac:dyDescent="0.35">
      <c r="A541" s="265" t="s">
        <v>1753</v>
      </c>
      <c r="B541" s="262" t="s">
        <v>180</v>
      </c>
      <c r="C541" s="263" t="s">
        <v>2628</v>
      </c>
      <c r="D541" s="245" t="s">
        <v>1118</v>
      </c>
      <c r="E541" s="246">
        <v>30.87</v>
      </c>
      <c r="F541" s="246" t="s">
        <v>3079</v>
      </c>
      <c r="G541" s="246"/>
      <c r="I541" s="246"/>
      <c r="J541" s="246"/>
    </row>
    <row r="542" spans="1:10" hidden="1" x14ac:dyDescent="0.35">
      <c r="A542" s="251" t="s">
        <v>1754</v>
      </c>
      <c r="B542" s="243" t="s">
        <v>181</v>
      </c>
      <c r="C542" s="244" t="s">
        <v>2628</v>
      </c>
      <c r="D542" s="245" t="s">
        <v>1118</v>
      </c>
      <c r="E542" s="246">
        <v>8.57</v>
      </c>
      <c r="F542" s="246" t="s">
        <v>3079</v>
      </c>
      <c r="G542" s="246"/>
      <c r="I542" s="246"/>
      <c r="J542" s="246"/>
    </row>
    <row r="543" spans="1:10" hidden="1" x14ac:dyDescent="0.35">
      <c r="A543" s="264" t="s">
        <v>1755</v>
      </c>
      <c r="B543" s="256" t="s">
        <v>182</v>
      </c>
      <c r="C543" s="257" t="s">
        <v>2628</v>
      </c>
      <c r="D543" s="245" t="s">
        <v>1118</v>
      </c>
      <c r="E543" s="246">
        <v>15.44</v>
      </c>
      <c r="F543" s="246" t="s">
        <v>3079</v>
      </c>
      <c r="G543" s="246"/>
      <c r="I543" s="246"/>
      <c r="J543" s="246"/>
    </row>
    <row r="544" spans="1:10" x14ac:dyDescent="0.35">
      <c r="A544" s="251" t="s">
        <v>1756</v>
      </c>
      <c r="B544" s="243" t="s">
        <v>495</v>
      </c>
      <c r="C544" s="244" t="s">
        <v>2628</v>
      </c>
      <c r="D544" s="258" t="s">
        <v>1118</v>
      </c>
      <c r="E544" s="246">
        <v>12.549999999999999</v>
      </c>
      <c r="F544" s="259" t="s">
        <v>3079</v>
      </c>
      <c r="G544" s="259">
        <v>1</v>
      </c>
      <c r="H544" s="259"/>
      <c r="I544" s="260">
        <f>VLOOKUP(A544,LİSTE!B:R,17,FALSE)</f>
        <v>4.5718400000000008</v>
      </c>
      <c r="J544" s="260">
        <f>I544*G544</f>
        <v>4.5718400000000008</v>
      </c>
    </row>
    <row r="545" spans="1:10" hidden="1" x14ac:dyDescent="0.35">
      <c r="A545" s="265" t="s">
        <v>1757</v>
      </c>
      <c r="B545" s="262" t="s">
        <v>496</v>
      </c>
      <c r="C545" s="263" t="s">
        <v>2628</v>
      </c>
      <c r="D545" s="245" t="s">
        <v>1118</v>
      </c>
      <c r="E545" s="246">
        <v>19.420000000000002</v>
      </c>
      <c r="F545" s="246" t="s">
        <v>3079</v>
      </c>
      <c r="G545" s="246"/>
      <c r="I545" s="246"/>
      <c r="J545" s="246"/>
    </row>
    <row r="546" spans="1:10" hidden="1" x14ac:dyDescent="0.35">
      <c r="A546" s="251" t="s">
        <v>1758</v>
      </c>
      <c r="B546" s="243" t="s">
        <v>1241</v>
      </c>
      <c r="C546" s="244" t="s">
        <v>2628</v>
      </c>
      <c r="D546" s="245" t="s">
        <v>1118</v>
      </c>
      <c r="E546" s="246">
        <v>12.549999999999999</v>
      </c>
      <c r="F546" s="246" t="s">
        <v>3079</v>
      </c>
      <c r="G546" s="246"/>
      <c r="I546" s="246"/>
      <c r="J546" s="246"/>
    </row>
    <row r="547" spans="1:10" hidden="1" x14ac:dyDescent="0.35">
      <c r="A547" s="251" t="s">
        <v>1759</v>
      </c>
      <c r="B547" s="243" t="s">
        <v>183</v>
      </c>
      <c r="C547" s="244" t="s">
        <v>2628</v>
      </c>
      <c r="D547" s="245" t="s">
        <v>1118</v>
      </c>
      <c r="E547" s="246">
        <v>31.42</v>
      </c>
      <c r="F547" s="246" t="s">
        <v>3079</v>
      </c>
      <c r="G547" s="246"/>
      <c r="I547" s="246"/>
      <c r="J547" s="246"/>
    </row>
    <row r="548" spans="1:10" hidden="1" x14ac:dyDescent="0.35">
      <c r="A548" s="251" t="s">
        <v>1760</v>
      </c>
      <c r="B548" s="243" t="s">
        <v>184</v>
      </c>
      <c r="C548" s="244" t="s">
        <v>2628</v>
      </c>
      <c r="D548" s="245" t="s">
        <v>1118</v>
      </c>
      <c r="E548" s="246">
        <v>56.58</v>
      </c>
      <c r="F548" s="246" t="s">
        <v>3079</v>
      </c>
      <c r="G548" s="246"/>
      <c r="I548" s="246"/>
      <c r="J548" s="246"/>
    </row>
    <row r="549" spans="1:10" hidden="1" x14ac:dyDescent="0.35">
      <c r="A549" s="251" t="s">
        <v>1761</v>
      </c>
      <c r="B549" s="243" t="s">
        <v>185</v>
      </c>
      <c r="C549" s="244" t="s">
        <v>2628</v>
      </c>
      <c r="D549" s="245" t="s">
        <v>1118</v>
      </c>
      <c r="E549" s="246">
        <v>31.42</v>
      </c>
      <c r="F549" s="246" t="s">
        <v>3079</v>
      </c>
      <c r="G549" s="246"/>
      <c r="I549" s="246"/>
      <c r="J549" s="246"/>
    </row>
    <row r="550" spans="1:10" hidden="1" x14ac:dyDescent="0.35">
      <c r="A550" s="264" t="s">
        <v>1762</v>
      </c>
      <c r="B550" s="256" t="s">
        <v>186</v>
      </c>
      <c r="C550" s="257" t="s">
        <v>2628</v>
      </c>
      <c r="D550" s="245" t="s">
        <v>1118</v>
      </c>
      <c r="E550" s="246">
        <v>56.58</v>
      </c>
      <c r="F550" s="246" t="s">
        <v>3079</v>
      </c>
      <c r="G550" s="246"/>
      <c r="I550" s="246"/>
      <c r="J550" s="246"/>
    </row>
    <row r="551" spans="1:10" x14ac:dyDescent="0.35">
      <c r="A551" s="251" t="s">
        <v>1763</v>
      </c>
      <c r="B551" s="243" t="s">
        <v>187</v>
      </c>
      <c r="C551" s="244" t="s">
        <v>2628</v>
      </c>
      <c r="D551" s="258" t="s">
        <v>1118</v>
      </c>
      <c r="E551" s="246">
        <v>31.42</v>
      </c>
      <c r="F551" s="259" t="s">
        <v>3079</v>
      </c>
      <c r="G551" s="259">
        <v>7</v>
      </c>
      <c r="H551" s="259"/>
      <c r="I551" s="260">
        <f>VLOOKUP(A551,LİSTE!B:R,17,FALSE)</f>
        <v>18.287360000000003</v>
      </c>
      <c r="J551" s="260">
        <f>I551*G551</f>
        <v>128.01152000000002</v>
      </c>
    </row>
    <row r="552" spans="1:10" hidden="1" x14ac:dyDescent="0.35">
      <c r="A552" s="265" t="s">
        <v>1764</v>
      </c>
      <c r="B552" s="262" t="s">
        <v>188</v>
      </c>
      <c r="C552" s="263" t="s">
        <v>2628</v>
      </c>
      <c r="D552" s="245" t="s">
        <v>1118</v>
      </c>
      <c r="E552" s="246">
        <v>56.58</v>
      </c>
      <c r="F552" s="246" t="s">
        <v>3079</v>
      </c>
      <c r="G552" s="246"/>
      <c r="I552" s="246"/>
      <c r="J552" s="246"/>
    </row>
    <row r="553" spans="1:10" hidden="1" x14ac:dyDescent="0.35">
      <c r="A553" s="251" t="s">
        <v>1765</v>
      </c>
      <c r="B553" s="243" t="s">
        <v>189</v>
      </c>
      <c r="C553" s="244" t="s">
        <v>2628</v>
      </c>
      <c r="D553" s="245" t="s">
        <v>1118</v>
      </c>
      <c r="E553" s="246">
        <v>31.42</v>
      </c>
      <c r="F553" s="246" t="s">
        <v>3079</v>
      </c>
      <c r="G553" s="246"/>
      <c r="I553" s="246"/>
      <c r="J553" s="246"/>
    </row>
    <row r="554" spans="1:10" hidden="1" x14ac:dyDescent="0.35">
      <c r="A554" s="264" t="s">
        <v>1766</v>
      </c>
      <c r="B554" s="256" t="s">
        <v>190</v>
      </c>
      <c r="C554" s="257" t="s">
        <v>2628</v>
      </c>
      <c r="D554" s="245" t="s">
        <v>1118</v>
      </c>
      <c r="E554" s="246">
        <v>56.58</v>
      </c>
      <c r="F554" s="246" t="s">
        <v>3079</v>
      </c>
      <c r="G554" s="246"/>
      <c r="I554" s="246"/>
      <c r="J554" s="246"/>
    </row>
    <row r="555" spans="1:10" x14ac:dyDescent="0.35">
      <c r="A555" s="251" t="s">
        <v>1767</v>
      </c>
      <c r="B555" s="243" t="s">
        <v>191</v>
      </c>
      <c r="C555" s="244" t="s">
        <v>2628</v>
      </c>
      <c r="D555" s="258" t="s">
        <v>1118</v>
      </c>
      <c r="E555" s="246">
        <v>31.42</v>
      </c>
      <c r="F555" s="259" t="s">
        <v>3079</v>
      </c>
      <c r="G555" s="259">
        <v>6</v>
      </c>
      <c r="H555" s="259"/>
      <c r="I555" s="260">
        <f>VLOOKUP(A555,LİSTE!B:R,17,FALSE)</f>
        <v>33.564904400000003</v>
      </c>
      <c r="J555" s="260">
        <f>I555*G555</f>
        <v>201.38942640000002</v>
      </c>
    </row>
    <row r="556" spans="1:10" hidden="1" x14ac:dyDescent="0.35">
      <c r="A556" s="265" t="s">
        <v>1768</v>
      </c>
      <c r="B556" s="262" t="s">
        <v>192</v>
      </c>
      <c r="C556" s="263" t="s">
        <v>2628</v>
      </c>
      <c r="D556" s="245" t="s">
        <v>1118</v>
      </c>
      <c r="E556" s="246">
        <v>56.58</v>
      </c>
      <c r="F556" s="246" t="s">
        <v>3079</v>
      </c>
      <c r="G556" s="246"/>
      <c r="I556" s="246"/>
      <c r="J556" s="246"/>
    </row>
    <row r="557" spans="1:10" hidden="1" x14ac:dyDescent="0.35">
      <c r="A557" s="251" t="s">
        <v>1769</v>
      </c>
      <c r="B557" s="243" t="s">
        <v>447</v>
      </c>
      <c r="C557" s="244" t="s">
        <v>2628</v>
      </c>
      <c r="D557" s="245" t="s">
        <v>1118</v>
      </c>
      <c r="E557" s="246">
        <v>61.73</v>
      </c>
      <c r="F557" s="246" t="s">
        <v>3079</v>
      </c>
      <c r="G557" s="246"/>
      <c r="I557" s="246"/>
      <c r="J557" s="246"/>
    </row>
    <row r="558" spans="1:10" hidden="1" x14ac:dyDescent="0.35">
      <c r="A558" s="251" t="s">
        <v>1770</v>
      </c>
      <c r="B558" s="243" t="s">
        <v>448</v>
      </c>
      <c r="C558" s="244" t="s">
        <v>2628</v>
      </c>
      <c r="D558" s="245" t="s">
        <v>1118</v>
      </c>
      <c r="E558" s="246">
        <v>34.269999999999996</v>
      </c>
      <c r="F558" s="246" t="s">
        <v>3079</v>
      </c>
      <c r="G558" s="246"/>
      <c r="I558" s="246"/>
      <c r="J558" s="246"/>
    </row>
    <row r="559" spans="1:10" hidden="1" x14ac:dyDescent="0.35">
      <c r="A559" s="251" t="s">
        <v>1771</v>
      </c>
      <c r="B559" s="243" t="s">
        <v>193</v>
      </c>
      <c r="C559" s="244" t="s">
        <v>2628</v>
      </c>
      <c r="D559" s="245" t="s">
        <v>1118</v>
      </c>
      <c r="E559" s="246">
        <v>61.73</v>
      </c>
      <c r="F559" s="246" t="s">
        <v>3079</v>
      </c>
      <c r="G559" s="246"/>
      <c r="I559" s="246"/>
      <c r="J559" s="246"/>
    </row>
    <row r="560" spans="1:10" hidden="1" x14ac:dyDescent="0.35">
      <c r="A560" s="264" t="s">
        <v>1772</v>
      </c>
      <c r="B560" s="256" t="s">
        <v>194</v>
      </c>
      <c r="C560" s="257" t="s">
        <v>2628</v>
      </c>
      <c r="D560" s="245" t="s">
        <v>1118</v>
      </c>
      <c r="E560" s="246">
        <v>34.269999999999996</v>
      </c>
      <c r="F560" s="246" t="s">
        <v>3079</v>
      </c>
      <c r="G560" s="268"/>
      <c r="I560" s="246"/>
      <c r="J560" s="246"/>
    </row>
    <row r="561" spans="1:10" x14ac:dyDescent="0.35">
      <c r="A561" s="251" t="s">
        <v>1773</v>
      </c>
      <c r="B561" s="243" t="s">
        <v>3113</v>
      </c>
      <c r="C561" s="244" t="s">
        <v>2628</v>
      </c>
      <c r="D561" s="258" t="s">
        <v>1118</v>
      </c>
      <c r="E561" s="246">
        <v>17.14</v>
      </c>
      <c r="F561" s="259" t="s">
        <v>3079</v>
      </c>
      <c r="G561" s="259">
        <v>20</v>
      </c>
      <c r="H561" s="259"/>
      <c r="I561" s="260">
        <f>Sayfa2!CE12</f>
        <v>1.1200000000000001</v>
      </c>
      <c r="J561" s="260">
        <f>I561*G561</f>
        <v>22.400000000000002</v>
      </c>
    </row>
    <row r="562" spans="1:10" hidden="1" x14ac:dyDescent="0.35">
      <c r="A562" s="265" t="s">
        <v>1774</v>
      </c>
      <c r="B562" s="262" t="s">
        <v>481</v>
      </c>
      <c r="C562" s="263" t="s">
        <v>2628</v>
      </c>
      <c r="D562" s="245" t="s">
        <v>1118</v>
      </c>
      <c r="E562" s="246">
        <v>30.87</v>
      </c>
      <c r="F562" s="246" t="s">
        <v>3079</v>
      </c>
      <c r="G562" s="250"/>
      <c r="I562" s="246"/>
      <c r="J562" s="246"/>
    </row>
    <row r="563" spans="1:10" hidden="1" x14ac:dyDescent="0.35">
      <c r="A563" s="251" t="s">
        <v>1775</v>
      </c>
      <c r="B563" s="243" t="s">
        <v>195</v>
      </c>
      <c r="C563" s="244" t="s">
        <v>2628</v>
      </c>
      <c r="D563" s="245" t="s">
        <v>1118</v>
      </c>
      <c r="E563" s="246">
        <v>39.269999999999996</v>
      </c>
      <c r="F563" s="246" t="s">
        <v>3079</v>
      </c>
      <c r="G563" s="246"/>
      <c r="I563" s="246"/>
      <c r="J563" s="246"/>
    </row>
    <row r="564" spans="1:10" hidden="1" x14ac:dyDescent="0.35">
      <c r="A564" s="251" t="s">
        <v>1776</v>
      </c>
      <c r="B564" s="248" t="s">
        <v>196</v>
      </c>
      <c r="C564" s="244" t="s">
        <v>2628</v>
      </c>
      <c r="D564" s="245" t="s">
        <v>1118</v>
      </c>
      <c r="E564" s="246">
        <v>64.440000000000012</v>
      </c>
      <c r="F564" s="246" t="s">
        <v>3079</v>
      </c>
      <c r="G564" s="246"/>
      <c r="I564" s="246"/>
      <c r="J564" s="246"/>
    </row>
    <row r="565" spans="1:10" hidden="1" x14ac:dyDescent="0.35">
      <c r="A565" s="264" t="s">
        <v>1777</v>
      </c>
      <c r="B565" s="256" t="s">
        <v>1242</v>
      </c>
      <c r="C565" s="257" t="s">
        <v>2628</v>
      </c>
      <c r="D565" s="245" t="s">
        <v>1118</v>
      </c>
      <c r="E565" s="246">
        <v>34.269999999999996</v>
      </c>
      <c r="F565" s="246" t="s">
        <v>3079</v>
      </c>
      <c r="G565" s="246"/>
      <c r="I565" s="246"/>
      <c r="J565" s="246"/>
    </row>
    <row r="566" spans="1:10" x14ac:dyDescent="0.35">
      <c r="A566" s="251" t="s">
        <v>1778</v>
      </c>
      <c r="B566" s="243" t="s">
        <v>197</v>
      </c>
      <c r="C566" s="244" t="s">
        <v>2628</v>
      </c>
      <c r="D566" s="258" t="s">
        <v>1118</v>
      </c>
      <c r="E566" s="246">
        <v>34.269999999999996</v>
      </c>
      <c r="F566" s="259" t="s">
        <v>3079</v>
      </c>
      <c r="G566" s="259">
        <v>3</v>
      </c>
      <c r="H566" s="259"/>
      <c r="I566" s="260">
        <f>VLOOKUP(A566,LİSTE!B:R,17,FALSE)</f>
        <v>35.689993600000008</v>
      </c>
      <c r="J566" s="260">
        <f>I566*G566</f>
        <v>107.06998080000002</v>
      </c>
    </row>
    <row r="567" spans="1:10" hidden="1" x14ac:dyDescent="0.35">
      <c r="A567" s="265" t="s">
        <v>1779</v>
      </c>
      <c r="B567" s="262" t="s">
        <v>1243</v>
      </c>
      <c r="C567" s="263" t="s">
        <v>2628</v>
      </c>
      <c r="D567" s="245" t="s">
        <v>1118</v>
      </c>
      <c r="E567" s="246">
        <v>28.680000000000003</v>
      </c>
      <c r="F567" s="246" t="s">
        <v>3079</v>
      </c>
      <c r="G567" s="246"/>
      <c r="I567" s="246"/>
      <c r="J567" s="246"/>
    </row>
    <row r="568" spans="1:10" hidden="1" x14ac:dyDescent="0.35">
      <c r="A568" s="251" t="s">
        <v>1780</v>
      </c>
      <c r="B568" s="243" t="s">
        <v>1244</v>
      </c>
      <c r="C568" s="244" t="s">
        <v>2628</v>
      </c>
      <c r="D568" s="245" t="s">
        <v>1118</v>
      </c>
      <c r="E568" s="246">
        <v>22.950000000000003</v>
      </c>
      <c r="F568" s="246" t="s">
        <v>3079</v>
      </c>
      <c r="G568" s="246"/>
      <c r="I568" s="246"/>
      <c r="J568" s="246"/>
    </row>
    <row r="569" spans="1:10" hidden="1" x14ac:dyDescent="0.35">
      <c r="A569" s="251" t="s">
        <v>1781</v>
      </c>
      <c r="B569" s="243" t="s">
        <v>198</v>
      </c>
      <c r="C569" s="244" t="s">
        <v>2628</v>
      </c>
      <c r="D569" s="245" t="s">
        <v>1118</v>
      </c>
      <c r="E569" s="246">
        <v>22.950000000000003</v>
      </c>
      <c r="F569" s="246" t="s">
        <v>3079</v>
      </c>
      <c r="G569" s="246"/>
      <c r="I569" s="246"/>
      <c r="J569" s="246"/>
    </row>
    <row r="570" spans="1:10" hidden="1" x14ac:dyDescent="0.35">
      <c r="A570" s="251" t="s">
        <v>1782</v>
      </c>
      <c r="B570" s="243" t="s">
        <v>199</v>
      </c>
      <c r="C570" s="244" t="s">
        <v>2628</v>
      </c>
      <c r="D570" s="245" t="s">
        <v>1118</v>
      </c>
      <c r="E570" s="246">
        <v>3.03</v>
      </c>
      <c r="F570" s="246" t="s">
        <v>3079</v>
      </c>
      <c r="G570" s="246"/>
      <c r="I570" s="246"/>
      <c r="J570" s="246"/>
    </row>
    <row r="571" spans="1:10" hidden="1" x14ac:dyDescent="0.35">
      <c r="A571" s="251" t="s">
        <v>1783</v>
      </c>
      <c r="B571" s="243" t="s">
        <v>1245</v>
      </c>
      <c r="C571" s="244" t="s">
        <v>2628</v>
      </c>
      <c r="D571" s="245" t="s">
        <v>1118</v>
      </c>
      <c r="E571" s="246">
        <v>6.43</v>
      </c>
      <c r="F571" s="246" t="s">
        <v>3079</v>
      </c>
      <c r="G571" s="246"/>
      <c r="I571" s="246"/>
      <c r="J571" s="246"/>
    </row>
    <row r="572" spans="1:10" hidden="1" x14ac:dyDescent="0.35">
      <c r="A572" s="251" t="s">
        <v>1784</v>
      </c>
      <c r="B572" s="243" t="s">
        <v>200</v>
      </c>
      <c r="C572" s="244" t="s">
        <v>2628</v>
      </c>
      <c r="D572" s="245" t="s">
        <v>1118</v>
      </c>
      <c r="E572" s="246">
        <v>6.97</v>
      </c>
      <c r="F572" s="246" t="s">
        <v>3079</v>
      </c>
      <c r="G572" s="246"/>
      <c r="I572" s="246"/>
      <c r="J572" s="246"/>
    </row>
    <row r="573" spans="1:10" hidden="1" x14ac:dyDescent="0.35">
      <c r="A573" s="251" t="s">
        <v>1785</v>
      </c>
      <c r="B573" s="243" t="s">
        <v>201</v>
      </c>
      <c r="C573" s="244" t="s">
        <v>2628</v>
      </c>
      <c r="D573" s="245" t="s">
        <v>1118</v>
      </c>
      <c r="E573" s="246">
        <v>6.43</v>
      </c>
      <c r="F573" s="246" t="s">
        <v>3079</v>
      </c>
      <c r="G573" s="246"/>
      <c r="I573" s="246"/>
      <c r="J573" s="246"/>
    </row>
    <row r="574" spans="1:10" hidden="1" x14ac:dyDescent="0.35">
      <c r="A574" s="251" t="s">
        <v>1786</v>
      </c>
      <c r="B574" s="243" t="s">
        <v>202</v>
      </c>
      <c r="C574" s="244" t="s">
        <v>2628</v>
      </c>
      <c r="D574" s="245" t="s">
        <v>1118</v>
      </c>
      <c r="E574" s="246">
        <v>2.42</v>
      </c>
      <c r="F574" s="246" t="s">
        <v>3079</v>
      </c>
      <c r="G574" s="246"/>
      <c r="I574" s="246"/>
      <c r="J574" s="246"/>
    </row>
    <row r="575" spans="1:10" hidden="1" x14ac:dyDescent="0.35">
      <c r="A575" s="251" t="s">
        <v>1787</v>
      </c>
      <c r="B575" s="243" t="s">
        <v>813</v>
      </c>
      <c r="C575" s="244" t="s">
        <v>2628</v>
      </c>
      <c r="D575" s="245" t="s">
        <v>1118</v>
      </c>
      <c r="E575" s="246">
        <v>49.43</v>
      </c>
      <c r="F575" s="246" t="s">
        <v>3079</v>
      </c>
      <c r="G575" s="246"/>
      <c r="I575" s="246"/>
      <c r="J575" s="246"/>
    </row>
    <row r="576" spans="1:10" hidden="1" x14ac:dyDescent="0.35">
      <c r="A576" s="251" t="s">
        <v>1788</v>
      </c>
      <c r="B576" s="243" t="s">
        <v>899</v>
      </c>
      <c r="C576" s="244" t="s">
        <v>2628</v>
      </c>
      <c r="D576" s="245" t="s">
        <v>1118</v>
      </c>
      <c r="E576" s="246">
        <v>76.88000000000001</v>
      </c>
      <c r="F576" s="246" t="s">
        <v>3079</v>
      </c>
      <c r="G576" s="246"/>
      <c r="I576" s="246"/>
      <c r="J576" s="246"/>
    </row>
    <row r="577" spans="1:10" hidden="1" x14ac:dyDescent="0.35">
      <c r="A577" s="251" t="s">
        <v>1789</v>
      </c>
      <c r="B577" s="243" t="s">
        <v>708</v>
      </c>
      <c r="C577" s="244" t="s">
        <v>2628</v>
      </c>
      <c r="D577" s="245" t="s">
        <v>1118</v>
      </c>
      <c r="E577" s="246">
        <v>58.9</v>
      </c>
      <c r="F577" s="246" t="s">
        <v>3079</v>
      </c>
      <c r="G577" s="246"/>
      <c r="I577" s="246"/>
      <c r="J577" s="246"/>
    </row>
    <row r="578" spans="1:10" hidden="1" x14ac:dyDescent="0.35">
      <c r="A578" s="264" t="s">
        <v>1790</v>
      </c>
      <c r="B578" s="256" t="s">
        <v>709</v>
      </c>
      <c r="C578" s="257" t="s">
        <v>2628</v>
      </c>
      <c r="D578" s="245" t="s">
        <v>1118</v>
      </c>
      <c r="E578" s="246">
        <v>105.44000000000001</v>
      </c>
      <c r="F578" s="246" t="s">
        <v>3079</v>
      </c>
      <c r="G578" s="246"/>
      <c r="I578" s="246"/>
      <c r="J578" s="246"/>
    </row>
    <row r="579" spans="1:10" x14ac:dyDescent="0.35">
      <c r="A579" s="251" t="s">
        <v>1791</v>
      </c>
      <c r="B579" s="243" t="s">
        <v>203</v>
      </c>
      <c r="C579" s="244" t="s">
        <v>2628</v>
      </c>
      <c r="D579" s="258" t="s">
        <v>1118</v>
      </c>
      <c r="E579" s="246">
        <v>33.659999999999997</v>
      </c>
      <c r="F579" s="259" t="s">
        <v>3080</v>
      </c>
      <c r="G579" s="259">
        <v>17</v>
      </c>
      <c r="H579" s="259"/>
      <c r="I579" s="260">
        <f>VLOOKUP(A579,LİSTE!B:R,17,FALSE)</f>
        <v>19.593600000000002</v>
      </c>
      <c r="J579" s="260">
        <f>I579*G579</f>
        <v>333.09120000000001</v>
      </c>
    </row>
    <row r="580" spans="1:10" hidden="1" x14ac:dyDescent="0.35">
      <c r="A580" s="269" t="s">
        <v>1792</v>
      </c>
      <c r="B580" s="270" t="s">
        <v>204</v>
      </c>
      <c r="C580" s="271" t="s">
        <v>2628</v>
      </c>
      <c r="D580" s="245" t="s">
        <v>1118</v>
      </c>
      <c r="E580" s="246">
        <v>60.29</v>
      </c>
      <c r="F580" s="246" t="s">
        <v>3080</v>
      </c>
      <c r="G580" s="246"/>
      <c r="I580" s="246"/>
      <c r="J580" s="246"/>
    </row>
    <row r="581" spans="1:10" x14ac:dyDescent="0.35">
      <c r="A581" s="251" t="s">
        <v>1793</v>
      </c>
      <c r="B581" s="243" t="s">
        <v>205</v>
      </c>
      <c r="C581" s="244" t="s">
        <v>2628</v>
      </c>
      <c r="D581" s="258" t="s">
        <v>1118</v>
      </c>
      <c r="E581" s="246">
        <v>18.360000000000003</v>
      </c>
      <c r="F581" s="259" t="s">
        <v>3080</v>
      </c>
      <c r="G581" s="259">
        <v>1</v>
      </c>
      <c r="H581" s="259" t="s">
        <v>3081</v>
      </c>
      <c r="I581" s="260">
        <f>VLOOKUP(A581,LİSTE!B:R,17,FALSE)</f>
        <v>37.894022400000004</v>
      </c>
      <c r="J581" s="260">
        <f>I581*G581</f>
        <v>37.894022400000004</v>
      </c>
    </row>
    <row r="582" spans="1:10" hidden="1" x14ac:dyDescent="0.35">
      <c r="A582" s="265" t="s">
        <v>1794</v>
      </c>
      <c r="B582" s="262" t="s">
        <v>206</v>
      </c>
      <c r="C582" s="263" t="s">
        <v>2628</v>
      </c>
      <c r="D582" s="245" t="s">
        <v>1118</v>
      </c>
      <c r="E582" s="246">
        <v>32.89</v>
      </c>
      <c r="F582" s="246" t="s">
        <v>3080</v>
      </c>
      <c r="G582" s="246"/>
      <c r="I582" s="246"/>
      <c r="J582" s="246"/>
    </row>
    <row r="583" spans="1:10" hidden="1" x14ac:dyDescent="0.35">
      <c r="A583" s="264" t="s">
        <v>1795</v>
      </c>
      <c r="B583" s="256" t="s">
        <v>207</v>
      </c>
      <c r="C583" s="257" t="s">
        <v>2628</v>
      </c>
      <c r="D583" s="245" t="s">
        <v>1118</v>
      </c>
      <c r="E583" s="246">
        <v>9.18</v>
      </c>
      <c r="F583" s="246" t="s">
        <v>3080</v>
      </c>
      <c r="G583" s="246"/>
      <c r="I583" s="246"/>
      <c r="J583" s="246"/>
    </row>
    <row r="584" spans="1:10" x14ac:dyDescent="0.35">
      <c r="A584" s="251" t="s">
        <v>1796</v>
      </c>
      <c r="B584" s="243" t="s">
        <v>208</v>
      </c>
      <c r="C584" s="244" t="s">
        <v>2628</v>
      </c>
      <c r="D584" s="258" t="s">
        <v>1118</v>
      </c>
      <c r="E584" s="246">
        <v>16.450000000000003</v>
      </c>
      <c r="F584" s="259" t="s">
        <v>3080</v>
      </c>
      <c r="G584" s="259">
        <v>1</v>
      </c>
      <c r="H584" s="259"/>
      <c r="I584" s="260">
        <f>VLOOKUP(A584,LİSTE!B:R,17,FALSE)</f>
        <v>18.947011200000002</v>
      </c>
      <c r="J584" s="260">
        <f>I584*G584</f>
        <v>18.947011200000002</v>
      </c>
    </row>
    <row r="585" spans="1:10" x14ac:dyDescent="0.35">
      <c r="A585" s="251" t="s">
        <v>1797</v>
      </c>
      <c r="B585" s="243" t="s">
        <v>497</v>
      </c>
      <c r="C585" s="244" t="s">
        <v>2628</v>
      </c>
      <c r="D585" s="258" t="s">
        <v>1118</v>
      </c>
      <c r="E585" s="246">
        <v>13.17</v>
      </c>
      <c r="F585" s="259" t="s">
        <v>3080</v>
      </c>
      <c r="G585" s="259">
        <v>1</v>
      </c>
      <c r="H585" s="259" t="s">
        <v>3082</v>
      </c>
      <c r="I585" s="260">
        <f>VLOOKUP(A585,LİSTE!B:R,17,FALSE)</f>
        <v>4.8984000000000005</v>
      </c>
      <c r="J585" s="260">
        <f>I585*G585</f>
        <v>4.8984000000000005</v>
      </c>
    </row>
    <row r="586" spans="1:10" hidden="1" x14ac:dyDescent="0.35">
      <c r="A586" s="265" t="s">
        <v>1798</v>
      </c>
      <c r="B586" s="262" t="s">
        <v>498</v>
      </c>
      <c r="C586" s="263" t="s">
        <v>2628</v>
      </c>
      <c r="D586" s="245" t="s">
        <v>1118</v>
      </c>
      <c r="E586" s="246">
        <v>20.430000000000003</v>
      </c>
      <c r="F586" s="246" t="s">
        <v>3080</v>
      </c>
      <c r="G586" s="246"/>
      <c r="I586" s="246"/>
      <c r="J586" s="246"/>
    </row>
    <row r="587" spans="1:10" hidden="1" x14ac:dyDescent="0.35">
      <c r="A587" s="251" t="s">
        <v>1799</v>
      </c>
      <c r="B587" s="243" t="s">
        <v>1246</v>
      </c>
      <c r="C587" s="244" t="s">
        <v>2628</v>
      </c>
      <c r="D587" s="245" t="s">
        <v>1118</v>
      </c>
      <c r="E587" s="246">
        <v>13.17</v>
      </c>
      <c r="F587" s="246" t="s">
        <v>3080</v>
      </c>
      <c r="G587" s="246"/>
      <c r="I587" s="246"/>
      <c r="J587" s="246"/>
    </row>
    <row r="588" spans="1:10" hidden="1" x14ac:dyDescent="0.35">
      <c r="A588" s="251" t="s">
        <v>1800</v>
      </c>
      <c r="B588" s="243" t="s">
        <v>209</v>
      </c>
      <c r="C588" s="244" t="s">
        <v>2628</v>
      </c>
      <c r="D588" s="245" t="s">
        <v>1118</v>
      </c>
      <c r="E588" s="246">
        <v>33.659999999999997</v>
      </c>
      <c r="F588" s="246" t="s">
        <v>3080</v>
      </c>
      <c r="G588" s="246"/>
      <c r="I588" s="246"/>
      <c r="J588" s="246"/>
    </row>
    <row r="589" spans="1:10" hidden="1" x14ac:dyDescent="0.35">
      <c r="A589" s="251" t="s">
        <v>1801</v>
      </c>
      <c r="B589" s="243" t="s">
        <v>210</v>
      </c>
      <c r="C589" s="244" t="s">
        <v>2628</v>
      </c>
      <c r="D589" s="245" t="s">
        <v>1118</v>
      </c>
      <c r="E589" s="246">
        <v>60.29</v>
      </c>
      <c r="F589" s="246" t="s">
        <v>3080</v>
      </c>
      <c r="G589" s="246"/>
      <c r="I589" s="246"/>
      <c r="J589" s="246"/>
    </row>
    <row r="590" spans="1:10" hidden="1" x14ac:dyDescent="0.35">
      <c r="A590" s="251" t="s">
        <v>1802</v>
      </c>
      <c r="B590" s="243" t="s">
        <v>211</v>
      </c>
      <c r="C590" s="244" t="s">
        <v>2628</v>
      </c>
      <c r="D590" s="245" t="s">
        <v>1118</v>
      </c>
      <c r="E590" s="246">
        <v>33.659999999999997</v>
      </c>
      <c r="F590" s="246" t="s">
        <v>3080</v>
      </c>
      <c r="G590" s="246"/>
      <c r="I590" s="246"/>
      <c r="J590" s="246"/>
    </row>
    <row r="591" spans="1:10" hidden="1" x14ac:dyDescent="0.35">
      <c r="A591" s="251" t="s">
        <v>1803</v>
      </c>
      <c r="B591" s="243" t="s">
        <v>212</v>
      </c>
      <c r="C591" s="244" t="s">
        <v>2628</v>
      </c>
      <c r="D591" s="245" t="s">
        <v>1118</v>
      </c>
      <c r="E591" s="246">
        <v>60.29</v>
      </c>
      <c r="F591" s="246" t="s">
        <v>3080</v>
      </c>
      <c r="G591" s="246"/>
      <c r="I591" s="246"/>
      <c r="J591" s="246"/>
    </row>
    <row r="592" spans="1:10" hidden="1" x14ac:dyDescent="0.35">
      <c r="A592" s="251" t="s">
        <v>1804</v>
      </c>
      <c r="B592" s="243" t="s">
        <v>213</v>
      </c>
      <c r="C592" s="244" t="s">
        <v>2628</v>
      </c>
      <c r="D592" s="245" t="s">
        <v>1118</v>
      </c>
      <c r="E592" s="246">
        <v>33.659999999999997</v>
      </c>
      <c r="F592" s="246" t="s">
        <v>3080</v>
      </c>
      <c r="G592" s="246"/>
      <c r="I592" s="246"/>
      <c r="J592" s="246"/>
    </row>
    <row r="593" spans="1:10" hidden="1" x14ac:dyDescent="0.35">
      <c r="A593" s="251" t="s">
        <v>1805</v>
      </c>
      <c r="B593" s="243" t="s">
        <v>214</v>
      </c>
      <c r="C593" s="244" t="s">
        <v>2628</v>
      </c>
      <c r="D593" s="245" t="s">
        <v>1118</v>
      </c>
      <c r="E593" s="246">
        <v>60.29</v>
      </c>
      <c r="F593" s="246" t="s">
        <v>3080</v>
      </c>
      <c r="G593" s="246"/>
      <c r="I593" s="246"/>
      <c r="J593" s="246"/>
    </row>
    <row r="594" spans="1:10" hidden="1" x14ac:dyDescent="0.35">
      <c r="A594" s="251" t="s">
        <v>1806</v>
      </c>
      <c r="B594" s="243" t="s">
        <v>215</v>
      </c>
      <c r="C594" s="244" t="s">
        <v>2628</v>
      </c>
      <c r="D594" s="245" t="s">
        <v>1118</v>
      </c>
      <c r="E594" s="246">
        <v>33.659999999999997</v>
      </c>
      <c r="F594" s="246" t="s">
        <v>3080</v>
      </c>
      <c r="G594" s="246"/>
      <c r="I594" s="246"/>
      <c r="J594" s="246"/>
    </row>
    <row r="595" spans="1:10" hidden="1" x14ac:dyDescent="0.35">
      <c r="A595" s="251" t="s">
        <v>1807</v>
      </c>
      <c r="B595" s="243" t="s">
        <v>216</v>
      </c>
      <c r="C595" s="244" t="s">
        <v>2628</v>
      </c>
      <c r="D595" s="245" t="s">
        <v>1118</v>
      </c>
      <c r="E595" s="246">
        <v>60.29</v>
      </c>
      <c r="F595" s="246" t="s">
        <v>3080</v>
      </c>
      <c r="G595" s="246"/>
      <c r="I595" s="246"/>
      <c r="J595" s="246"/>
    </row>
    <row r="596" spans="1:10" hidden="1" x14ac:dyDescent="0.35">
      <c r="A596" s="251" t="s">
        <v>1808</v>
      </c>
      <c r="B596" s="243" t="s">
        <v>217</v>
      </c>
      <c r="C596" s="244" t="s">
        <v>2628</v>
      </c>
      <c r="D596" s="245" t="s">
        <v>1118</v>
      </c>
      <c r="E596" s="246">
        <v>33.659999999999997</v>
      </c>
      <c r="F596" s="246" t="s">
        <v>3080</v>
      </c>
      <c r="G596" s="246"/>
      <c r="I596" s="246"/>
      <c r="J596" s="246"/>
    </row>
    <row r="597" spans="1:10" hidden="1" x14ac:dyDescent="0.35">
      <c r="A597" s="251" t="s">
        <v>1809</v>
      </c>
      <c r="B597" s="243" t="s">
        <v>218</v>
      </c>
      <c r="C597" s="244" t="s">
        <v>2628</v>
      </c>
      <c r="D597" s="245" t="s">
        <v>1118</v>
      </c>
      <c r="E597" s="246">
        <v>60.29</v>
      </c>
      <c r="F597" s="246" t="s">
        <v>3080</v>
      </c>
      <c r="G597" s="246"/>
      <c r="I597" s="246"/>
      <c r="J597" s="246"/>
    </row>
    <row r="598" spans="1:10" hidden="1" x14ac:dyDescent="0.35">
      <c r="A598" s="264" t="s">
        <v>1810</v>
      </c>
      <c r="B598" s="256" t="s">
        <v>449</v>
      </c>
      <c r="C598" s="257" t="s">
        <v>2628</v>
      </c>
      <c r="D598" s="245" t="s">
        <v>1118</v>
      </c>
      <c r="E598" s="246">
        <v>65.77000000000001</v>
      </c>
      <c r="F598" s="246" t="s">
        <v>3080</v>
      </c>
      <c r="G598" s="246"/>
      <c r="I598" s="246"/>
      <c r="J598" s="246"/>
    </row>
    <row r="599" spans="1:10" x14ac:dyDescent="0.35">
      <c r="A599" s="251" t="s">
        <v>1811</v>
      </c>
      <c r="B599" s="243" t="s">
        <v>450</v>
      </c>
      <c r="C599" s="244" t="s">
        <v>2628</v>
      </c>
      <c r="D599" s="258" t="s">
        <v>1118</v>
      </c>
      <c r="E599" s="246">
        <v>36.72</v>
      </c>
      <c r="F599" s="259" t="s">
        <v>3080</v>
      </c>
      <c r="G599" s="259">
        <v>36</v>
      </c>
      <c r="H599" s="259"/>
      <c r="I599" s="260">
        <f>VLOOKUP(A599,LİSTE!B:R,17,FALSE)</f>
        <v>35.7343932</v>
      </c>
      <c r="J599" s="260">
        <f>I599*G599</f>
        <v>1286.4381552</v>
      </c>
    </row>
    <row r="600" spans="1:10" hidden="1" x14ac:dyDescent="0.35">
      <c r="A600" s="265" t="s">
        <v>1812</v>
      </c>
      <c r="B600" s="262" t="s">
        <v>219</v>
      </c>
      <c r="C600" s="263" t="s">
        <v>2628</v>
      </c>
      <c r="D600" s="245" t="s">
        <v>1118</v>
      </c>
      <c r="E600" s="246">
        <v>65.77000000000001</v>
      </c>
      <c r="F600" s="246" t="s">
        <v>3080</v>
      </c>
      <c r="G600" s="246"/>
      <c r="I600" s="246"/>
      <c r="J600" s="246"/>
    </row>
    <row r="601" spans="1:10" hidden="1" x14ac:dyDescent="0.35">
      <c r="A601" s="264" t="s">
        <v>1813</v>
      </c>
      <c r="B601" s="256" t="s">
        <v>220</v>
      </c>
      <c r="C601" s="257" t="s">
        <v>2628</v>
      </c>
      <c r="D601" s="245" t="s">
        <v>1118</v>
      </c>
      <c r="E601" s="246">
        <v>36.72</v>
      </c>
      <c r="F601" s="246" t="s">
        <v>3080</v>
      </c>
      <c r="G601" s="268"/>
      <c r="I601" s="246"/>
      <c r="J601" s="246"/>
    </row>
    <row r="602" spans="1:10" x14ac:dyDescent="0.35">
      <c r="A602" s="251" t="s">
        <v>1814</v>
      </c>
      <c r="B602" s="243" t="s">
        <v>3114</v>
      </c>
      <c r="C602" s="244" t="s">
        <v>2628</v>
      </c>
      <c r="D602" s="258" t="s">
        <v>1118</v>
      </c>
      <c r="E602" s="246">
        <v>18.360000000000003</v>
      </c>
      <c r="F602" s="259" t="s">
        <v>3080</v>
      </c>
      <c r="G602" s="259">
        <v>20</v>
      </c>
      <c r="H602" s="259"/>
      <c r="I602" s="260">
        <f>Sayfa2!CE13</f>
        <v>1.1200000000000001</v>
      </c>
      <c r="J602" s="260">
        <f>I602*G602</f>
        <v>22.400000000000002</v>
      </c>
    </row>
    <row r="603" spans="1:10" hidden="1" x14ac:dyDescent="0.35">
      <c r="A603" s="269" t="s">
        <v>1815</v>
      </c>
      <c r="B603" s="270" t="s">
        <v>479</v>
      </c>
      <c r="C603" s="271" t="s">
        <v>2628</v>
      </c>
      <c r="D603" s="245" t="s">
        <v>1118</v>
      </c>
      <c r="E603" s="246">
        <v>32.89</v>
      </c>
      <c r="F603" s="246" t="s">
        <v>3080</v>
      </c>
      <c r="G603" s="250"/>
      <c r="I603" s="246"/>
      <c r="J603" s="246"/>
    </row>
    <row r="604" spans="1:10" x14ac:dyDescent="0.35">
      <c r="A604" s="251" t="s">
        <v>1816</v>
      </c>
      <c r="B604" s="243" t="s">
        <v>221</v>
      </c>
      <c r="C604" s="244" t="s">
        <v>2628</v>
      </c>
      <c r="D604" s="258" t="s">
        <v>1118</v>
      </c>
      <c r="E604" s="246">
        <v>42.07</v>
      </c>
      <c r="F604" s="259" t="s">
        <v>3080</v>
      </c>
      <c r="G604" s="259">
        <v>20</v>
      </c>
      <c r="H604" s="259" t="s">
        <v>3118</v>
      </c>
      <c r="I604" s="260">
        <f>VLOOKUP(A604,LİSTE!B:R,17,FALSE)</f>
        <v>19.593600000000002</v>
      </c>
      <c r="J604" s="260">
        <f>I604*G604</f>
        <v>391.87200000000007</v>
      </c>
    </row>
    <row r="605" spans="1:10" hidden="1" x14ac:dyDescent="0.35">
      <c r="A605" s="265" t="s">
        <v>1817</v>
      </c>
      <c r="B605" s="262" t="s">
        <v>222</v>
      </c>
      <c r="C605" s="263" t="s">
        <v>2628</v>
      </c>
      <c r="D605" s="245" t="s">
        <v>1118</v>
      </c>
      <c r="E605" s="246">
        <v>68.7</v>
      </c>
      <c r="F605" s="246" t="s">
        <v>3080</v>
      </c>
      <c r="G605" s="246"/>
      <c r="I605" s="246"/>
      <c r="J605" s="246"/>
    </row>
    <row r="606" spans="1:10" hidden="1" x14ac:dyDescent="0.35">
      <c r="A606" s="264" t="s">
        <v>1818</v>
      </c>
      <c r="B606" s="272" t="s">
        <v>1247</v>
      </c>
      <c r="C606" s="257" t="s">
        <v>2628</v>
      </c>
      <c r="D606" s="245" t="s">
        <v>1118</v>
      </c>
      <c r="E606" s="246">
        <v>36.72</v>
      </c>
      <c r="F606" s="246" t="s">
        <v>3080</v>
      </c>
      <c r="G606" s="246"/>
      <c r="I606" s="246"/>
      <c r="J606" s="246"/>
    </row>
    <row r="607" spans="1:10" x14ac:dyDescent="0.35">
      <c r="A607" s="251" t="s">
        <v>1819</v>
      </c>
      <c r="B607" s="243" t="s">
        <v>223</v>
      </c>
      <c r="C607" s="244" t="s">
        <v>2628</v>
      </c>
      <c r="D607" s="258" t="s">
        <v>1118</v>
      </c>
      <c r="E607" s="246">
        <v>36.72</v>
      </c>
      <c r="F607" s="259" t="s">
        <v>3080</v>
      </c>
      <c r="G607" s="259">
        <v>2</v>
      </c>
      <c r="H607" s="259"/>
      <c r="I607" s="260">
        <f>VLOOKUP(A607,LİSTE!B:R,17,FALSE)</f>
        <v>37.894022400000004</v>
      </c>
      <c r="J607" s="260">
        <f>I607*G607</f>
        <v>75.788044800000009</v>
      </c>
    </row>
    <row r="608" spans="1:10" hidden="1" x14ac:dyDescent="0.35">
      <c r="A608" s="265" t="s">
        <v>1820</v>
      </c>
      <c r="B608" s="262" t="s">
        <v>1248</v>
      </c>
      <c r="C608" s="263" t="s">
        <v>2628</v>
      </c>
      <c r="D608" s="245" t="s">
        <v>1118</v>
      </c>
      <c r="E608" s="246">
        <v>29.76</v>
      </c>
      <c r="F608" s="246" t="s">
        <v>3080</v>
      </c>
      <c r="G608" s="246"/>
      <c r="I608" s="246"/>
      <c r="J608" s="246"/>
    </row>
    <row r="609" spans="1:10" hidden="1" x14ac:dyDescent="0.35">
      <c r="A609" s="251" t="s">
        <v>1821</v>
      </c>
      <c r="B609" s="243" t="s">
        <v>1249</v>
      </c>
      <c r="C609" s="244" t="s">
        <v>2628</v>
      </c>
      <c r="D609" s="245" t="s">
        <v>1118</v>
      </c>
      <c r="E609" s="246">
        <v>23.810000000000002</v>
      </c>
      <c r="F609" s="246" t="s">
        <v>3080</v>
      </c>
      <c r="G609" s="246"/>
      <c r="I609" s="246"/>
      <c r="J609" s="246"/>
    </row>
    <row r="610" spans="1:10" hidden="1" x14ac:dyDescent="0.35">
      <c r="A610" s="251" t="s">
        <v>1822</v>
      </c>
      <c r="B610" s="243" t="s">
        <v>224</v>
      </c>
      <c r="C610" s="244" t="s">
        <v>2628</v>
      </c>
      <c r="D610" s="245" t="s">
        <v>1118</v>
      </c>
      <c r="E610" s="246">
        <v>23.810000000000002</v>
      </c>
      <c r="F610" s="246" t="s">
        <v>3080</v>
      </c>
      <c r="G610" s="246"/>
      <c r="I610" s="246"/>
      <c r="J610" s="246"/>
    </row>
    <row r="611" spans="1:10" hidden="1" x14ac:dyDescent="0.35">
      <c r="A611" s="251" t="s">
        <v>1823</v>
      </c>
      <c r="B611" s="243" t="s">
        <v>225</v>
      </c>
      <c r="C611" s="244" t="s">
        <v>2628</v>
      </c>
      <c r="D611" s="245" t="s">
        <v>1118</v>
      </c>
      <c r="E611" s="246">
        <v>3.17</v>
      </c>
      <c r="F611" s="246" t="s">
        <v>3080</v>
      </c>
      <c r="G611" s="246"/>
      <c r="I611" s="246"/>
      <c r="J611" s="246"/>
    </row>
    <row r="612" spans="1:10" hidden="1" x14ac:dyDescent="0.35">
      <c r="A612" s="251" t="s">
        <v>1824</v>
      </c>
      <c r="B612" s="243" t="s">
        <v>1250</v>
      </c>
      <c r="C612" s="244" t="s">
        <v>2628</v>
      </c>
      <c r="D612" s="245" t="s">
        <v>1118</v>
      </c>
      <c r="E612" s="246">
        <v>6.7</v>
      </c>
      <c r="F612" s="246" t="s">
        <v>3080</v>
      </c>
      <c r="G612" s="246"/>
      <c r="I612" s="246"/>
      <c r="J612" s="246"/>
    </row>
    <row r="613" spans="1:10" hidden="1" x14ac:dyDescent="0.35">
      <c r="A613" s="251" t="s">
        <v>1825</v>
      </c>
      <c r="B613" s="243" t="s">
        <v>226</v>
      </c>
      <c r="C613" s="244" t="s">
        <v>2628</v>
      </c>
      <c r="D613" s="245" t="s">
        <v>1118</v>
      </c>
      <c r="E613" s="246">
        <v>7.38</v>
      </c>
      <c r="F613" s="246" t="s">
        <v>3080</v>
      </c>
      <c r="G613" s="246"/>
      <c r="I613" s="246"/>
      <c r="J613" s="246"/>
    </row>
    <row r="614" spans="1:10" hidden="1" x14ac:dyDescent="0.35">
      <c r="A614" s="251" t="s">
        <v>1826</v>
      </c>
      <c r="B614" s="243" t="s">
        <v>227</v>
      </c>
      <c r="C614" s="244" t="s">
        <v>2628</v>
      </c>
      <c r="D614" s="245" t="s">
        <v>1118</v>
      </c>
      <c r="E614" s="246">
        <v>6.7</v>
      </c>
      <c r="F614" s="246" t="s">
        <v>3080</v>
      </c>
      <c r="G614" s="246"/>
      <c r="I614" s="246"/>
      <c r="J614" s="246"/>
    </row>
    <row r="615" spans="1:10" hidden="1" x14ac:dyDescent="0.35">
      <c r="A615" s="264" t="s">
        <v>1827</v>
      </c>
      <c r="B615" s="256" t="s">
        <v>228</v>
      </c>
      <c r="C615" s="257" t="s">
        <v>2628</v>
      </c>
      <c r="D615" s="245" t="s">
        <v>1118</v>
      </c>
      <c r="E615" s="246">
        <v>2.59</v>
      </c>
      <c r="F615" s="246" t="s">
        <v>3080</v>
      </c>
      <c r="G615" s="246"/>
      <c r="I615" s="246"/>
      <c r="J615" s="246"/>
    </row>
    <row r="616" spans="1:10" x14ac:dyDescent="0.35">
      <c r="A616" s="251" t="s">
        <v>1828</v>
      </c>
      <c r="B616" s="243" t="s">
        <v>801</v>
      </c>
      <c r="C616" s="244" t="s">
        <v>2628</v>
      </c>
      <c r="D616" s="258" t="s">
        <v>1118</v>
      </c>
      <c r="E616" s="246">
        <v>52.489999999999995</v>
      </c>
      <c r="F616" s="259" t="s">
        <v>3080</v>
      </c>
      <c r="G616" s="259">
        <v>1</v>
      </c>
      <c r="H616" s="259"/>
      <c r="I616" s="260">
        <f>VLOOKUP(A616,LİSTE!B:R,17,FALSE)</f>
        <v>24.492000000000001</v>
      </c>
      <c r="J616" s="260">
        <f>I616*G616</f>
        <v>24.492000000000001</v>
      </c>
    </row>
    <row r="617" spans="1:10" hidden="1" x14ac:dyDescent="0.35">
      <c r="A617" s="265" t="s">
        <v>1829</v>
      </c>
      <c r="B617" s="262" t="s">
        <v>903</v>
      </c>
      <c r="C617" s="263" t="s">
        <v>2628</v>
      </c>
      <c r="D617" s="245" t="s">
        <v>1118</v>
      </c>
      <c r="E617" s="246">
        <v>81.540000000000006</v>
      </c>
      <c r="F617" s="246" t="s">
        <v>3080</v>
      </c>
      <c r="G617" s="246"/>
      <c r="I617" s="246"/>
      <c r="J617" s="246"/>
    </row>
    <row r="618" spans="1:10" hidden="1" x14ac:dyDescent="0.35">
      <c r="A618" s="251" t="s">
        <v>1830</v>
      </c>
      <c r="B618" s="243" t="s">
        <v>759</v>
      </c>
      <c r="C618" s="244" t="s">
        <v>2628</v>
      </c>
      <c r="D618" s="245" t="s">
        <v>1118</v>
      </c>
      <c r="E618" s="246">
        <v>63.11</v>
      </c>
      <c r="F618" s="246" t="s">
        <v>3080</v>
      </c>
      <c r="G618" s="246"/>
      <c r="I618" s="246"/>
      <c r="J618" s="246"/>
    </row>
    <row r="619" spans="1:10" hidden="1" x14ac:dyDescent="0.35">
      <c r="A619" s="251" t="s">
        <v>1831</v>
      </c>
      <c r="B619" s="243" t="s">
        <v>760</v>
      </c>
      <c r="C619" s="244" t="s">
        <v>2628</v>
      </c>
      <c r="D619" s="245" t="s">
        <v>1118</v>
      </c>
      <c r="E619" s="246">
        <v>112.42</v>
      </c>
      <c r="F619" s="246" t="s">
        <v>3080</v>
      </c>
      <c r="G619" s="246"/>
      <c r="I619" s="246"/>
      <c r="J619" s="246"/>
    </row>
    <row r="620" spans="1:10" hidden="1" x14ac:dyDescent="0.35">
      <c r="A620" s="251" t="s">
        <v>1832</v>
      </c>
      <c r="B620" s="243" t="s">
        <v>765</v>
      </c>
      <c r="C620" s="244" t="s">
        <v>2628</v>
      </c>
      <c r="D620" s="245" t="s">
        <v>1118</v>
      </c>
      <c r="E620" s="246">
        <v>35.9</v>
      </c>
      <c r="F620" s="246" t="s">
        <v>3083</v>
      </c>
      <c r="G620" s="246"/>
      <c r="I620" s="246"/>
      <c r="J620" s="246"/>
    </row>
    <row r="621" spans="1:10" hidden="1" x14ac:dyDescent="0.35">
      <c r="A621" s="251" t="s">
        <v>1833</v>
      </c>
      <c r="B621" s="243" t="s">
        <v>766</v>
      </c>
      <c r="C621" s="244" t="s">
        <v>2628</v>
      </c>
      <c r="D621" s="245" t="s">
        <v>1118</v>
      </c>
      <c r="E621" s="246">
        <v>63.989999999999995</v>
      </c>
      <c r="F621" s="246" t="s">
        <v>3083</v>
      </c>
      <c r="G621" s="246"/>
      <c r="I621" s="246"/>
      <c r="J621" s="246"/>
    </row>
    <row r="622" spans="1:10" hidden="1" x14ac:dyDescent="0.35">
      <c r="A622" s="251" t="s">
        <v>1834</v>
      </c>
      <c r="B622" s="243" t="s">
        <v>767</v>
      </c>
      <c r="C622" s="244" t="s">
        <v>2628</v>
      </c>
      <c r="D622" s="245" t="s">
        <v>1118</v>
      </c>
      <c r="E622" s="246">
        <v>19.59</v>
      </c>
      <c r="F622" s="246" t="s">
        <v>3083</v>
      </c>
      <c r="G622" s="246"/>
      <c r="I622" s="246"/>
      <c r="J622" s="246"/>
    </row>
    <row r="623" spans="1:10" hidden="1" x14ac:dyDescent="0.35">
      <c r="A623" s="251" t="s">
        <v>1835</v>
      </c>
      <c r="B623" s="243" t="s">
        <v>768</v>
      </c>
      <c r="C623" s="244" t="s">
        <v>2628</v>
      </c>
      <c r="D623" s="245" t="s">
        <v>1118</v>
      </c>
      <c r="E623" s="246">
        <v>34.909999999999997</v>
      </c>
      <c r="F623" s="246" t="s">
        <v>3083</v>
      </c>
      <c r="G623" s="246"/>
      <c r="I623" s="246"/>
      <c r="J623" s="246"/>
    </row>
    <row r="624" spans="1:10" hidden="1" x14ac:dyDescent="0.35">
      <c r="A624" s="251" t="s">
        <v>1836</v>
      </c>
      <c r="B624" s="243" t="s">
        <v>769</v>
      </c>
      <c r="C624" s="244" t="s">
        <v>2628</v>
      </c>
      <c r="D624" s="245" t="s">
        <v>1118</v>
      </c>
      <c r="E624" s="246">
        <v>9.7999999999999989</v>
      </c>
      <c r="F624" s="246" t="s">
        <v>3083</v>
      </c>
      <c r="G624" s="246"/>
      <c r="I624" s="246"/>
      <c r="J624" s="246"/>
    </row>
    <row r="625" spans="1:6" s="246" customFormat="1" hidden="1" x14ac:dyDescent="0.35">
      <c r="A625" s="251" t="s">
        <v>1837</v>
      </c>
      <c r="B625" s="243" t="s">
        <v>770</v>
      </c>
      <c r="C625" s="244" t="s">
        <v>2628</v>
      </c>
      <c r="D625" s="245" t="s">
        <v>1118</v>
      </c>
      <c r="E625" s="246">
        <v>17.46</v>
      </c>
      <c r="F625" s="246" t="s">
        <v>3083</v>
      </c>
    </row>
    <row r="626" spans="1:6" s="246" customFormat="1" hidden="1" x14ac:dyDescent="0.35">
      <c r="A626" s="251" t="s">
        <v>1838</v>
      </c>
      <c r="B626" s="243" t="s">
        <v>771</v>
      </c>
      <c r="C626" s="244" t="s">
        <v>2628</v>
      </c>
      <c r="D626" s="245" t="s">
        <v>1118</v>
      </c>
      <c r="E626" s="246">
        <v>13.78</v>
      </c>
      <c r="F626" s="246" t="s">
        <v>3083</v>
      </c>
    </row>
    <row r="627" spans="1:6" s="246" customFormat="1" hidden="1" x14ac:dyDescent="0.35">
      <c r="A627" s="251" t="s">
        <v>1839</v>
      </c>
      <c r="B627" s="243" t="s">
        <v>772</v>
      </c>
      <c r="C627" s="244" t="s">
        <v>2628</v>
      </c>
      <c r="D627" s="245" t="s">
        <v>1118</v>
      </c>
      <c r="E627" s="246">
        <v>21.44</v>
      </c>
      <c r="F627" s="246" t="s">
        <v>3083</v>
      </c>
    </row>
    <row r="628" spans="1:6" s="246" customFormat="1" hidden="1" x14ac:dyDescent="0.35">
      <c r="A628" s="251" t="s">
        <v>1840</v>
      </c>
      <c r="B628" s="243" t="s">
        <v>1251</v>
      </c>
      <c r="C628" s="244" t="s">
        <v>2628</v>
      </c>
      <c r="D628" s="245" t="s">
        <v>1118</v>
      </c>
      <c r="E628" s="246">
        <v>13.78</v>
      </c>
      <c r="F628" s="246" t="s">
        <v>3083</v>
      </c>
    </row>
    <row r="629" spans="1:6" s="246" customFormat="1" hidden="1" x14ac:dyDescent="0.35">
      <c r="A629" s="251" t="s">
        <v>1841</v>
      </c>
      <c r="B629" s="243" t="s">
        <v>773</v>
      </c>
      <c r="C629" s="244" t="s">
        <v>2628</v>
      </c>
      <c r="D629" s="245" t="s">
        <v>1118</v>
      </c>
      <c r="E629" s="246">
        <v>35.9</v>
      </c>
      <c r="F629" s="246" t="s">
        <v>3083</v>
      </c>
    </row>
    <row r="630" spans="1:6" s="246" customFormat="1" hidden="1" x14ac:dyDescent="0.35">
      <c r="A630" s="251" t="s">
        <v>1842</v>
      </c>
      <c r="B630" s="243" t="s">
        <v>774</v>
      </c>
      <c r="C630" s="244" t="s">
        <v>2628</v>
      </c>
      <c r="D630" s="245" t="s">
        <v>1118</v>
      </c>
      <c r="E630" s="246">
        <v>63.989999999999995</v>
      </c>
      <c r="F630" s="246" t="s">
        <v>3083</v>
      </c>
    </row>
    <row r="631" spans="1:6" s="246" customFormat="1" hidden="1" x14ac:dyDescent="0.35">
      <c r="A631" s="251" t="s">
        <v>1843</v>
      </c>
      <c r="B631" s="243" t="s">
        <v>775</v>
      </c>
      <c r="C631" s="244" t="s">
        <v>2628</v>
      </c>
      <c r="D631" s="245" t="s">
        <v>1118</v>
      </c>
      <c r="E631" s="246">
        <v>35.9</v>
      </c>
      <c r="F631" s="246" t="s">
        <v>3083</v>
      </c>
    </row>
    <row r="632" spans="1:6" s="246" customFormat="1" hidden="1" x14ac:dyDescent="0.35">
      <c r="A632" s="251" t="s">
        <v>1844</v>
      </c>
      <c r="B632" s="243" t="s">
        <v>776</v>
      </c>
      <c r="C632" s="244" t="s">
        <v>2628</v>
      </c>
      <c r="D632" s="245" t="s">
        <v>1118</v>
      </c>
      <c r="E632" s="246">
        <v>63.989999999999995</v>
      </c>
      <c r="F632" s="246" t="s">
        <v>3083</v>
      </c>
    </row>
    <row r="633" spans="1:6" s="246" customFormat="1" hidden="1" x14ac:dyDescent="0.35">
      <c r="A633" s="251" t="s">
        <v>1845</v>
      </c>
      <c r="B633" s="243" t="s">
        <v>777</v>
      </c>
      <c r="C633" s="244" t="s">
        <v>2628</v>
      </c>
      <c r="D633" s="245" t="s">
        <v>1118</v>
      </c>
      <c r="E633" s="246">
        <v>35.9</v>
      </c>
      <c r="F633" s="246" t="s">
        <v>3083</v>
      </c>
    </row>
    <row r="634" spans="1:6" s="246" customFormat="1" hidden="1" x14ac:dyDescent="0.35">
      <c r="A634" s="251" t="s">
        <v>1846</v>
      </c>
      <c r="B634" s="243" t="s">
        <v>778</v>
      </c>
      <c r="C634" s="244" t="s">
        <v>2628</v>
      </c>
      <c r="D634" s="245" t="s">
        <v>1118</v>
      </c>
      <c r="E634" s="246">
        <v>63.989999999999995</v>
      </c>
      <c r="F634" s="246" t="s">
        <v>3083</v>
      </c>
    </row>
    <row r="635" spans="1:6" s="246" customFormat="1" hidden="1" x14ac:dyDescent="0.35">
      <c r="A635" s="251" t="s">
        <v>1847</v>
      </c>
      <c r="B635" s="243" t="s">
        <v>779</v>
      </c>
      <c r="C635" s="244" t="s">
        <v>2628</v>
      </c>
      <c r="D635" s="245" t="s">
        <v>1118</v>
      </c>
      <c r="E635" s="246">
        <v>35.9</v>
      </c>
      <c r="F635" s="246" t="s">
        <v>3083</v>
      </c>
    </row>
    <row r="636" spans="1:6" s="246" customFormat="1" hidden="1" x14ac:dyDescent="0.35">
      <c r="A636" s="251" t="s">
        <v>1848</v>
      </c>
      <c r="B636" s="243" t="s">
        <v>780</v>
      </c>
      <c r="C636" s="244" t="s">
        <v>2628</v>
      </c>
      <c r="D636" s="245" t="s">
        <v>1118</v>
      </c>
      <c r="E636" s="246">
        <v>63.989999999999995</v>
      </c>
      <c r="F636" s="246" t="s">
        <v>3083</v>
      </c>
    </row>
    <row r="637" spans="1:6" s="246" customFormat="1" hidden="1" x14ac:dyDescent="0.35">
      <c r="A637" s="251" t="s">
        <v>1849</v>
      </c>
      <c r="B637" s="243" t="s">
        <v>781</v>
      </c>
      <c r="C637" s="244" t="s">
        <v>2628</v>
      </c>
      <c r="D637" s="245" t="s">
        <v>1118</v>
      </c>
      <c r="E637" s="246">
        <v>35.9</v>
      </c>
      <c r="F637" s="246" t="s">
        <v>3083</v>
      </c>
    </row>
    <row r="638" spans="1:6" s="246" customFormat="1" hidden="1" x14ac:dyDescent="0.35">
      <c r="A638" s="251" t="s">
        <v>1850</v>
      </c>
      <c r="B638" s="243" t="s">
        <v>782</v>
      </c>
      <c r="C638" s="244" t="s">
        <v>2628</v>
      </c>
      <c r="D638" s="245" t="s">
        <v>1118</v>
      </c>
      <c r="E638" s="246">
        <v>63.989999999999995</v>
      </c>
      <c r="F638" s="246" t="s">
        <v>3083</v>
      </c>
    </row>
    <row r="639" spans="1:6" s="246" customFormat="1" hidden="1" x14ac:dyDescent="0.35">
      <c r="A639" s="251" t="s">
        <v>1851</v>
      </c>
      <c r="B639" s="243" t="s">
        <v>783</v>
      </c>
      <c r="C639" s="244" t="s">
        <v>2628</v>
      </c>
      <c r="D639" s="245" t="s">
        <v>1118</v>
      </c>
      <c r="E639" s="246">
        <v>69.81</v>
      </c>
      <c r="F639" s="246" t="s">
        <v>3083</v>
      </c>
    </row>
    <row r="640" spans="1:6" s="246" customFormat="1" hidden="1" x14ac:dyDescent="0.35">
      <c r="A640" s="251" t="s">
        <v>1852</v>
      </c>
      <c r="B640" s="243" t="s">
        <v>784</v>
      </c>
      <c r="C640" s="244" t="s">
        <v>2628</v>
      </c>
      <c r="D640" s="245" t="s">
        <v>1118</v>
      </c>
      <c r="E640" s="246">
        <v>39.169999999999995</v>
      </c>
      <c r="F640" s="246" t="s">
        <v>3083</v>
      </c>
    </row>
    <row r="641" spans="1:10" hidden="1" x14ac:dyDescent="0.35">
      <c r="A641" s="251" t="s">
        <v>1853</v>
      </c>
      <c r="B641" s="243" t="s">
        <v>785</v>
      </c>
      <c r="C641" s="244" t="s">
        <v>2628</v>
      </c>
      <c r="D641" s="245" t="s">
        <v>1118</v>
      </c>
      <c r="E641" s="246">
        <v>69.81</v>
      </c>
      <c r="F641" s="246" t="s">
        <v>3083</v>
      </c>
      <c r="G641" s="246"/>
      <c r="I641" s="246"/>
      <c r="J641" s="246"/>
    </row>
    <row r="642" spans="1:10" hidden="1" x14ac:dyDescent="0.35">
      <c r="A642" s="264" t="s">
        <v>1854</v>
      </c>
      <c r="B642" s="256" t="s">
        <v>786</v>
      </c>
      <c r="C642" s="257" t="s">
        <v>2628</v>
      </c>
      <c r="D642" s="245" t="s">
        <v>1118</v>
      </c>
      <c r="E642" s="246">
        <v>39.169999999999995</v>
      </c>
      <c r="F642" s="246" t="s">
        <v>3083</v>
      </c>
      <c r="G642" s="246"/>
      <c r="I642" s="246"/>
      <c r="J642" s="246"/>
    </row>
    <row r="643" spans="1:10" x14ac:dyDescent="0.35">
      <c r="A643" s="251" t="s">
        <v>1855</v>
      </c>
      <c r="B643" s="243" t="s">
        <v>3115</v>
      </c>
      <c r="C643" s="244" t="s">
        <v>2628</v>
      </c>
      <c r="D643" s="258" t="s">
        <v>1118</v>
      </c>
      <c r="E643" s="246">
        <v>19.59</v>
      </c>
      <c r="F643" s="259" t="s">
        <v>3083</v>
      </c>
      <c r="G643" s="259">
        <v>11</v>
      </c>
      <c r="H643" s="259"/>
      <c r="I643" s="260">
        <f>Sayfa2!CE14</f>
        <v>1.28</v>
      </c>
      <c r="J643" s="260">
        <f>I643*G643</f>
        <v>14.08</v>
      </c>
    </row>
    <row r="644" spans="1:10" hidden="1" x14ac:dyDescent="0.35">
      <c r="A644" s="265" t="s">
        <v>1856</v>
      </c>
      <c r="B644" s="262" t="s">
        <v>788</v>
      </c>
      <c r="C644" s="263" t="s">
        <v>2628</v>
      </c>
      <c r="D644" s="245" t="s">
        <v>1118</v>
      </c>
      <c r="E644" s="246">
        <v>34.909999999999997</v>
      </c>
      <c r="F644" s="246" t="s">
        <v>3083</v>
      </c>
      <c r="G644" s="250"/>
      <c r="I644" s="246"/>
      <c r="J644" s="246"/>
    </row>
    <row r="645" spans="1:10" hidden="1" x14ac:dyDescent="0.35">
      <c r="A645" s="251" t="s">
        <v>1857</v>
      </c>
      <c r="B645" s="243" t="s">
        <v>789</v>
      </c>
      <c r="C645" s="244" t="s">
        <v>2628</v>
      </c>
      <c r="D645" s="245" t="s">
        <v>1118</v>
      </c>
      <c r="E645" s="246">
        <v>35.9</v>
      </c>
      <c r="F645" s="246" t="s">
        <v>3083</v>
      </c>
      <c r="G645" s="246"/>
      <c r="I645" s="246"/>
      <c r="J645" s="246"/>
    </row>
    <row r="646" spans="1:10" hidden="1" x14ac:dyDescent="0.35">
      <c r="A646" s="251" t="s">
        <v>1858</v>
      </c>
      <c r="B646" s="243" t="s">
        <v>790</v>
      </c>
      <c r="C646" s="244" t="s">
        <v>2628</v>
      </c>
      <c r="D646" s="245" t="s">
        <v>1118</v>
      </c>
      <c r="E646" s="246">
        <v>63.989999999999995</v>
      </c>
      <c r="F646" s="246" t="s">
        <v>3083</v>
      </c>
      <c r="G646" s="246"/>
      <c r="I646" s="246"/>
      <c r="J646" s="246"/>
    </row>
    <row r="647" spans="1:10" hidden="1" x14ac:dyDescent="0.35">
      <c r="A647" s="251" t="s">
        <v>1859</v>
      </c>
      <c r="B647" s="243" t="s">
        <v>1252</v>
      </c>
      <c r="C647" s="244" t="s">
        <v>2628</v>
      </c>
      <c r="D647" s="245" t="s">
        <v>1118</v>
      </c>
      <c r="E647" s="246">
        <v>39.169999999999995</v>
      </c>
      <c r="F647" s="246" t="s">
        <v>3083</v>
      </c>
      <c r="G647" s="246"/>
      <c r="I647" s="246"/>
      <c r="J647" s="246"/>
    </row>
    <row r="648" spans="1:10" hidden="1" x14ac:dyDescent="0.35">
      <c r="A648" s="251" t="s">
        <v>1860</v>
      </c>
      <c r="B648" s="248" t="s">
        <v>791</v>
      </c>
      <c r="C648" s="244" t="s">
        <v>2628</v>
      </c>
      <c r="D648" s="245" t="s">
        <v>1118</v>
      </c>
      <c r="E648" s="246">
        <v>39.169999999999995</v>
      </c>
      <c r="F648" s="246" t="s">
        <v>3083</v>
      </c>
      <c r="G648" s="246"/>
      <c r="I648" s="246"/>
      <c r="J648" s="246"/>
    </row>
    <row r="649" spans="1:10" hidden="1" x14ac:dyDescent="0.35">
      <c r="A649" s="251" t="s">
        <v>1861</v>
      </c>
      <c r="B649" s="243" t="s">
        <v>1253</v>
      </c>
      <c r="C649" s="244" t="s">
        <v>2628</v>
      </c>
      <c r="D649" s="245" t="s">
        <v>1118</v>
      </c>
      <c r="E649" s="246">
        <v>30.85</v>
      </c>
      <c r="F649" s="246" t="s">
        <v>3083</v>
      </c>
      <c r="G649" s="246"/>
      <c r="I649" s="246"/>
      <c r="J649" s="246"/>
    </row>
    <row r="650" spans="1:10" hidden="1" x14ac:dyDescent="0.35">
      <c r="A650" s="251" t="s">
        <v>1862</v>
      </c>
      <c r="B650" s="243" t="s">
        <v>1254</v>
      </c>
      <c r="C650" s="244" t="s">
        <v>2628</v>
      </c>
      <c r="D650" s="245" t="s">
        <v>1118</v>
      </c>
      <c r="E650" s="246">
        <v>24.680000000000003</v>
      </c>
      <c r="F650" s="246" t="s">
        <v>3083</v>
      </c>
      <c r="G650" s="246"/>
      <c r="I650" s="246"/>
      <c r="J650" s="246"/>
    </row>
    <row r="651" spans="1:10" hidden="1" x14ac:dyDescent="0.35">
      <c r="A651" s="251" t="s">
        <v>1863</v>
      </c>
      <c r="B651" s="243" t="s">
        <v>792</v>
      </c>
      <c r="C651" s="244" t="s">
        <v>2628</v>
      </c>
      <c r="D651" s="245" t="s">
        <v>1118</v>
      </c>
      <c r="E651" s="246">
        <v>24.680000000000003</v>
      </c>
      <c r="F651" s="246" t="s">
        <v>3083</v>
      </c>
      <c r="G651" s="246"/>
      <c r="I651" s="246"/>
      <c r="J651" s="246"/>
    </row>
    <row r="652" spans="1:10" hidden="1" x14ac:dyDescent="0.35">
      <c r="A652" s="251" t="s">
        <v>1864</v>
      </c>
      <c r="B652" s="243" t="s">
        <v>793</v>
      </c>
      <c r="C652" s="244" t="s">
        <v>2628</v>
      </c>
      <c r="D652" s="245" t="s">
        <v>1118</v>
      </c>
      <c r="E652" s="246">
        <v>3.3</v>
      </c>
      <c r="F652" s="246" t="s">
        <v>3083</v>
      </c>
      <c r="G652" s="246"/>
      <c r="I652" s="246"/>
      <c r="J652" s="246"/>
    </row>
    <row r="653" spans="1:10" hidden="1" x14ac:dyDescent="0.35">
      <c r="A653" s="251" t="s">
        <v>1865</v>
      </c>
      <c r="B653" s="243" t="s">
        <v>1255</v>
      </c>
      <c r="C653" s="244" t="s">
        <v>2628</v>
      </c>
      <c r="D653" s="245" t="s">
        <v>1118</v>
      </c>
      <c r="E653" s="246">
        <v>6.97</v>
      </c>
      <c r="F653" s="246" t="s">
        <v>3083</v>
      </c>
      <c r="G653" s="246"/>
      <c r="I653" s="246"/>
      <c r="J653" s="246"/>
    </row>
    <row r="654" spans="1:10" hidden="1" x14ac:dyDescent="0.35">
      <c r="A654" s="251" t="s">
        <v>1866</v>
      </c>
      <c r="B654" s="243" t="s">
        <v>794</v>
      </c>
      <c r="C654" s="244" t="s">
        <v>2628</v>
      </c>
      <c r="D654" s="245" t="s">
        <v>1118</v>
      </c>
      <c r="E654" s="246">
        <v>7.93</v>
      </c>
      <c r="F654" s="246" t="s">
        <v>3083</v>
      </c>
      <c r="G654" s="246"/>
      <c r="I654" s="246"/>
      <c r="J654" s="246"/>
    </row>
    <row r="655" spans="1:10" hidden="1" x14ac:dyDescent="0.35">
      <c r="A655" s="251" t="s">
        <v>1867</v>
      </c>
      <c r="B655" s="243" t="s">
        <v>795</v>
      </c>
      <c r="C655" s="244" t="s">
        <v>2628</v>
      </c>
      <c r="D655" s="245" t="s">
        <v>1118</v>
      </c>
      <c r="E655" s="246">
        <v>6.97</v>
      </c>
      <c r="F655" s="246" t="s">
        <v>3083</v>
      </c>
      <c r="G655" s="246"/>
      <c r="I655" s="246"/>
      <c r="J655" s="246"/>
    </row>
    <row r="656" spans="1:10" hidden="1" x14ac:dyDescent="0.35">
      <c r="A656" s="251" t="s">
        <v>1868</v>
      </c>
      <c r="B656" s="243" t="s">
        <v>796</v>
      </c>
      <c r="C656" s="244" t="s">
        <v>2628</v>
      </c>
      <c r="D656" s="245" t="s">
        <v>1118</v>
      </c>
      <c r="E656" s="246">
        <v>2.76</v>
      </c>
      <c r="F656" s="246" t="s">
        <v>3083</v>
      </c>
      <c r="G656" s="246"/>
      <c r="I656" s="246"/>
      <c r="J656" s="246"/>
    </row>
    <row r="657" spans="1:10" hidden="1" x14ac:dyDescent="0.35">
      <c r="A657" s="251" t="s">
        <v>1869</v>
      </c>
      <c r="B657" s="243" t="s">
        <v>799</v>
      </c>
      <c r="C657" s="244" t="s">
        <v>2628</v>
      </c>
      <c r="D657" s="245" t="s">
        <v>1118</v>
      </c>
      <c r="E657" s="246">
        <v>46.22</v>
      </c>
      <c r="F657" s="246" t="s">
        <v>3083</v>
      </c>
      <c r="G657" s="246"/>
      <c r="I657" s="246"/>
      <c r="J657" s="246"/>
    </row>
    <row r="658" spans="1:10" hidden="1" x14ac:dyDescent="0.35">
      <c r="A658" s="251" t="s">
        <v>1870</v>
      </c>
      <c r="B658" s="243" t="s">
        <v>800</v>
      </c>
      <c r="C658" s="244" t="s">
        <v>2628</v>
      </c>
      <c r="D658" s="245" t="s">
        <v>1118</v>
      </c>
      <c r="E658" s="246">
        <v>76.86</v>
      </c>
      <c r="F658" s="246" t="s">
        <v>3083</v>
      </c>
      <c r="G658" s="246"/>
      <c r="I658" s="246"/>
      <c r="J658" s="246"/>
    </row>
    <row r="659" spans="1:10" hidden="1" x14ac:dyDescent="0.35">
      <c r="A659" s="251" t="s">
        <v>1871</v>
      </c>
      <c r="B659" s="243" t="s">
        <v>797</v>
      </c>
      <c r="C659" s="244" t="s">
        <v>2628</v>
      </c>
      <c r="D659" s="245" t="s">
        <v>1118</v>
      </c>
      <c r="E659" s="246">
        <v>53.85</v>
      </c>
      <c r="F659" s="246" t="s">
        <v>3083</v>
      </c>
      <c r="G659" s="246"/>
      <c r="I659" s="246"/>
      <c r="J659" s="246"/>
    </row>
    <row r="660" spans="1:10" hidden="1" x14ac:dyDescent="0.35">
      <c r="A660" s="264" t="s">
        <v>1872</v>
      </c>
      <c r="B660" s="256" t="s">
        <v>798</v>
      </c>
      <c r="C660" s="257" t="s">
        <v>2628</v>
      </c>
      <c r="D660" s="245" t="s">
        <v>1118</v>
      </c>
      <c r="E660" s="246">
        <v>104.71000000000001</v>
      </c>
      <c r="F660" s="246" t="s">
        <v>3083</v>
      </c>
      <c r="G660" s="246"/>
      <c r="I660" s="246"/>
      <c r="J660" s="246"/>
    </row>
    <row r="661" spans="1:10" x14ac:dyDescent="0.35">
      <c r="A661" s="251" t="s">
        <v>1873</v>
      </c>
      <c r="B661" s="243" t="s">
        <v>229</v>
      </c>
      <c r="C661" s="244" t="s">
        <v>2628</v>
      </c>
      <c r="D661" s="258" t="s">
        <v>1118</v>
      </c>
      <c r="E661" s="246">
        <v>49.08</v>
      </c>
      <c r="F661" s="259" t="s">
        <v>3084</v>
      </c>
      <c r="G661" s="259">
        <v>7</v>
      </c>
      <c r="H661" s="259"/>
      <c r="I661" s="260">
        <f>VLOOKUP(A661,LİSTE!B:R,17,FALSE)</f>
        <v>21.98</v>
      </c>
      <c r="J661" s="260">
        <f>I661*G661</f>
        <v>153.86000000000001</v>
      </c>
    </row>
    <row r="662" spans="1:10" x14ac:dyDescent="0.35">
      <c r="A662" s="251" t="s">
        <v>1874</v>
      </c>
      <c r="B662" s="243" t="s">
        <v>230</v>
      </c>
      <c r="C662" s="244" t="s">
        <v>2628</v>
      </c>
      <c r="D662" s="258" t="s">
        <v>1118</v>
      </c>
      <c r="E662" s="246">
        <v>79.36</v>
      </c>
      <c r="F662" s="259" t="s">
        <v>3084</v>
      </c>
      <c r="G662" s="259">
        <v>2</v>
      </c>
      <c r="H662" s="259"/>
      <c r="I662" s="260">
        <f>VLOOKUP(A662,LİSTE!B:R,17,FALSE)</f>
        <v>32.903275000000001</v>
      </c>
      <c r="J662" s="260">
        <f>I662*G662</f>
        <v>65.806550000000001</v>
      </c>
    </row>
    <row r="663" spans="1:10" hidden="1" x14ac:dyDescent="0.35">
      <c r="A663" s="265" t="s">
        <v>1875</v>
      </c>
      <c r="B663" s="262" t="s">
        <v>231</v>
      </c>
      <c r="C663" s="263" t="s">
        <v>2628</v>
      </c>
      <c r="D663" s="245" t="s">
        <v>1118</v>
      </c>
      <c r="E663" s="246">
        <v>26.78</v>
      </c>
      <c r="F663" s="246" t="s">
        <v>3084</v>
      </c>
      <c r="G663" s="246"/>
      <c r="I663" s="246"/>
      <c r="J663" s="246"/>
    </row>
    <row r="664" spans="1:10" hidden="1" x14ac:dyDescent="0.35">
      <c r="A664" s="251" t="s">
        <v>1876</v>
      </c>
      <c r="B664" s="243" t="s">
        <v>232</v>
      </c>
      <c r="C664" s="244" t="s">
        <v>2628</v>
      </c>
      <c r="D664" s="245" t="s">
        <v>1118</v>
      </c>
      <c r="E664" s="246">
        <v>43.29</v>
      </c>
      <c r="F664" s="246" t="s">
        <v>3084</v>
      </c>
      <c r="G664" s="246"/>
      <c r="I664" s="246"/>
      <c r="J664" s="246"/>
    </row>
    <row r="665" spans="1:10" hidden="1" x14ac:dyDescent="0.35">
      <c r="A665" s="251" t="s">
        <v>1877</v>
      </c>
      <c r="B665" s="243" t="s">
        <v>233</v>
      </c>
      <c r="C665" s="244" t="s">
        <v>2628</v>
      </c>
      <c r="D665" s="245" t="s">
        <v>1118</v>
      </c>
      <c r="E665" s="246">
        <v>13.39</v>
      </c>
      <c r="F665" s="246" t="s">
        <v>3084</v>
      </c>
      <c r="G665" s="246"/>
      <c r="I665" s="246"/>
      <c r="J665" s="246"/>
    </row>
    <row r="666" spans="1:10" hidden="1" x14ac:dyDescent="0.35">
      <c r="A666" s="264" t="s">
        <v>1878</v>
      </c>
      <c r="B666" s="256" t="s">
        <v>234</v>
      </c>
      <c r="C666" s="257" t="s">
        <v>2628</v>
      </c>
      <c r="D666" s="245" t="s">
        <v>1118</v>
      </c>
      <c r="E666" s="246">
        <v>21.650000000000002</v>
      </c>
      <c r="F666" s="246" t="s">
        <v>3084</v>
      </c>
      <c r="G666" s="246"/>
      <c r="I666" s="246"/>
      <c r="J666" s="246"/>
    </row>
    <row r="667" spans="1:10" x14ac:dyDescent="0.35">
      <c r="A667" s="251" t="s">
        <v>1879</v>
      </c>
      <c r="B667" s="243" t="s">
        <v>499</v>
      </c>
      <c r="C667" s="244" t="s">
        <v>2628</v>
      </c>
      <c r="D667" s="258" t="s">
        <v>1118</v>
      </c>
      <c r="E667" s="246">
        <v>17.37</v>
      </c>
      <c r="F667" s="259" t="s">
        <v>3084</v>
      </c>
      <c r="G667" s="259">
        <v>2</v>
      </c>
      <c r="H667" s="259"/>
      <c r="I667" s="260">
        <f>VLOOKUP(A667,LİSTE!B:R,17,FALSE)</f>
        <v>5.4950000000000001</v>
      </c>
      <c r="J667" s="260">
        <f>I667*G667</f>
        <v>10.99</v>
      </c>
    </row>
    <row r="668" spans="1:10" x14ac:dyDescent="0.35">
      <c r="A668" s="251" t="s">
        <v>1880</v>
      </c>
      <c r="B668" s="243" t="s">
        <v>500</v>
      </c>
      <c r="C668" s="244" t="s">
        <v>2628</v>
      </c>
      <c r="D668" s="258" t="s">
        <v>1118</v>
      </c>
      <c r="E668" s="246">
        <v>25.630000000000003</v>
      </c>
      <c r="F668" s="259" t="s">
        <v>3084</v>
      </c>
      <c r="G668" s="259">
        <v>2</v>
      </c>
      <c r="H668" s="259"/>
      <c r="I668" s="260">
        <f>VLOOKUP(A668,LİSTE!B:R,17,FALSE)</f>
        <v>8.2258187500000002</v>
      </c>
      <c r="J668" s="260">
        <f>I668*G668</f>
        <v>16.4516375</v>
      </c>
    </row>
    <row r="669" spans="1:10" hidden="1" x14ac:dyDescent="0.35">
      <c r="A669" s="265" t="s">
        <v>1881</v>
      </c>
      <c r="B669" s="262" t="s">
        <v>1256</v>
      </c>
      <c r="C669" s="263" t="s">
        <v>2628</v>
      </c>
      <c r="D669" s="245" t="s">
        <v>1118</v>
      </c>
      <c r="E669" s="246">
        <v>17.37</v>
      </c>
      <c r="F669" s="246" t="s">
        <v>3084</v>
      </c>
      <c r="G669" s="246"/>
      <c r="I669" s="246"/>
      <c r="J669" s="246"/>
    </row>
    <row r="670" spans="1:10" hidden="1" x14ac:dyDescent="0.35">
      <c r="A670" s="251" t="s">
        <v>1882</v>
      </c>
      <c r="B670" s="243" t="s">
        <v>235</v>
      </c>
      <c r="C670" s="244" t="s">
        <v>2628</v>
      </c>
      <c r="D670" s="245" t="s">
        <v>1118</v>
      </c>
      <c r="E670" s="246">
        <v>49.08</v>
      </c>
      <c r="F670" s="246" t="s">
        <v>3084</v>
      </c>
      <c r="G670" s="246"/>
      <c r="I670" s="246"/>
      <c r="J670" s="246"/>
    </row>
    <row r="671" spans="1:10" hidden="1" x14ac:dyDescent="0.35">
      <c r="A671" s="251" t="s">
        <v>1883</v>
      </c>
      <c r="B671" s="243" t="s">
        <v>236</v>
      </c>
      <c r="C671" s="244" t="s">
        <v>2628</v>
      </c>
      <c r="D671" s="245" t="s">
        <v>1118</v>
      </c>
      <c r="E671" s="246">
        <v>79.36</v>
      </c>
      <c r="F671" s="246" t="s">
        <v>3084</v>
      </c>
      <c r="G671" s="246"/>
      <c r="I671" s="246"/>
      <c r="J671" s="246"/>
    </row>
    <row r="672" spans="1:10" hidden="1" x14ac:dyDescent="0.35">
      <c r="A672" s="251" t="s">
        <v>1884</v>
      </c>
      <c r="B672" s="243" t="s">
        <v>237</v>
      </c>
      <c r="C672" s="244" t="s">
        <v>2628</v>
      </c>
      <c r="D672" s="245" t="s">
        <v>1118</v>
      </c>
      <c r="E672" s="246">
        <v>49.08</v>
      </c>
      <c r="F672" s="246" t="s">
        <v>3084</v>
      </c>
      <c r="G672" s="246"/>
      <c r="I672" s="246"/>
      <c r="J672" s="246"/>
    </row>
    <row r="673" spans="1:10" hidden="1" x14ac:dyDescent="0.35">
      <c r="A673" s="264" t="s">
        <v>1885</v>
      </c>
      <c r="B673" s="256" t="s">
        <v>238</v>
      </c>
      <c r="C673" s="257" t="s">
        <v>2628</v>
      </c>
      <c r="D673" s="245" t="s">
        <v>1118</v>
      </c>
      <c r="E673" s="246">
        <v>79.36</v>
      </c>
      <c r="F673" s="246" t="s">
        <v>3084</v>
      </c>
      <c r="G673" s="246"/>
      <c r="I673" s="246"/>
      <c r="J673" s="246"/>
    </row>
    <row r="674" spans="1:10" x14ac:dyDescent="0.35">
      <c r="A674" s="251" t="s">
        <v>1886</v>
      </c>
      <c r="B674" s="243" t="s">
        <v>239</v>
      </c>
      <c r="C674" s="244" t="s">
        <v>2628</v>
      </c>
      <c r="D674" s="258" t="s">
        <v>1118</v>
      </c>
      <c r="E674" s="246">
        <v>49.08</v>
      </c>
      <c r="F674" s="259" t="s">
        <v>3084</v>
      </c>
      <c r="G674" s="259">
        <v>2</v>
      </c>
      <c r="H674" s="259"/>
      <c r="I674" s="260">
        <f>VLOOKUP(A674,LİSTE!B:R,17,FALSE)</f>
        <v>21.98</v>
      </c>
      <c r="J674" s="260">
        <f>I674*G674</f>
        <v>43.96</v>
      </c>
    </row>
    <row r="675" spans="1:10" hidden="1" x14ac:dyDescent="0.35">
      <c r="A675" s="265" t="s">
        <v>1887</v>
      </c>
      <c r="B675" s="262" t="s">
        <v>240</v>
      </c>
      <c r="C675" s="263" t="s">
        <v>2628</v>
      </c>
      <c r="D675" s="245" t="s">
        <v>1118</v>
      </c>
      <c r="E675" s="246">
        <v>79.36</v>
      </c>
      <c r="F675" s="246" t="s">
        <v>3084</v>
      </c>
      <c r="G675" s="246"/>
      <c r="I675" s="246"/>
      <c r="J675" s="246"/>
    </row>
    <row r="676" spans="1:10" hidden="1" x14ac:dyDescent="0.35">
      <c r="A676" s="251" t="s">
        <v>1888</v>
      </c>
      <c r="B676" s="243" t="s">
        <v>241</v>
      </c>
      <c r="C676" s="244" t="s">
        <v>2628</v>
      </c>
      <c r="D676" s="245" t="s">
        <v>1118</v>
      </c>
      <c r="E676" s="246">
        <v>49.08</v>
      </c>
      <c r="F676" s="246" t="s">
        <v>3084</v>
      </c>
      <c r="G676" s="246"/>
      <c r="I676" s="246"/>
      <c r="J676" s="246"/>
    </row>
    <row r="677" spans="1:10" hidden="1" x14ac:dyDescent="0.35">
      <c r="A677" s="264" t="s">
        <v>1889</v>
      </c>
      <c r="B677" s="256" t="s">
        <v>242</v>
      </c>
      <c r="C677" s="257" t="s">
        <v>2628</v>
      </c>
      <c r="D677" s="245" t="s">
        <v>1118</v>
      </c>
      <c r="E677" s="246">
        <v>79.36</v>
      </c>
      <c r="F677" s="246" t="s">
        <v>3084</v>
      </c>
      <c r="G677" s="246"/>
      <c r="I677" s="246"/>
      <c r="J677" s="246"/>
    </row>
    <row r="678" spans="1:10" x14ac:dyDescent="0.35">
      <c r="A678" s="251" t="s">
        <v>1890</v>
      </c>
      <c r="B678" s="243" t="s">
        <v>243</v>
      </c>
      <c r="C678" s="244" t="s">
        <v>2628</v>
      </c>
      <c r="D678" s="258" t="s">
        <v>1118</v>
      </c>
      <c r="E678" s="246">
        <v>49.08</v>
      </c>
      <c r="F678" s="259" t="s">
        <v>3084</v>
      </c>
      <c r="G678" s="259">
        <v>2</v>
      </c>
      <c r="H678" s="259"/>
      <c r="I678" s="260">
        <f>VLOOKUP(A678,LİSTE!B:R,17,FALSE)</f>
        <v>32.903275000000001</v>
      </c>
      <c r="J678" s="260">
        <f>I678*G678</f>
        <v>65.806550000000001</v>
      </c>
    </row>
    <row r="679" spans="1:10" hidden="1" x14ac:dyDescent="0.35">
      <c r="A679" s="265" t="s">
        <v>1891</v>
      </c>
      <c r="B679" s="262" t="s">
        <v>244</v>
      </c>
      <c r="C679" s="263" t="s">
        <v>2628</v>
      </c>
      <c r="D679" s="245" t="s">
        <v>1118</v>
      </c>
      <c r="E679" s="246">
        <v>79.36</v>
      </c>
      <c r="F679" s="246" t="s">
        <v>3084</v>
      </c>
      <c r="G679" s="246"/>
      <c r="I679" s="246"/>
      <c r="J679" s="246"/>
    </row>
    <row r="680" spans="1:10" hidden="1" x14ac:dyDescent="0.35">
      <c r="A680" s="264" t="s">
        <v>1892</v>
      </c>
      <c r="B680" s="256" t="s">
        <v>451</v>
      </c>
      <c r="C680" s="257" t="s">
        <v>2628</v>
      </c>
      <c r="D680" s="245" t="s">
        <v>1118</v>
      </c>
      <c r="E680" s="246">
        <v>86.58</v>
      </c>
      <c r="F680" s="246" t="s">
        <v>3084</v>
      </c>
      <c r="G680" s="246"/>
      <c r="I680" s="246"/>
      <c r="J680" s="246"/>
    </row>
    <row r="681" spans="1:10" x14ac:dyDescent="0.35">
      <c r="A681" s="251" t="s">
        <v>1893</v>
      </c>
      <c r="B681" s="243" t="s">
        <v>452</v>
      </c>
      <c r="C681" s="244" t="s">
        <v>2628</v>
      </c>
      <c r="D681" s="258" t="s">
        <v>1118</v>
      </c>
      <c r="E681" s="246">
        <v>53.55</v>
      </c>
      <c r="F681" s="259" t="s">
        <v>3084</v>
      </c>
      <c r="G681" s="259">
        <v>3</v>
      </c>
      <c r="H681" s="259"/>
      <c r="I681" s="260">
        <f>VLOOKUP(A681,LİSTE!B:R,17,FALSE)</f>
        <v>32.903275000000001</v>
      </c>
      <c r="J681" s="260">
        <f>I681*G681</f>
        <v>98.709824999999995</v>
      </c>
    </row>
    <row r="682" spans="1:10" hidden="1" x14ac:dyDescent="0.35">
      <c r="A682" s="269" t="s">
        <v>1894</v>
      </c>
      <c r="B682" s="270" t="s">
        <v>245</v>
      </c>
      <c r="C682" s="271" t="s">
        <v>2628</v>
      </c>
      <c r="D682" s="245" t="s">
        <v>1118</v>
      </c>
      <c r="E682" s="246">
        <v>86.58</v>
      </c>
      <c r="F682" s="246" t="s">
        <v>3084</v>
      </c>
      <c r="G682" s="246"/>
      <c r="I682" s="246"/>
      <c r="J682" s="246"/>
    </row>
    <row r="683" spans="1:10" x14ac:dyDescent="0.35">
      <c r="A683" s="251" t="s">
        <v>1895</v>
      </c>
      <c r="B683" s="243" t="s">
        <v>246</v>
      </c>
      <c r="C683" s="244" t="s">
        <v>2628</v>
      </c>
      <c r="D683" s="258" t="s">
        <v>1118</v>
      </c>
      <c r="E683" s="246">
        <v>53.55</v>
      </c>
      <c r="F683" s="259" t="s">
        <v>3084</v>
      </c>
      <c r="G683" s="259">
        <v>1</v>
      </c>
      <c r="H683" s="259" t="s">
        <v>3085</v>
      </c>
      <c r="I683" s="260">
        <f>VLOOKUP(A683,LİSTE!B:R,17,FALSE)</f>
        <v>21.98</v>
      </c>
      <c r="J683" s="260">
        <f>I683*G683</f>
        <v>21.98</v>
      </c>
    </row>
    <row r="684" spans="1:10" x14ac:dyDescent="0.35">
      <c r="A684" s="251" t="s">
        <v>1896</v>
      </c>
      <c r="B684" s="243" t="s">
        <v>246</v>
      </c>
      <c r="C684" s="244" t="s">
        <v>2628</v>
      </c>
      <c r="D684" s="258" t="s">
        <v>1118</v>
      </c>
      <c r="E684" s="246">
        <v>54.55</v>
      </c>
      <c r="F684" s="259" t="s">
        <v>3086</v>
      </c>
      <c r="G684" s="259">
        <v>1</v>
      </c>
      <c r="H684" s="259" t="s">
        <v>3087</v>
      </c>
      <c r="I684" s="260">
        <f>VLOOKUP(A684,LİSTE!B:R,17,FALSE)</f>
        <v>32.903275000000001</v>
      </c>
      <c r="J684" s="260">
        <f>I684*G684</f>
        <v>32.903275000000001</v>
      </c>
    </row>
    <row r="685" spans="1:10" x14ac:dyDescent="0.35">
      <c r="A685" s="251" t="s">
        <v>1896</v>
      </c>
      <c r="B685" s="243" t="s">
        <v>3116</v>
      </c>
      <c r="C685" s="244" t="s">
        <v>2628</v>
      </c>
      <c r="D685" s="258" t="s">
        <v>1118</v>
      </c>
      <c r="E685" s="246">
        <v>26.78</v>
      </c>
      <c r="F685" s="259" t="s">
        <v>3084</v>
      </c>
      <c r="G685" s="259">
        <v>38</v>
      </c>
      <c r="H685" s="259"/>
      <c r="I685" s="260">
        <f>Sayfa2!CE15</f>
        <v>1.28</v>
      </c>
      <c r="J685" s="260">
        <f>I685*G685</f>
        <v>48.64</v>
      </c>
    </row>
    <row r="686" spans="1:10" hidden="1" x14ac:dyDescent="0.35">
      <c r="A686" s="269" t="s">
        <v>1897</v>
      </c>
      <c r="B686" s="270" t="s">
        <v>477</v>
      </c>
      <c r="C686" s="271" t="s">
        <v>2628</v>
      </c>
      <c r="D686" s="245" t="s">
        <v>1118</v>
      </c>
      <c r="E686" s="246">
        <v>43.29</v>
      </c>
      <c r="F686" s="246" t="s">
        <v>3084</v>
      </c>
      <c r="G686" s="250"/>
      <c r="I686" s="246"/>
      <c r="J686" s="246"/>
    </row>
    <row r="687" spans="1:10" x14ac:dyDescent="0.35">
      <c r="A687" s="251" t="s">
        <v>1898</v>
      </c>
      <c r="B687" s="243" t="s">
        <v>247</v>
      </c>
      <c r="C687" s="244" t="s">
        <v>2628</v>
      </c>
      <c r="D687" s="258" t="s">
        <v>1118</v>
      </c>
      <c r="E687" s="246">
        <v>49.08</v>
      </c>
      <c r="F687" s="259" t="s">
        <v>3084</v>
      </c>
      <c r="G687" s="259">
        <v>1</v>
      </c>
      <c r="H687" s="259"/>
      <c r="I687" s="260">
        <f>VLOOKUP(A687,LİSTE!B:R,17,FALSE)</f>
        <v>21.98</v>
      </c>
      <c r="J687" s="260">
        <f>I687*G687</f>
        <v>21.98</v>
      </c>
    </row>
    <row r="688" spans="1:10" x14ac:dyDescent="0.35">
      <c r="A688" s="251" t="s">
        <v>1898</v>
      </c>
      <c r="B688" s="243" t="s">
        <v>3088</v>
      </c>
      <c r="C688" s="244" t="s">
        <v>2628</v>
      </c>
      <c r="D688" s="258"/>
      <c r="F688" s="259" t="s">
        <v>3084</v>
      </c>
      <c r="G688" s="259">
        <v>1</v>
      </c>
      <c r="H688" s="259"/>
      <c r="I688" s="260">
        <f>VLOOKUP(A688,LİSTE!B:R,17,FALSE)</f>
        <v>21.98</v>
      </c>
      <c r="J688" s="260">
        <f>I688*G688</f>
        <v>21.98</v>
      </c>
    </row>
    <row r="689" spans="1:10" hidden="1" x14ac:dyDescent="0.35">
      <c r="A689" s="265" t="s">
        <v>1899</v>
      </c>
      <c r="B689" s="262" t="s">
        <v>248</v>
      </c>
      <c r="C689" s="263" t="s">
        <v>2628</v>
      </c>
      <c r="D689" s="245" t="s">
        <v>1118</v>
      </c>
      <c r="E689" s="246">
        <v>79.36</v>
      </c>
      <c r="F689" s="246" t="s">
        <v>3084</v>
      </c>
      <c r="G689" s="246"/>
      <c r="I689" s="246"/>
      <c r="J689" s="246"/>
    </row>
    <row r="690" spans="1:10" hidden="1" x14ac:dyDescent="0.35">
      <c r="A690" s="251" t="s">
        <v>1900</v>
      </c>
      <c r="B690" s="243" t="s">
        <v>1257</v>
      </c>
      <c r="C690" s="244" t="s">
        <v>2628</v>
      </c>
      <c r="D690" s="245" t="s">
        <v>1118</v>
      </c>
      <c r="E690" s="246">
        <v>53.55</v>
      </c>
      <c r="F690" s="246" t="s">
        <v>3084</v>
      </c>
      <c r="G690" s="246"/>
      <c r="I690" s="246"/>
      <c r="J690" s="246"/>
    </row>
    <row r="691" spans="1:10" hidden="1" x14ac:dyDescent="0.35">
      <c r="A691" s="251" t="s">
        <v>1901</v>
      </c>
      <c r="B691" s="243" t="s">
        <v>249</v>
      </c>
      <c r="C691" s="244" t="s">
        <v>2628</v>
      </c>
      <c r="D691" s="245" t="s">
        <v>1118</v>
      </c>
      <c r="E691" s="246">
        <v>53.55</v>
      </c>
      <c r="F691" s="246" t="s">
        <v>3084</v>
      </c>
      <c r="G691" s="246"/>
      <c r="I691" s="246"/>
      <c r="J691" s="246"/>
    </row>
    <row r="692" spans="1:10" hidden="1" x14ac:dyDescent="0.35">
      <c r="A692" s="251" t="s">
        <v>1902</v>
      </c>
      <c r="B692" s="248" t="s">
        <v>1258</v>
      </c>
      <c r="C692" s="244" t="s">
        <v>2628</v>
      </c>
      <c r="D692" s="245" t="s">
        <v>1118</v>
      </c>
      <c r="E692" s="246">
        <v>32.47</v>
      </c>
      <c r="F692" s="246" t="s">
        <v>3084</v>
      </c>
      <c r="G692" s="246"/>
      <c r="I692" s="246"/>
      <c r="J692" s="246"/>
    </row>
    <row r="693" spans="1:10" hidden="1" x14ac:dyDescent="0.35">
      <c r="A693" s="251" t="s">
        <v>1903</v>
      </c>
      <c r="B693" s="243" t="s">
        <v>1259</v>
      </c>
      <c r="C693" s="244" t="s">
        <v>2628</v>
      </c>
      <c r="D693" s="245" t="s">
        <v>1118</v>
      </c>
      <c r="E693" s="246">
        <v>25.98</v>
      </c>
      <c r="F693" s="246" t="s">
        <v>3084</v>
      </c>
      <c r="G693" s="246"/>
      <c r="I693" s="246"/>
      <c r="J693" s="246"/>
    </row>
    <row r="694" spans="1:10" hidden="1" x14ac:dyDescent="0.35">
      <c r="A694" s="251" t="s">
        <v>1904</v>
      </c>
      <c r="B694" s="243" t="s">
        <v>250</v>
      </c>
      <c r="C694" s="244" t="s">
        <v>2628</v>
      </c>
      <c r="D694" s="245" t="s">
        <v>1118</v>
      </c>
      <c r="E694" s="246">
        <v>25.98</v>
      </c>
      <c r="F694" s="246" t="s">
        <v>3084</v>
      </c>
      <c r="G694" s="246"/>
      <c r="I694" s="246"/>
      <c r="J694" s="246"/>
    </row>
    <row r="695" spans="1:10" hidden="1" x14ac:dyDescent="0.35">
      <c r="A695" s="251" t="s">
        <v>1905</v>
      </c>
      <c r="B695" s="243" t="s">
        <v>251</v>
      </c>
      <c r="C695" s="244" t="s">
        <v>2628</v>
      </c>
      <c r="D695" s="245" t="s">
        <v>1118</v>
      </c>
      <c r="E695" s="246">
        <v>3.51</v>
      </c>
      <c r="F695" s="246" t="s">
        <v>3084</v>
      </c>
      <c r="G695" s="246"/>
      <c r="I695" s="246"/>
      <c r="J695" s="246"/>
    </row>
    <row r="696" spans="1:10" hidden="1" x14ac:dyDescent="0.35">
      <c r="A696" s="251" t="s">
        <v>1906</v>
      </c>
      <c r="B696" s="243" t="s">
        <v>1260</v>
      </c>
      <c r="C696" s="244" t="s">
        <v>2628</v>
      </c>
      <c r="D696" s="245" t="s">
        <v>1118</v>
      </c>
      <c r="E696" s="246">
        <v>7.38</v>
      </c>
      <c r="F696" s="246" t="s">
        <v>3084</v>
      </c>
      <c r="G696" s="246"/>
      <c r="I696" s="246"/>
      <c r="J696" s="246"/>
    </row>
    <row r="697" spans="1:10" hidden="1" x14ac:dyDescent="0.35">
      <c r="A697" s="251" t="s">
        <v>1907</v>
      </c>
      <c r="B697" s="243" t="s">
        <v>252</v>
      </c>
      <c r="C697" s="244" t="s">
        <v>2628</v>
      </c>
      <c r="D697" s="245" t="s">
        <v>1118</v>
      </c>
      <c r="E697" s="246">
        <v>8.06</v>
      </c>
      <c r="F697" s="246" t="s">
        <v>3084</v>
      </c>
      <c r="G697" s="246"/>
      <c r="I697" s="246"/>
      <c r="J697" s="246"/>
    </row>
    <row r="698" spans="1:10" hidden="1" x14ac:dyDescent="0.35">
      <c r="A698" s="251" t="s">
        <v>1908</v>
      </c>
      <c r="B698" s="243" t="s">
        <v>253</v>
      </c>
      <c r="C698" s="244" t="s">
        <v>2628</v>
      </c>
      <c r="D698" s="245" t="s">
        <v>1118</v>
      </c>
      <c r="E698" s="246">
        <v>7.38</v>
      </c>
      <c r="F698" s="246" t="s">
        <v>3084</v>
      </c>
      <c r="G698" s="246"/>
      <c r="I698" s="246"/>
      <c r="J698" s="246"/>
    </row>
    <row r="699" spans="1:10" hidden="1" x14ac:dyDescent="0.35">
      <c r="A699" s="251" t="s">
        <v>1909</v>
      </c>
      <c r="B699" s="243" t="s">
        <v>254</v>
      </c>
      <c r="C699" s="244" t="s">
        <v>2628</v>
      </c>
      <c r="D699" s="245" t="s">
        <v>1118</v>
      </c>
      <c r="E699" s="246">
        <v>3.0199999999999996</v>
      </c>
      <c r="F699" s="246" t="s">
        <v>3084</v>
      </c>
      <c r="G699" s="246"/>
      <c r="I699" s="246"/>
      <c r="J699" s="246"/>
    </row>
    <row r="700" spans="1:10" hidden="1" x14ac:dyDescent="0.35">
      <c r="A700" s="251" t="s">
        <v>1910</v>
      </c>
      <c r="B700" s="243" t="s">
        <v>761</v>
      </c>
      <c r="C700" s="244" t="s">
        <v>2628</v>
      </c>
      <c r="D700" s="245" t="s">
        <v>1118</v>
      </c>
      <c r="E700" s="246">
        <v>60.589999999999996</v>
      </c>
      <c r="F700" s="246" t="s">
        <v>3084</v>
      </c>
      <c r="G700" s="246"/>
      <c r="I700" s="246"/>
      <c r="J700" s="246"/>
    </row>
    <row r="701" spans="1:10" hidden="1" x14ac:dyDescent="0.35">
      <c r="A701" s="251" t="s">
        <v>1911</v>
      </c>
      <c r="B701" s="243" t="s">
        <v>901</v>
      </c>
      <c r="C701" s="244" t="s">
        <v>2628</v>
      </c>
      <c r="D701" s="245" t="s">
        <v>1118</v>
      </c>
      <c r="E701" s="246">
        <v>93.63000000000001</v>
      </c>
      <c r="F701" s="246" t="s">
        <v>3084</v>
      </c>
      <c r="G701" s="246"/>
      <c r="I701" s="246"/>
      <c r="J701" s="246"/>
    </row>
    <row r="702" spans="1:10" hidden="1" x14ac:dyDescent="0.35">
      <c r="A702" s="251" t="s">
        <v>1912</v>
      </c>
      <c r="B702" s="243" t="s">
        <v>762</v>
      </c>
      <c r="C702" s="244" t="s">
        <v>2628</v>
      </c>
      <c r="D702" s="245" t="s">
        <v>1118</v>
      </c>
      <c r="E702" s="246">
        <v>73.62</v>
      </c>
      <c r="F702" s="246" t="s">
        <v>3084</v>
      </c>
      <c r="G702" s="246"/>
      <c r="I702" s="246"/>
      <c r="J702" s="246"/>
    </row>
    <row r="703" spans="1:10" hidden="1" x14ac:dyDescent="0.35">
      <c r="A703" s="264" t="s">
        <v>1913</v>
      </c>
      <c r="B703" s="256" t="s">
        <v>763</v>
      </c>
      <c r="C703" s="257" t="s">
        <v>2628</v>
      </c>
      <c r="D703" s="245" t="s">
        <v>1118</v>
      </c>
      <c r="E703" s="246">
        <v>129.85999999999999</v>
      </c>
      <c r="F703" s="246" t="s">
        <v>3084</v>
      </c>
      <c r="G703" s="246"/>
      <c r="I703" s="246"/>
      <c r="J703" s="246"/>
    </row>
    <row r="704" spans="1:10" x14ac:dyDescent="0.35">
      <c r="A704" s="251" t="s">
        <v>1914</v>
      </c>
      <c r="B704" s="243" t="s">
        <v>1262</v>
      </c>
      <c r="C704" s="244" t="s">
        <v>2628</v>
      </c>
      <c r="D704" s="258" t="s">
        <v>1118</v>
      </c>
      <c r="E704" s="246">
        <v>53.29</v>
      </c>
      <c r="F704" s="259" t="s">
        <v>3089</v>
      </c>
      <c r="G704" s="259">
        <v>1</v>
      </c>
      <c r="H704" s="259"/>
      <c r="I704" s="260">
        <f>VLOOKUP(A704,LİSTE!B:R,17,FALSE)</f>
        <v>31.023200000000003</v>
      </c>
      <c r="J704" s="260">
        <f>I704*G704</f>
        <v>31.023200000000003</v>
      </c>
    </row>
    <row r="705" spans="1:10" x14ac:dyDescent="0.35">
      <c r="A705" s="251" t="s">
        <v>1914</v>
      </c>
      <c r="B705" s="243" t="s">
        <v>3090</v>
      </c>
      <c r="C705" s="244" t="s">
        <v>2628</v>
      </c>
      <c r="D705" s="258"/>
      <c r="F705" s="259" t="s">
        <v>3089</v>
      </c>
      <c r="G705" s="259">
        <v>4</v>
      </c>
      <c r="H705" s="259"/>
      <c r="I705" s="260">
        <f>VLOOKUP(A705,LİSTE!B:R,17,FALSE)</f>
        <v>31.023200000000003</v>
      </c>
      <c r="J705" s="260">
        <f>I705*G705</f>
        <v>124.09280000000001</v>
      </c>
    </row>
    <row r="706" spans="1:10" hidden="1" x14ac:dyDescent="0.35">
      <c r="A706" s="265" t="s">
        <v>1915</v>
      </c>
      <c r="B706" s="262" t="s">
        <v>1263</v>
      </c>
      <c r="C706" s="263" t="s">
        <v>2628</v>
      </c>
      <c r="D706" s="245" t="s">
        <v>1118</v>
      </c>
      <c r="E706" s="246">
        <v>87.22</v>
      </c>
      <c r="F706" s="246" t="s">
        <v>3089</v>
      </c>
      <c r="G706" s="246"/>
      <c r="I706" s="246"/>
      <c r="J706" s="246"/>
    </row>
    <row r="707" spans="1:10" hidden="1" x14ac:dyDescent="0.35">
      <c r="A707" s="251" t="s">
        <v>1916</v>
      </c>
      <c r="B707" s="243" t="s">
        <v>1264</v>
      </c>
      <c r="C707" s="244" t="s">
        <v>2628</v>
      </c>
      <c r="D707" s="245" t="s">
        <v>1118</v>
      </c>
      <c r="E707" s="246">
        <v>29.07</v>
      </c>
      <c r="F707" s="246" t="s">
        <v>3089</v>
      </c>
      <c r="G707" s="246"/>
      <c r="I707" s="246"/>
      <c r="J707" s="246"/>
    </row>
    <row r="708" spans="1:10" hidden="1" x14ac:dyDescent="0.35">
      <c r="A708" s="251" t="s">
        <v>1917</v>
      </c>
      <c r="B708" s="243" t="s">
        <v>1265</v>
      </c>
      <c r="C708" s="244" t="s">
        <v>2628</v>
      </c>
      <c r="D708" s="245" t="s">
        <v>1118</v>
      </c>
      <c r="E708" s="246">
        <v>47.58</v>
      </c>
      <c r="F708" s="246" t="s">
        <v>3089</v>
      </c>
      <c r="G708" s="246"/>
      <c r="I708" s="246"/>
      <c r="J708" s="246"/>
    </row>
    <row r="709" spans="1:10" hidden="1" x14ac:dyDescent="0.35">
      <c r="A709" s="251" t="s">
        <v>1918</v>
      </c>
      <c r="B709" s="243" t="s">
        <v>1266</v>
      </c>
      <c r="C709" s="244" t="s">
        <v>2628</v>
      </c>
      <c r="D709" s="245" t="s">
        <v>1118</v>
      </c>
      <c r="E709" s="246">
        <v>14.54</v>
      </c>
      <c r="F709" s="246" t="s">
        <v>3089</v>
      </c>
      <c r="G709" s="246"/>
      <c r="I709" s="246"/>
      <c r="J709" s="246"/>
    </row>
    <row r="710" spans="1:10" hidden="1" x14ac:dyDescent="0.35">
      <c r="A710" s="251" t="s">
        <v>1919</v>
      </c>
      <c r="B710" s="243" t="s">
        <v>1267</v>
      </c>
      <c r="C710" s="244" t="s">
        <v>2628</v>
      </c>
      <c r="D710" s="245" t="s">
        <v>1118</v>
      </c>
      <c r="E710" s="246">
        <v>23.790000000000003</v>
      </c>
      <c r="F710" s="246" t="s">
        <v>3089</v>
      </c>
      <c r="G710" s="246"/>
      <c r="I710" s="246"/>
      <c r="J710" s="246"/>
    </row>
    <row r="711" spans="1:10" hidden="1" x14ac:dyDescent="0.35">
      <c r="A711" s="251" t="s">
        <v>1920</v>
      </c>
      <c r="B711" s="243" t="s">
        <v>1268</v>
      </c>
      <c r="C711" s="244" t="s">
        <v>2628</v>
      </c>
      <c r="D711" s="245" t="s">
        <v>1118</v>
      </c>
      <c r="E711" s="246">
        <v>18.520000000000003</v>
      </c>
      <c r="F711" s="246" t="s">
        <v>3089</v>
      </c>
      <c r="G711" s="246"/>
      <c r="I711" s="246"/>
      <c r="J711" s="246"/>
    </row>
    <row r="712" spans="1:10" hidden="1" x14ac:dyDescent="0.35">
      <c r="A712" s="251" t="s">
        <v>1921</v>
      </c>
      <c r="B712" s="243" t="s">
        <v>1269</v>
      </c>
      <c r="C712" s="244" t="s">
        <v>2628</v>
      </c>
      <c r="D712" s="245" t="s">
        <v>1118</v>
      </c>
      <c r="E712" s="246">
        <v>27.770000000000003</v>
      </c>
      <c r="F712" s="246" t="s">
        <v>3089</v>
      </c>
      <c r="G712" s="246"/>
      <c r="I712" s="246"/>
      <c r="J712" s="246"/>
    </row>
    <row r="713" spans="1:10" hidden="1" x14ac:dyDescent="0.35">
      <c r="A713" s="251" t="s">
        <v>1922</v>
      </c>
      <c r="B713" s="243" t="s">
        <v>1270</v>
      </c>
      <c r="C713" s="244" t="s">
        <v>2628</v>
      </c>
      <c r="D713" s="245" t="s">
        <v>1118</v>
      </c>
      <c r="E713" s="246">
        <v>18.520000000000003</v>
      </c>
      <c r="F713" s="246" t="s">
        <v>3089</v>
      </c>
      <c r="G713" s="246"/>
      <c r="I713" s="246"/>
      <c r="J713" s="246"/>
    </row>
    <row r="714" spans="1:10" hidden="1" x14ac:dyDescent="0.35">
      <c r="A714" s="251" t="s">
        <v>1923</v>
      </c>
      <c r="B714" s="243" t="s">
        <v>1271</v>
      </c>
      <c r="C714" s="244" t="s">
        <v>2628</v>
      </c>
      <c r="D714" s="245" t="s">
        <v>1118</v>
      </c>
      <c r="E714" s="246">
        <v>53.29</v>
      </c>
      <c r="F714" s="246" t="s">
        <v>3089</v>
      </c>
      <c r="G714" s="246"/>
      <c r="I714" s="246"/>
      <c r="J714" s="246"/>
    </row>
    <row r="715" spans="1:10" hidden="1" x14ac:dyDescent="0.35">
      <c r="A715" s="251" t="s">
        <v>1924</v>
      </c>
      <c r="B715" s="243" t="s">
        <v>1272</v>
      </c>
      <c r="C715" s="244" t="s">
        <v>2628</v>
      </c>
      <c r="D715" s="245" t="s">
        <v>1118</v>
      </c>
      <c r="E715" s="246">
        <v>87.22</v>
      </c>
      <c r="F715" s="246" t="s">
        <v>3089</v>
      </c>
      <c r="G715" s="246"/>
      <c r="I715" s="246"/>
      <c r="J715" s="246"/>
    </row>
    <row r="716" spans="1:10" hidden="1" x14ac:dyDescent="0.35">
      <c r="A716" s="251" t="s">
        <v>1925</v>
      </c>
      <c r="B716" s="243" t="s">
        <v>1273</v>
      </c>
      <c r="C716" s="244" t="s">
        <v>2628</v>
      </c>
      <c r="D716" s="245" t="s">
        <v>1118</v>
      </c>
      <c r="E716" s="246">
        <v>53.29</v>
      </c>
      <c r="F716" s="246" t="s">
        <v>3089</v>
      </c>
      <c r="G716" s="246"/>
      <c r="I716" s="246"/>
      <c r="J716" s="246"/>
    </row>
    <row r="717" spans="1:10" hidden="1" x14ac:dyDescent="0.35">
      <c r="A717" s="264" t="s">
        <v>1926</v>
      </c>
      <c r="B717" s="256" t="s">
        <v>1274</v>
      </c>
      <c r="C717" s="257" t="s">
        <v>2628</v>
      </c>
      <c r="D717" s="245" t="s">
        <v>1118</v>
      </c>
      <c r="E717" s="246">
        <v>87.22</v>
      </c>
      <c r="F717" s="246" t="s">
        <v>3089</v>
      </c>
      <c r="G717" s="246"/>
      <c r="I717" s="246"/>
      <c r="J717" s="246"/>
    </row>
    <row r="718" spans="1:10" x14ac:dyDescent="0.35">
      <c r="A718" s="251" t="s">
        <v>1927</v>
      </c>
      <c r="B718" s="243" t="s">
        <v>1275</v>
      </c>
      <c r="C718" s="244" t="s">
        <v>2628</v>
      </c>
      <c r="D718" s="258" t="s">
        <v>1118</v>
      </c>
      <c r="E718" s="246">
        <v>53.29</v>
      </c>
      <c r="F718" s="259" t="s">
        <v>3089</v>
      </c>
      <c r="G718" s="259">
        <v>1</v>
      </c>
      <c r="H718" s="259"/>
      <c r="I718" s="260">
        <f>VLOOKUP(A718,LİSTE!B:R,17,FALSE)</f>
        <v>31.023200000000003</v>
      </c>
      <c r="J718" s="260">
        <f>I718*G718</f>
        <v>31.023200000000003</v>
      </c>
    </row>
    <row r="719" spans="1:10" hidden="1" x14ac:dyDescent="0.35">
      <c r="A719" s="265" t="s">
        <v>1928</v>
      </c>
      <c r="B719" s="262" t="s">
        <v>1276</v>
      </c>
      <c r="C719" s="263" t="s">
        <v>2628</v>
      </c>
      <c r="D719" s="245" t="s">
        <v>1118</v>
      </c>
      <c r="E719" s="246">
        <v>87.22</v>
      </c>
      <c r="F719" s="246" t="s">
        <v>3089</v>
      </c>
      <c r="G719" s="246"/>
      <c r="I719" s="246"/>
      <c r="J719" s="246"/>
    </row>
    <row r="720" spans="1:10" hidden="1" x14ac:dyDescent="0.35">
      <c r="A720" s="251" t="s">
        <v>1929</v>
      </c>
      <c r="B720" s="243" t="s">
        <v>1277</v>
      </c>
      <c r="C720" s="244" t="s">
        <v>2628</v>
      </c>
      <c r="D720" s="245" t="s">
        <v>1118</v>
      </c>
      <c r="E720" s="246">
        <v>53.29</v>
      </c>
      <c r="F720" s="246" t="s">
        <v>3089</v>
      </c>
      <c r="G720" s="246"/>
      <c r="I720" s="246"/>
      <c r="J720" s="246"/>
    </row>
    <row r="721" spans="1:10" hidden="1" x14ac:dyDescent="0.35">
      <c r="A721" s="264" t="s">
        <v>1930</v>
      </c>
      <c r="B721" s="256" t="s">
        <v>1278</v>
      </c>
      <c r="C721" s="257" t="s">
        <v>2628</v>
      </c>
      <c r="D721" s="245" t="s">
        <v>1118</v>
      </c>
      <c r="E721" s="246">
        <v>87.22</v>
      </c>
      <c r="F721" s="246" t="s">
        <v>3089</v>
      </c>
      <c r="G721" s="246"/>
      <c r="I721" s="246"/>
      <c r="J721" s="246"/>
    </row>
    <row r="722" spans="1:10" x14ac:dyDescent="0.35">
      <c r="A722" s="251" t="s">
        <v>1931</v>
      </c>
      <c r="B722" s="243" t="s">
        <v>1279</v>
      </c>
      <c r="C722" s="244" t="s">
        <v>2628</v>
      </c>
      <c r="D722" s="258" t="s">
        <v>1118</v>
      </c>
      <c r="E722" s="246">
        <v>53.29</v>
      </c>
      <c r="F722" s="259" t="s">
        <v>3089</v>
      </c>
      <c r="G722" s="259">
        <v>2</v>
      </c>
      <c r="H722" s="259"/>
      <c r="I722" s="260">
        <f>VLOOKUP(A722,LİSTE!B:R,17,FALSE)</f>
        <v>51.480237200000005</v>
      </c>
      <c r="J722" s="260">
        <f>I722*G722</f>
        <v>102.96047440000001</v>
      </c>
    </row>
    <row r="723" spans="1:10" hidden="1" x14ac:dyDescent="0.35">
      <c r="A723" s="265" t="s">
        <v>1932</v>
      </c>
      <c r="B723" s="262" t="s">
        <v>1280</v>
      </c>
      <c r="C723" s="263" t="s">
        <v>2628</v>
      </c>
      <c r="D723" s="245" t="s">
        <v>1118</v>
      </c>
      <c r="E723" s="246">
        <v>87.22</v>
      </c>
      <c r="F723" s="246" t="s">
        <v>3089</v>
      </c>
      <c r="G723" s="246"/>
      <c r="I723" s="246"/>
      <c r="J723" s="246"/>
    </row>
    <row r="724" spans="1:10" hidden="1" x14ac:dyDescent="0.35">
      <c r="A724" s="251" t="s">
        <v>1933</v>
      </c>
      <c r="B724" s="243" t="s">
        <v>1281</v>
      </c>
      <c r="C724" s="244" t="s">
        <v>2628</v>
      </c>
      <c r="D724" s="245" t="s">
        <v>1118</v>
      </c>
      <c r="E724" s="246">
        <v>95.15</v>
      </c>
      <c r="F724" s="246" t="s">
        <v>3089</v>
      </c>
      <c r="G724" s="246"/>
      <c r="I724" s="246"/>
      <c r="J724" s="246"/>
    </row>
    <row r="725" spans="1:10" hidden="1" x14ac:dyDescent="0.35">
      <c r="A725" s="251" t="s">
        <v>1934</v>
      </c>
      <c r="B725" s="243" t="s">
        <v>1282</v>
      </c>
      <c r="C725" s="244" t="s">
        <v>2628</v>
      </c>
      <c r="D725" s="245" t="s">
        <v>1118</v>
      </c>
      <c r="E725" s="246">
        <v>58.129999999999995</v>
      </c>
      <c r="F725" s="246" t="s">
        <v>3089</v>
      </c>
      <c r="G725" s="246"/>
      <c r="I725" s="246"/>
      <c r="J725" s="246"/>
    </row>
    <row r="726" spans="1:10" hidden="1" x14ac:dyDescent="0.35">
      <c r="A726" s="251" t="s">
        <v>1935</v>
      </c>
      <c r="B726" s="243" t="s">
        <v>1283</v>
      </c>
      <c r="C726" s="244" t="s">
        <v>2628</v>
      </c>
      <c r="D726" s="245" t="s">
        <v>1118</v>
      </c>
      <c r="E726" s="246">
        <v>95.15</v>
      </c>
      <c r="F726" s="246" t="s">
        <v>3089</v>
      </c>
      <c r="G726" s="246"/>
      <c r="I726" s="246"/>
      <c r="J726" s="246"/>
    </row>
    <row r="727" spans="1:10" hidden="1" x14ac:dyDescent="0.35">
      <c r="A727" s="251" t="s">
        <v>1936</v>
      </c>
      <c r="B727" s="243" t="s">
        <v>1284</v>
      </c>
      <c r="C727" s="244" t="s">
        <v>2628</v>
      </c>
      <c r="D727" s="245" t="s">
        <v>1118</v>
      </c>
      <c r="E727" s="246">
        <v>58.129999999999995</v>
      </c>
      <c r="F727" s="246" t="s">
        <v>3089</v>
      </c>
      <c r="G727" s="246"/>
      <c r="I727" s="246"/>
      <c r="J727" s="246"/>
    </row>
    <row r="728" spans="1:10" hidden="1" x14ac:dyDescent="0.35">
      <c r="A728" s="251" t="s">
        <v>1937</v>
      </c>
      <c r="B728" s="243" t="s">
        <v>1285</v>
      </c>
      <c r="C728" s="244" t="s">
        <v>2628</v>
      </c>
      <c r="D728" s="245" t="s">
        <v>1118</v>
      </c>
      <c r="E728" s="246">
        <v>29.07</v>
      </c>
      <c r="F728" s="246" t="s">
        <v>3089</v>
      </c>
      <c r="G728" s="250"/>
      <c r="I728" s="246"/>
      <c r="J728" s="246"/>
    </row>
    <row r="729" spans="1:10" hidden="1" x14ac:dyDescent="0.35">
      <c r="A729" s="251" t="s">
        <v>1938</v>
      </c>
      <c r="B729" s="243" t="s">
        <v>1148</v>
      </c>
      <c r="C729" s="244" t="s">
        <v>2628</v>
      </c>
      <c r="D729" s="245" t="s">
        <v>1118</v>
      </c>
      <c r="E729" s="246">
        <v>47.58</v>
      </c>
      <c r="F729" s="246" t="s">
        <v>3089</v>
      </c>
      <c r="G729" s="250"/>
      <c r="I729" s="246"/>
      <c r="J729" s="246"/>
    </row>
    <row r="730" spans="1:10" hidden="1" x14ac:dyDescent="0.35">
      <c r="A730" s="251" t="s">
        <v>1939</v>
      </c>
      <c r="B730" s="243" t="s">
        <v>1286</v>
      </c>
      <c r="C730" s="244" t="s">
        <v>2628</v>
      </c>
      <c r="D730" s="245" t="s">
        <v>1118</v>
      </c>
      <c r="E730" s="246">
        <v>53.29</v>
      </c>
      <c r="F730" s="246" t="s">
        <v>3089</v>
      </c>
      <c r="G730" s="246"/>
      <c r="I730" s="246"/>
      <c r="J730" s="246"/>
    </row>
    <row r="731" spans="1:10" hidden="1" x14ac:dyDescent="0.35">
      <c r="A731" s="251" t="s">
        <v>1940</v>
      </c>
      <c r="B731" s="243" t="s">
        <v>1287</v>
      </c>
      <c r="C731" s="244" t="s">
        <v>2628</v>
      </c>
      <c r="D731" s="245" t="s">
        <v>1118</v>
      </c>
      <c r="E731" s="246">
        <v>87.22</v>
      </c>
      <c r="F731" s="246" t="s">
        <v>3089</v>
      </c>
      <c r="G731" s="246"/>
      <c r="I731" s="246"/>
      <c r="J731" s="246"/>
    </row>
    <row r="732" spans="1:10" hidden="1" x14ac:dyDescent="0.35">
      <c r="A732" s="251" t="s">
        <v>1941</v>
      </c>
      <c r="B732" s="243" t="s">
        <v>1288</v>
      </c>
      <c r="C732" s="244" t="s">
        <v>2628</v>
      </c>
      <c r="D732" s="245" t="s">
        <v>1118</v>
      </c>
      <c r="E732" s="246">
        <v>58.129999999999995</v>
      </c>
      <c r="F732" s="246" t="s">
        <v>3089</v>
      </c>
      <c r="G732" s="246"/>
      <c r="I732" s="246"/>
      <c r="J732" s="246"/>
    </row>
    <row r="733" spans="1:10" hidden="1" x14ac:dyDescent="0.35">
      <c r="A733" s="251" t="s">
        <v>1942</v>
      </c>
      <c r="B733" s="243" t="s">
        <v>1289</v>
      </c>
      <c r="C733" s="244" t="s">
        <v>2628</v>
      </c>
      <c r="D733" s="245" t="s">
        <v>1118</v>
      </c>
      <c r="E733" s="246">
        <v>58.129999999999995</v>
      </c>
      <c r="F733" s="246" t="s">
        <v>3089</v>
      </c>
      <c r="G733" s="246"/>
      <c r="I733" s="246"/>
      <c r="J733" s="246"/>
    </row>
    <row r="734" spans="1:10" hidden="1" x14ac:dyDescent="0.35">
      <c r="A734" s="251" t="s">
        <v>1943</v>
      </c>
      <c r="B734" s="243" t="s">
        <v>1290</v>
      </c>
      <c r="C734" s="244" t="s">
        <v>2628</v>
      </c>
      <c r="D734" s="245" t="s">
        <v>1118</v>
      </c>
      <c r="E734" s="246">
        <v>34.089999999999996</v>
      </c>
      <c r="F734" s="246" t="s">
        <v>3089</v>
      </c>
      <c r="G734" s="246"/>
      <c r="I734" s="246"/>
      <c r="J734" s="246"/>
    </row>
    <row r="735" spans="1:10" hidden="1" x14ac:dyDescent="0.35">
      <c r="A735" s="251" t="s">
        <v>1944</v>
      </c>
      <c r="B735" s="248" t="s">
        <v>1291</v>
      </c>
      <c r="C735" s="244" t="s">
        <v>2628</v>
      </c>
      <c r="D735" s="245" t="s">
        <v>1118</v>
      </c>
      <c r="E735" s="246">
        <v>27.28</v>
      </c>
      <c r="F735" s="246" t="s">
        <v>3089</v>
      </c>
      <c r="G735" s="246"/>
      <c r="I735" s="246"/>
      <c r="J735" s="246"/>
    </row>
    <row r="736" spans="1:10" hidden="1" x14ac:dyDescent="0.35">
      <c r="A736" s="251" t="s">
        <v>1945</v>
      </c>
      <c r="B736" s="243" t="s">
        <v>1292</v>
      </c>
      <c r="C736" s="244" t="s">
        <v>2628</v>
      </c>
      <c r="D736" s="245" t="s">
        <v>1118</v>
      </c>
      <c r="E736" s="246">
        <v>27.28</v>
      </c>
      <c r="F736" s="246" t="s">
        <v>3089</v>
      </c>
      <c r="G736" s="246"/>
      <c r="I736" s="246"/>
      <c r="J736" s="246"/>
    </row>
    <row r="737" spans="1:10" hidden="1" x14ac:dyDescent="0.35">
      <c r="A737" s="251" t="s">
        <v>1946</v>
      </c>
      <c r="B737" s="243" t="s">
        <v>1293</v>
      </c>
      <c r="C737" s="244" t="s">
        <v>2628</v>
      </c>
      <c r="D737" s="245" t="s">
        <v>1118</v>
      </c>
      <c r="E737" s="246">
        <v>3.86</v>
      </c>
      <c r="F737" s="246" t="s">
        <v>3089</v>
      </c>
      <c r="G737" s="246"/>
      <c r="I737" s="246"/>
      <c r="J737" s="246"/>
    </row>
    <row r="738" spans="1:10" hidden="1" x14ac:dyDescent="0.35">
      <c r="A738" s="251" t="s">
        <v>1947</v>
      </c>
      <c r="B738" s="243" t="s">
        <v>1294</v>
      </c>
      <c r="C738" s="244" t="s">
        <v>2628</v>
      </c>
      <c r="D738" s="245" t="s">
        <v>1118</v>
      </c>
      <c r="E738" s="246">
        <v>8.06</v>
      </c>
      <c r="F738" s="246" t="s">
        <v>3089</v>
      </c>
      <c r="G738" s="246"/>
      <c r="I738" s="246"/>
      <c r="J738" s="246"/>
    </row>
    <row r="739" spans="1:10" hidden="1" x14ac:dyDescent="0.35">
      <c r="A739" s="251" t="s">
        <v>1948</v>
      </c>
      <c r="B739" s="243" t="s">
        <v>1295</v>
      </c>
      <c r="C739" s="244" t="s">
        <v>2628</v>
      </c>
      <c r="D739" s="245" t="s">
        <v>1118</v>
      </c>
      <c r="E739" s="246">
        <v>8.75</v>
      </c>
      <c r="F739" s="246" t="s">
        <v>3089</v>
      </c>
      <c r="G739" s="246"/>
      <c r="I739" s="246"/>
      <c r="J739" s="246"/>
    </row>
    <row r="740" spans="1:10" hidden="1" x14ac:dyDescent="0.35">
      <c r="A740" s="251" t="s">
        <v>1949</v>
      </c>
      <c r="B740" s="243" t="s">
        <v>1296</v>
      </c>
      <c r="C740" s="244" t="s">
        <v>2628</v>
      </c>
      <c r="D740" s="245" t="s">
        <v>1118</v>
      </c>
      <c r="E740" s="246">
        <v>8.06</v>
      </c>
      <c r="F740" s="246" t="s">
        <v>3089</v>
      </c>
      <c r="G740" s="246"/>
      <c r="I740" s="246"/>
      <c r="J740" s="246"/>
    </row>
    <row r="741" spans="1:10" hidden="1" x14ac:dyDescent="0.35">
      <c r="A741" s="251" t="s">
        <v>1950</v>
      </c>
      <c r="B741" s="243" t="s">
        <v>1297</v>
      </c>
      <c r="C741" s="244" t="s">
        <v>2628</v>
      </c>
      <c r="D741" s="245" t="s">
        <v>1118</v>
      </c>
      <c r="E741" s="246">
        <v>3.3699999999999997</v>
      </c>
      <c r="F741" s="246" t="s">
        <v>3089</v>
      </c>
      <c r="G741" s="246"/>
      <c r="I741" s="246"/>
      <c r="J741" s="246"/>
    </row>
    <row r="742" spans="1:10" hidden="1" x14ac:dyDescent="0.35">
      <c r="A742" s="251" t="s">
        <v>1951</v>
      </c>
      <c r="B742" s="243" t="s">
        <v>1298</v>
      </c>
      <c r="C742" s="244" t="s">
        <v>2628</v>
      </c>
      <c r="D742" s="245" t="s">
        <v>1118</v>
      </c>
      <c r="E742" s="246">
        <v>65.180000000000007</v>
      </c>
      <c r="F742" s="246" t="s">
        <v>3089</v>
      </c>
      <c r="G742" s="246"/>
      <c r="I742" s="246"/>
      <c r="J742" s="246"/>
    </row>
    <row r="743" spans="1:10" hidden="1" x14ac:dyDescent="0.35">
      <c r="A743" s="251" t="s">
        <v>1952</v>
      </c>
      <c r="B743" s="243" t="s">
        <v>1299</v>
      </c>
      <c r="C743" s="244" t="s">
        <v>2628</v>
      </c>
      <c r="D743" s="245" t="s">
        <v>1118</v>
      </c>
      <c r="E743" s="246">
        <v>102.66000000000001</v>
      </c>
      <c r="F743" s="246" t="s">
        <v>3089</v>
      </c>
      <c r="G743" s="246"/>
      <c r="I743" s="246"/>
      <c r="J743" s="246"/>
    </row>
    <row r="744" spans="1:10" hidden="1" x14ac:dyDescent="0.35">
      <c r="A744" s="251" t="s">
        <v>1953</v>
      </c>
      <c r="B744" s="243" t="s">
        <v>1300</v>
      </c>
      <c r="C744" s="244" t="s">
        <v>2628</v>
      </c>
      <c r="D744" s="245" t="s">
        <v>1118</v>
      </c>
      <c r="E744" s="246">
        <v>79.930000000000007</v>
      </c>
      <c r="F744" s="246" t="s">
        <v>3089</v>
      </c>
      <c r="G744" s="246"/>
      <c r="I744" s="246"/>
      <c r="J744" s="246"/>
    </row>
    <row r="745" spans="1:10" hidden="1" x14ac:dyDescent="0.35">
      <c r="A745" s="251" t="s">
        <v>1954</v>
      </c>
      <c r="B745" s="243" t="s">
        <v>1301</v>
      </c>
      <c r="C745" s="244" t="s">
        <v>2628</v>
      </c>
      <c r="D745" s="245" t="s">
        <v>1118</v>
      </c>
      <c r="E745" s="246">
        <v>142.72</v>
      </c>
      <c r="F745" s="246" t="s">
        <v>3089</v>
      </c>
      <c r="G745" s="246"/>
      <c r="I745" s="246"/>
      <c r="J745" s="246"/>
    </row>
    <row r="746" spans="1:10" hidden="1" x14ac:dyDescent="0.35">
      <c r="A746" s="251" t="s">
        <v>1955</v>
      </c>
      <c r="B746" s="243" t="s">
        <v>255</v>
      </c>
      <c r="C746" s="244" t="s">
        <v>2628</v>
      </c>
      <c r="D746" s="245" t="s">
        <v>1118</v>
      </c>
      <c r="E746" s="246">
        <v>56.089999999999996</v>
      </c>
      <c r="F746" s="246" t="s">
        <v>3091</v>
      </c>
      <c r="G746" s="246"/>
      <c r="I746" s="246"/>
      <c r="J746" s="246"/>
    </row>
    <row r="747" spans="1:10" hidden="1" x14ac:dyDescent="0.35">
      <c r="A747" s="251" t="s">
        <v>1956</v>
      </c>
      <c r="B747" s="243" t="s">
        <v>256</v>
      </c>
      <c r="C747" s="244" t="s">
        <v>2628</v>
      </c>
      <c r="D747" s="245" t="s">
        <v>1118</v>
      </c>
      <c r="E747" s="246">
        <v>93.67</v>
      </c>
      <c r="F747" s="246" t="s">
        <v>3091</v>
      </c>
      <c r="G747" s="246"/>
      <c r="I747" s="246"/>
      <c r="J747" s="246"/>
    </row>
    <row r="748" spans="1:10" hidden="1" x14ac:dyDescent="0.35">
      <c r="A748" s="251" t="s">
        <v>1957</v>
      </c>
      <c r="B748" s="243" t="s">
        <v>257</v>
      </c>
      <c r="C748" s="244" t="s">
        <v>2628</v>
      </c>
      <c r="D748" s="245" t="s">
        <v>1118</v>
      </c>
      <c r="E748" s="246">
        <v>30.6</v>
      </c>
      <c r="F748" s="246" t="s">
        <v>3091</v>
      </c>
      <c r="G748" s="246"/>
      <c r="I748" s="246"/>
      <c r="J748" s="246"/>
    </row>
    <row r="749" spans="1:10" hidden="1" x14ac:dyDescent="0.35">
      <c r="A749" s="251" t="s">
        <v>1958</v>
      </c>
      <c r="B749" s="243" t="s">
        <v>258</v>
      </c>
      <c r="C749" s="244" t="s">
        <v>2628</v>
      </c>
      <c r="D749" s="245" t="s">
        <v>1118</v>
      </c>
      <c r="E749" s="246">
        <v>51.1</v>
      </c>
      <c r="F749" s="246" t="s">
        <v>3091</v>
      </c>
      <c r="G749" s="246"/>
      <c r="I749" s="246"/>
      <c r="J749" s="246"/>
    </row>
    <row r="750" spans="1:10" hidden="1" x14ac:dyDescent="0.35">
      <c r="A750" s="251" t="s">
        <v>1959</v>
      </c>
      <c r="B750" s="243" t="s">
        <v>259</v>
      </c>
      <c r="C750" s="244" t="s">
        <v>2628</v>
      </c>
      <c r="D750" s="245" t="s">
        <v>1118</v>
      </c>
      <c r="E750" s="246">
        <v>15.299999999999999</v>
      </c>
      <c r="F750" s="246" t="s">
        <v>3091</v>
      </c>
      <c r="G750" s="246"/>
      <c r="I750" s="246"/>
      <c r="J750" s="246"/>
    </row>
    <row r="751" spans="1:10" hidden="1" x14ac:dyDescent="0.35">
      <c r="A751" s="264" t="s">
        <v>1960</v>
      </c>
      <c r="B751" s="256" t="s">
        <v>260</v>
      </c>
      <c r="C751" s="257" t="s">
        <v>2628</v>
      </c>
      <c r="D751" s="245" t="s">
        <v>1118</v>
      </c>
      <c r="E751" s="246">
        <v>25.55</v>
      </c>
      <c r="F751" s="246" t="s">
        <v>3091</v>
      </c>
      <c r="G751" s="246"/>
      <c r="I751" s="246"/>
      <c r="J751" s="246"/>
    </row>
    <row r="752" spans="1:10" x14ac:dyDescent="0.35">
      <c r="A752" s="251" t="s">
        <v>1961</v>
      </c>
      <c r="B752" s="243" t="s">
        <v>501</v>
      </c>
      <c r="C752" s="244" t="s">
        <v>2628</v>
      </c>
      <c r="D752" s="258" t="s">
        <v>1118</v>
      </c>
      <c r="E752" s="246">
        <v>19.290000000000003</v>
      </c>
      <c r="F752" s="259" t="s">
        <v>3091</v>
      </c>
      <c r="G752" s="259">
        <v>2</v>
      </c>
      <c r="H752" s="259"/>
      <c r="I752" s="260">
        <f>VLOOKUP(A752,LİSTE!B:R,17,FALSE)</f>
        <v>8.1639999999999997</v>
      </c>
      <c r="J752" s="260">
        <f>I752*G752</f>
        <v>16.327999999999999</v>
      </c>
    </row>
    <row r="753" spans="1:10" hidden="1" x14ac:dyDescent="0.35">
      <c r="A753" s="265" t="s">
        <v>1962</v>
      </c>
      <c r="B753" s="262" t="s">
        <v>502</v>
      </c>
      <c r="C753" s="263" t="s">
        <v>2628</v>
      </c>
      <c r="D753" s="245" t="s">
        <v>1118</v>
      </c>
      <c r="E753" s="246">
        <v>29.53</v>
      </c>
      <c r="F753" s="246" t="s">
        <v>3091</v>
      </c>
      <c r="G753" s="246"/>
      <c r="I753" s="246"/>
      <c r="J753" s="246"/>
    </row>
    <row r="754" spans="1:10" hidden="1" x14ac:dyDescent="0.35">
      <c r="A754" s="251" t="s">
        <v>1963</v>
      </c>
      <c r="B754" s="243" t="s">
        <v>1302</v>
      </c>
      <c r="C754" s="244" t="s">
        <v>2628</v>
      </c>
      <c r="D754" s="245" t="s">
        <v>1118</v>
      </c>
      <c r="E754" s="246">
        <v>19.290000000000003</v>
      </c>
      <c r="F754" s="246" t="s">
        <v>3091</v>
      </c>
      <c r="G754" s="246"/>
      <c r="I754" s="246"/>
      <c r="J754" s="246"/>
    </row>
    <row r="755" spans="1:10" hidden="1" x14ac:dyDescent="0.35">
      <c r="A755" s="251" t="s">
        <v>1964</v>
      </c>
      <c r="B755" s="243" t="s">
        <v>261</v>
      </c>
      <c r="C755" s="244" t="s">
        <v>2628</v>
      </c>
      <c r="D755" s="245" t="s">
        <v>1118</v>
      </c>
      <c r="E755" s="246">
        <v>56.089999999999996</v>
      </c>
      <c r="F755" s="246" t="s">
        <v>3091</v>
      </c>
      <c r="G755" s="246"/>
      <c r="I755" s="246"/>
      <c r="J755" s="246"/>
    </row>
    <row r="756" spans="1:10" hidden="1" x14ac:dyDescent="0.35">
      <c r="A756" s="251" t="s">
        <v>1965</v>
      </c>
      <c r="B756" s="243" t="s">
        <v>262</v>
      </c>
      <c r="C756" s="244" t="s">
        <v>2628</v>
      </c>
      <c r="D756" s="245" t="s">
        <v>1118</v>
      </c>
      <c r="E756" s="246">
        <v>93.67</v>
      </c>
      <c r="F756" s="246" t="s">
        <v>3091</v>
      </c>
      <c r="G756" s="246"/>
      <c r="I756" s="246"/>
      <c r="J756" s="246"/>
    </row>
    <row r="757" spans="1:10" hidden="1" x14ac:dyDescent="0.35">
      <c r="A757" s="251" t="s">
        <v>1966</v>
      </c>
      <c r="B757" s="243" t="s">
        <v>263</v>
      </c>
      <c r="C757" s="244" t="s">
        <v>2628</v>
      </c>
      <c r="D757" s="245" t="s">
        <v>1118</v>
      </c>
      <c r="E757" s="246">
        <v>56.089999999999996</v>
      </c>
      <c r="F757" s="246" t="s">
        <v>3091</v>
      </c>
      <c r="G757" s="246"/>
      <c r="I757" s="246"/>
      <c r="J757" s="246"/>
    </row>
    <row r="758" spans="1:10" hidden="1" x14ac:dyDescent="0.35">
      <c r="A758" s="264" t="s">
        <v>1967</v>
      </c>
      <c r="B758" s="256" t="s">
        <v>264</v>
      </c>
      <c r="C758" s="257" t="s">
        <v>2628</v>
      </c>
      <c r="D758" s="245" t="s">
        <v>1118</v>
      </c>
      <c r="E758" s="246">
        <v>93.67</v>
      </c>
      <c r="F758" s="246" t="s">
        <v>3091</v>
      </c>
      <c r="G758" s="246"/>
      <c r="I758" s="246"/>
      <c r="J758" s="246"/>
    </row>
    <row r="759" spans="1:10" x14ac:dyDescent="0.35">
      <c r="A759" s="251" t="s">
        <v>1968</v>
      </c>
      <c r="B759" s="243" t="s">
        <v>265</v>
      </c>
      <c r="C759" s="244" t="s">
        <v>2628</v>
      </c>
      <c r="D759" s="258" t="s">
        <v>1118</v>
      </c>
      <c r="E759" s="246">
        <v>56.089999999999996</v>
      </c>
      <c r="F759" s="259" t="s">
        <v>3091</v>
      </c>
      <c r="G759" s="259">
        <v>1</v>
      </c>
      <c r="H759" s="259"/>
      <c r="I759" s="260">
        <f>VLOOKUP(A759,LİSTE!B:R,17,FALSE)</f>
        <v>32.655999999999999</v>
      </c>
      <c r="J759" s="260">
        <f>I759*G759</f>
        <v>32.655999999999999</v>
      </c>
    </row>
    <row r="760" spans="1:10" hidden="1" x14ac:dyDescent="0.35">
      <c r="A760" s="265" t="s">
        <v>1969</v>
      </c>
      <c r="B760" s="262" t="s">
        <v>266</v>
      </c>
      <c r="C760" s="263" t="s">
        <v>2628</v>
      </c>
      <c r="D760" s="245" t="s">
        <v>1118</v>
      </c>
      <c r="E760" s="246">
        <v>93.67</v>
      </c>
      <c r="F760" s="246" t="s">
        <v>3091</v>
      </c>
      <c r="G760" s="246"/>
      <c r="I760" s="246"/>
      <c r="J760" s="246"/>
    </row>
    <row r="761" spans="1:10" hidden="1" x14ac:dyDescent="0.35">
      <c r="A761" s="251" t="s">
        <v>1970</v>
      </c>
      <c r="B761" s="243" t="s">
        <v>267</v>
      </c>
      <c r="C761" s="244" t="s">
        <v>2628</v>
      </c>
      <c r="D761" s="245" t="s">
        <v>1118</v>
      </c>
      <c r="E761" s="246">
        <v>56.089999999999996</v>
      </c>
      <c r="F761" s="246" t="s">
        <v>3091</v>
      </c>
      <c r="G761" s="246"/>
      <c r="I761" s="246"/>
      <c r="J761" s="246"/>
    </row>
    <row r="762" spans="1:10" hidden="1" x14ac:dyDescent="0.35">
      <c r="A762" s="264" t="s">
        <v>1971</v>
      </c>
      <c r="B762" s="256" t="s">
        <v>268</v>
      </c>
      <c r="C762" s="257" t="s">
        <v>2628</v>
      </c>
      <c r="D762" s="245" t="s">
        <v>1118</v>
      </c>
      <c r="E762" s="246">
        <v>93.67</v>
      </c>
      <c r="F762" s="246" t="s">
        <v>3091</v>
      </c>
      <c r="G762" s="246"/>
      <c r="I762" s="246"/>
      <c r="J762" s="246"/>
    </row>
    <row r="763" spans="1:10" x14ac:dyDescent="0.35">
      <c r="A763" s="251" t="s">
        <v>1972</v>
      </c>
      <c r="B763" s="243" t="s">
        <v>269</v>
      </c>
      <c r="C763" s="244" t="s">
        <v>2628</v>
      </c>
      <c r="D763" s="258" t="s">
        <v>1118</v>
      </c>
      <c r="E763" s="246">
        <v>56.089999999999996</v>
      </c>
      <c r="F763" s="259" t="s">
        <v>3091</v>
      </c>
      <c r="G763" s="259">
        <v>2</v>
      </c>
      <c r="H763" s="259"/>
      <c r="I763" s="260">
        <f>VLOOKUP(A763,LİSTE!B:R,17,FALSE)</f>
        <v>55.2711592</v>
      </c>
      <c r="J763" s="260">
        <f>I763*G763</f>
        <v>110.5423184</v>
      </c>
    </row>
    <row r="764" spans="1:10" hidden="1" x14ac:dyDescent="0.35">
      <c r="A764" s="265" t="s">
        <v>1973</v>
      </c>
      <c r="B764" s="262" t="s">
        <v>270</v>
      </c>
      <c r="C764" s="263" t="s">
        <v>2628</v>
      </c>
      <c r="D764" s="245" t="s">
        <v>1118</v>
      </c>
      <c r="E764" s="246">
        <v>93.67</v>
      </c>
      <c r="F764" s="246" t="s">
        <v>3091</v>
      </c>
      <c r="G764" s="246"/>
      <c r="I764" s="246"/>
      <c r="J764" s="246"/>
    </row>
    <row r="765" spans="1:10" hidden="1" x14ac:dyDescent="0.35">
      <c r="A765" s="251" t="s">
        <v>1974</v>
      </c>
      <c r="B765" s="243" t="s">
        <v>453</v>
      </c>
      <c r="C765" s="244" t="s">
        <v>2628</v>
      </c>
      <c r="D765" s="245" t="s">
        <v>1118</v>
      </c>
      <c r="E765" s="246">
        <v>106.23</v>
      </c>
      <c r="F765" s="246" t="s">
        <v>3091</v>
      </c>
      <c r="G765" s="246"/>
      <c r="I765" s="246"/>
      <c r="J765" s="246"/>
    </row>
    <row r="766" spans="1:10" hidden="1" x14ac:dyDescent="0.35">
      <c r="A766" s="251" t="s">
        <v>1975</v>
      </c>
      <c r="B766" s="243" t="s">
        <v>454</v>
      </c>
      <c r="C766" s="244" t="s">
        <v>2628</v>
      </c>
      <c r="D766" s="245" t="s">
        <v>1118</v>
      </c>
      <c r="E766" s="246">
        <v>55.089999999999996</v>
      </c>
      <c r="F766" s="246" t="s">
        <v>3091</v>
      </c>
      <c r="G766" s="246"/>
      <c r="I766" s="246"/>
      <c r="J766" s="246"/>
    </row>
    <row r="767" spans="1:10" hidden="1" x14ac:dyDescent="0.35">
      <c r="A767" s="264" t="s">
        <v>1976</v>
      </c>
      <c r="B767" s="256" t="s">
        <v>271</v>
      </c>
      <c r="C767" s="257" t="s">
        <v>2628</v>
      </c>
      <c r="D767" s="245" t="s">
        <v>1118</v>
      </c>
      <c r="E767" s="246">
        <v>102.19000000000001</v>
      </c>
      <c r="F767" s="246" t="s">
        <v>3091</v>
      </c>
      <c r="G767" s="246"/>
      <c r="I767" s="246"/>
      <c r="J767" s="246"/>
    </row>
    <row r="768" spans="1:10" x14ac:dyDescent="0.35">
      <c r="A768" s="251" t="s">
        <v>1977</v>
      </c>
      <c r="B768" s="243" t="s">
        <v>272</v>
      </c>
      <c r="C768" s="244" t="s">
        <v>2628</v>
      </c>
      <c r="D768" s="258" t="s">
        <v>1118</v>
      </c>
      <c r="E768" s="246">
        <v>61.19</v>
      </c>
      <c r="F768" s="259" t="s">
        <v>3091</v>
      </c>
      <c r="G768" s="259">
        <v>1</v>
      </c>
      <c r="H768" s="259" t="s">
        <v>3092</v>
      </c>
      <c r="I768" s="260">
        <f>VLOOKUP(A768,LİSTE!B:R,17,FALSE)</f>
        <v>32.655999999999999</v>
      </c>
      <c r="J768" s="260">
        <f>I768*G768</f>
        <v>32.655999999999999</v>
      </c>
    </row>
    <row r="769" spans="1:7" s="246" customFormat="1" hidden="1" x14ac:dyDescent="0.35">
      <c r="A769" s="265" t="s">
        <v>1978</v>
      </c>
      <c r="B769" s="262" t="s">
        <v>474</v>
      </c>
      <c r="C769" s="263" t="s">
        <v>2628</v>
      </c>
      <c r="D769" s="245" t="s">
        <v>1118</v>
      </c>
      <c r="E769" s="246">
        <v>30.6</v>
      </c>
      <c r="F769" s="246" t="s">
        <v>3091</v>
      </c>
      <c r="G769" s="250"/>
    </row>
    <row r="770" spans="1:7" s="246" customFormat="1" hidden="1" x14ac:dyDescent="0.35">
      <c r="A770" s="251" t="s">
        <v>1979</v>
      </c>
      <c r="B770" s="243" t="s">
        <v>475</v>
      </c>
      <c r="C770" s="244" t="s">
        <v>2628</v>
      </c>
      <c r="D770" s="245" t="s">
        <v>1118</v>
      </c>
      <c r="E770" s="246">
        <v>51.1</v>
      </c>
      <c r="F770" s="246" t="s">
        <v>3091</v>
      </c>
      <c r="G770" s="250"/>
    </row>
    <row r="771" spans="1:7" s="246" customFormat="1" hidden="1" x14ac:dyDescent="0.35">
      <c r="A771" s="251" t="s">
        <v>1980</v>
      </c>
      <c r="B771" s="243" t="s">
        <v>273</v>
      </c>
      <c r="C771" s="244" t="s">
        <v>2628</v>
      </c>
      <c r="D771" s="245" t="s">
        <v>1118</v>
      </c>
      <c r="E771" s="246">
        <v>56.089999999999996</v>
      </c>
      <c r="F771" s="246" t="s">
        <v>3091</v>
      </c>
    </row>
    <row r="772" spans="1:7" s="246" customFormat="1" hidden="1" x14ac:dyDescent="0.35">
      <c r="A772" s="251" t="s">
        <v>1981</v>
      </c>
      <c r="B772" s="243" t="s">
        <v>274</v>
      </c>
      <c r="C772" s="244" t="s">
        <v>2628</v>
      </c>
      <c r="D772" s="245" t="s">
        <v>1118</v>
      </c>
      <c r="E772" s="246">
        <v>93.67</v>
      </c>
      <c r="F772" s="246" t="s">
        <v>3091</v>
      </c>
    </row>
    <row r="773" spans="1:7" s="246" customFormat="1" hidden="1" x14ac:dyDescent="0.35">
      <c r="A773" s="251" t="s">
        <v>1982</v>
      </c>
      <c r="B773" s="243" t="s">
        <v>1303</v>
      </c>
      <c r="C773" s="244" t="s">
        <v>2628</v>
      </c>
      <c r="D773" s="245" t="s">
        <v>1118</v>
      </c>
      <c r="E773" s="246">
        <v>61.19</v>
      </c>
      <c r="F773" s="246" t="s">
        <v>3091</v>
      </c>
    </row>
    <row r="774" spans="1:7" s="246" customFormat="1" hidden="1" x14ac:dyDescent="0.35">
      <c r="A774" s="251" t="s">
        <v>1983</v>
      </c>
      <c r="B774" s="243" t="s">
        <v>275</v>
      </c>
      <c r="C774" s="244" t="s">
        <v>2628</v>
      </c>
      <c r="D774" s="245" t="s">
        <v>1118</v>
      </c>
      <c r="E774" s="246">
        <v>61.19</v>
      </c>
      <c r="F774" s="246" t="s">
        <v>3091</v>
      </c>
    </row>
    <row r="775" spans="1:7" s="246" customFormat="1" hidden="1" x14ac:dyDescent="0.35">
      <c r="A775" s="251" t="s">
        <v>1984</v>
      </c>
      <c r="B775" s="243" t="s">
        <v>1304</v>
      </c>
      <c r="C775" s="244" t="s">
        <v>2628</v>
      </c>
      <c r="D775" s="245" t="s">
        <v>1118</v>
      </c>
      <c r="E775" s="246">
        <v>35.18</v>
      </c>
      <c r="F775" s="246" t="s">
        <v>3091</v>
      </c>
    </row>
    <row r="776" spans="1:7" s="246" customFormat="1" hidden="1" x14ac:dyDescent="0.35">
      <c r="A776" s="251" t="s">
        <v>1985</v>
      </c>
      <c r="B776" s="243" t="s">
        <v>1305</v>
      </c>
      <c r="C776" s="244" t="s">
        <v>2628</v>
      </c>
      <c r="D776" s="245" t="s">
        <v>1118</v>
      </c>
      <c r="E776" s="246">
        <v>28.14</v>
      </c>
      <c r="F776" s="246" t="s">
        <v>3091</v>
      </c>
    </row>
    <row r="777" spans="1:7" s="246" customFormat="1" hidden="1" x14ac:dyDescent="0.35">
      <c r="A777" s="251" t="s">
        <v>1986</v>
      </c>
      <c r="B777" s="248" t="s">
        <v>429</v>
      </c>
      <c r="C777" s="244" t="s">
        <v>2628</v>
      </c>
      <c r="D777" s="245" t="s">
        <v>1118</v>
      </c>
      <c r="E777" s="246">
        <v>28.14</v>
      </c>
      <c r="F777" s="246" t="s">
        <v>3091</v>
      </c>
    </row>
    <row r="778" spans="1:7" s="246" customFormat="1" hidden="1" x14ac:dyDescent="0.35">
      <c r="A778" s="251" t="s">
        <v>1987</v>
      </c>
      <c r="B778" s="243" t="s">
        <v>276</v>
      </c>
      <c r="C778" s="244" t="s">
        <v>2628</v>
      </c>
      <c r="D778" s="245" t="s">
        <v>1118</v>
      </c>
      <c r="E778" s="246">
        <v>4.2</v>
      </c>
      <c r="F778" s="246" t="s">
        <v>3091</v>
      </c>
    </row>
    <row r="779" spans="1:7" s="246" customFormat="1" hidden="1" x14ac:dyDescent="0.35">
      <c r="A779" s="251" t="s">
        <v>1988</v>
      </c>
      <c r="B779" s="243" t="s">
        <v>1306</v>
      </c>
      <c r="C779" s="244" t="s">
        <v>2628</v>
      </c>
      <c r="D779" s="245" t="s">
        <v>1118</v>
      </c>
      <c r="E779" s="246">
        <v>8.75</v>
      </c>
      <c r="F779" s="246" t="s">
        <v>3091</v>
      </c>
    </row>
    <row r="780" spans="1:7" s="246" customFormat="1" hidden="1" x14ac:dyDescent="0.35">
      <c r="A780" s="251" t="s">
        <v>1989</v>
      </c>
      <c r="B780" s="243" t="s">
        <v>277</v>
      </c>
      <c r="C780" s="244" t="s">
        <v>2628</v>
      </c>
      <c r="D780" s="245" t="s">
        <v>1118</v>
      </c>
      <c r="E780" s="246">
        <v>9.43</v>
      </c>
      <c r="F780" s="246" t="s">
        <v>3091</v>
      </c>
    </row>
    <row r="781" spans="1:7" s="246" customFormat="1" hidden="1" x14ac:dyDescent="0.35">
      <c r="A781" s="251" t="s">
        <v>1990</v>
      </c>
      <c r="B781" s="243" t="s">
        <v>278</v>
      </c>
      <c r="C781" s="244" t="s">
        <v>2628</v>
      </c>
      <c r="D781" s="245" t="s">
        <v>1118</v>
      </c>
      <c r="E781" s="246">
        <v>8.75</v>
      </c>
      <c r="F781" s="246" t="s">
        <v>3091</v>
      </c>
    </row>
    <row r="782" spans="1:7" s="246" customFormat="1" hidden="1" x14ac:dyDescent="0.35">
      <c r="A782" s="251" t="s">
        <v>1991</v>
      </c>
      <c r="B782" s="243" t="s">
        <v>279</v>
      </c>
      <c r="C782" s="244" t="s">
        <v>2628</v>
      </c>
      <c r="D782" s="245" t="s">
        <v>1118</v>
      </c>
      <c r="E782" s="246">
        <v>3.4499999999999997</v>
      </c>
      <c r="F782" s="246" t="s">
        <v>3091</v>
      </c>
    </row>
    <row r="783" spans="1:7" s="246" customFormat="1" hidden="1" x14ac:dyDescent="0.35">
      <c r="A783" s="251" t="s">
        <v>1992</v>
      </c>
      <c r="B783" s="243" t="s">
        <v>802</v>
      </c>
      <c r="C783" s="244" t="s">
        <v>2628</v>
      </c>
      <c r="D783" s="245" t="s">
        <v>1118</v>
      </c>
      <c r="E783" s="246">
        <v>70.31</v>
      </c>
      <c r="F783" s="246" t="s">
        <v>3091</v>
      </c>
    </row>
    <row r="784" spans="1:7" s="246" customFormat="1" hidden="1" x14ac:dyDescent="0.35">
      <c r="A784" s="251" t="s">
        <v>1993</v>
      </c>
      <c r="B784" s="243" t="s">
        <v>803</v>
      </c>
      <c r="C784" s="244" t="s">
        <v>2628</v>
      </c>
      <c r="D784" s="245" t="s">
        <v>1118</v>
      </c>
      <c r="E784" s="246">
        <v>111.30000000000001</v>
      </c>
      <c r="F784" s="246" t="s">
        <v>3091</v>
      </c>
    </row>
    <row r="785" spans="1:10" hidden="1" x14ac:dyDescent="0.35">
      <c r="A785" s="251" t="s">
        <v>1994</v>
      </c>
      <c r="B785" s="243" t="s">
        <v>804</v>
      </c>
      <c r="C785" s="244" t="s">
        <v>2628</v>
      </c>
      <c r="D785" s="245" t="s">
        <v>1118</v>
      </c>
      <c r="E785" s="246">
        <v>84.14</v>
      </c>
      <c r="F785" s="246" t="s">
        <v>3091</v>
      </c>
      <c r="G785" s="246"/>
      <c r="I785" s="246"/>
      <c r="J785" s="246"/>
    </row>
    <row r="786" spans="1:10" hidden="1" x14ac:dyDescent="0.35">
      <c r="A786" s="251" t="s">
        <v>1995</v>
      </c>
      <c r="B786" s="243" t="s">
        <v>805</v>
      </c>
      <c r="C786" s="244" t="s">
        <v>2628</v>
      </c>
      <c r="D786" s="245" t="s">
        <v>1118</v>
      </c>
      <c r="E786" s="246">
        <v>153.28</v>
      </c>
      <c r="F786" s="246" t="s">
        <v>3091</v>
      </c>
      <c r="G786" s="246"/>
      <c r="I786" s="246"/>
      <c r="J786" s="246"/>
    </row>
    <row r="787" spans="1:10" hidden="1" x14ac:dyDescent="0.35">
      <c r="A787" s="264" t="s">
        <v>1996</v>
      </c>
      <c r="B787" s="256" t="s">
        <v>280</v>
      </c>
      <c r="C787" s="257" t="s">
        <v>2628</v>
      </c>
      <c r="D787" s="245" t="s">
        <v>1118</v>
      </c>
      <c r="E787" s="246">
        <v>75.73</v>
      </c>
      <c r="F787" s="246" t="s">
        <v>3093</v>
      </c>
      <c r="G787" s="246"/>
      <c r="I787" s="246"/>
      <c r="J787" s="246"/>
    </row>
    <row r="788" spans="1:10" x14ac:dyDescent="0.35">
      <c r="A788" s="251" t="s">
        <v>1997</v>
      </c>
      <c r="B788" s="243" t="s">
        <v>281</v>
      </c>
      <c r="C788" s="244" t="s">
        <v>2628</v>
      </c>
      <c r="D788" s="258" t="s">
        <v>1118</v>
      </c>
      <c r="E788" s="246">
        <v>124.61</v>
      </c>
      <c r="F788" s="259" t="s">
        <v>3093</v>
      </c>
      <c r="G788" s="259">
        <v>1</v>
      </c>
      <c r="H788" s="259"/>
      <c r="I788" s="260">
        <f>VLOOKUP(A788,LİSTE!B:R,17,FALSE)</f>
        <v>66.508654000000007</v>
      </c>
      <c r="J788" s="260">
        <f>I788*G788</f>
        <v>66.508654000000007</v>
      </c>
    </row>
    <row r="789" spans="1:10" hidden="1" x14ac:dyDescent="0.35">
      <c r="A789" s="265" t="s">
        <v>1998</v>
      </c>
      <c r="B789" s="262" t="s">
        <v>282</v>
      </c>
      <c r="C789" s="263" t="s">
        <v>2628</v>
      </c>
      <c r="D789" s="245" t="s">
        <v>1118</v>
      </c>
      <c r="E789" s="246">
        <v>41.309999999999995</v>
      </c>
      <c r="F789" s="246" t="s">
        <v>3093</v>
      </c>
      <c r="G789" s="246"/>
      <c r="I789" s="246"/>
      <c r="J789" s="246"/>
    </row>
    <row r="790" spans="1:10" hidden="1" x14ac:dyDescent="0.35">
      <c r="A790" s="251" t="s">
        <v>1999</v>
      </c>
      <c r="B790" s="243" t="s">
        <v>283</v>
      </c>
      <c r="C790" s="244" t="s">
        <v>2628</v>
      </c>
      <c r="D790" s="245" t="s">
        <v>1118</v>
      </c>
      <c r="E790" s="246">
        <v>67.97</v>
      </c>
      <c r="F790" s="246" t="s">
        <v>3093</v>
      </c>
      <c r="G790" s="246"/>
      <c r="I790" s="246"/>
      <c r="J790" s="246"/>
    </row>
    <row r="791" spans="1:10" hidden="1" x14ac:dyDescent="0.35">
      <c r="A791" s="251" t="s">
        <v>2000</v>
      </c>
      <c r="B791" s="243" t="s">
        <v>284</v>
      </c>
      <c r="C791" s="244" t="s">
        <v>2628</v>
      </c>
      <c r="D791" s="245" t="s">
        <v>1118</v>
      </c>
      <c r="E791" s="246">
        <v>20.66</v>
      </c>
      <c r="F791" s="246" t="s">
        <v>3093</v>
      </c>
      <c r="G791" s="246"/>
      <c r="I791" s="246"/>
      <c r="J791" s="246"/>
    </row>
    <row r="792" spans="1:10" hidden="1" x14ac:dyDescent="0.35">
      <c r="A792" s="251" t="s">
        <v>2001</v>
      </c>
      <c r="B792" s="243" t="s">
        <v>285</v>
      </c>
      <c r="C792" s="244" t="s">
        <v>2628</v>
      </c>
      <c r="D792" s="245" t="s">
        <v>1118</v>
      </c>
      <c r="E792" s="246">
        <v>33.989999999999995</v>
      </c>
      <c r="F792" s="246" t="s">
        <v>3093</v>
      </c>
      <c r="G792" s="246"/>
      <c r="I792" s="246"/>
      <c r="J792" s="246"/>
    </row>
    <row r="793" spans="1:10" hidden="1" x14ac:dyDescent="0.35">
      <c r="A793" s="251" t="s">
        <v>2002</v>
      </c>
      <c r="B793" s="243" t="s">
        <v>503</v>
      </c>
      <c r="C793" s="244" t="s">
        <v>2628</v>
      </c>
      <c r="D793" s="245" t="s">
        <v>1118</v>
      </c>
      <c r="E793" s="246">
        <v>24.64</v>
      </c>
      <c r="F793" s="246" t="s">
        <v>3093</v>
      </c>
      <c r="G793" s="246"/>
      <c r="I793" s="246"/>
      <c r="J793" s="246"/>
    </row>
    <row r="794" spans="1:10" hidden="1" x14ac:dyDescent="0.35">
      <c r="A794" s="251" t="s">
        <v>2003</v>
      </c>
      <c r="B794" s="243" t="s">
        <v>504</v>
      </c>
      <c r="C794" s="244" t="s">
        <v>2628</v>
      </c>
      <c r="D794" s="245" t="s">
        <v>1118</v>
      </c>
      <c r="E794" s="246">
        <v>37.97</v>
      </c>
      <c r="F794" s="246" t="s">
        <v>3093</v>
      </c>
      <c r="G794" s="246"/>
      <c r="I794" s="246"/>
      <c r="J794" s="246"/>
    </row>
    <row r="795" spans="1:10" hidden="1" x14ac:dyDescent="0.35">
      <c r="A795" s="251" t="s">
        <v>2004</v>
      </c>
      <c r="B795" s="243" t="s">
        <v>1307</v>
      </c>
      <c r="C795" s="244" t="s">
        <v>2628</v>
      </c>
      <c r="D795" s="245" t="s">
        <v>1118</v>
      </c>
      <c r="E795" s="246">
        <v>24.64</v>
      </c>
      <c r="F795" s="246" t="s">
        <v>3093</v>
      </c>
      <c r="G795" s="246"/>
      <c r="I795" s="246"/>
      <c r="J795" s="246"/>
    </row>
    <row r="796" spans="1:10" hidden="1" x14ac:dyDescent="0.35">
      <c r="A796" s="251" t="s">
        <v>2005</v>
      </c>
      <c r="B796" s="243" t="s">
        <v>286</v>
      </c>
      <c r="C796" s="244" t="s">
        <v>2628</v>
      </c>
      <c r="D796" s="245" t="s">
        <v>1118</v>
      </c>
      <c r="E796" s="246">
        <v>75.73</v>
      </c>
      <c r="F796" s="246" t="s">
        <v>3093</v>
      </c>
      <c r="G796" s="246"/>
      <c r="I796" s="246"/>
      <c r="J796" s="246"/>
    </row>
    <row r="797" spans="1:10" hidden="1" x14ac:dyDescent="0.35">
      <c r="A797" s="251" t="s">
        <v>2006</v>
      </c>
      <c r="B797" s="243" t="s">
        <v>287</v>
      </c>
      <c r="C797" s="244" t="s">
        <v>2628</v>
      </c>
      <c r="D797" s="245" t="s">
        <v>1118</v>
      </c>
      <c r="E797" s="246">
        <v>124.61</v>
      </c>
      <c r="F797" s="246" t="s">
        <v>3093</v>
      </c>
      <c r="G797" s="246"/>
      <c r="I797" s="246"/>
      <c r="J797" s="246"/>
    </row>
    <row r="798" spans="1:10" hidden="1" x14ac:dyDescent="0.35">
      <c r="A798" s="251" t="s">
        <v>2007</v>
      </c>
      <c r="B798" s="243" t="s">
        <v>288</v>
      </c>
      <c r="C798" s="244" t="s">
        <v>2628</v>
      </c>
      <c r="D798" s="245" t="s">
        <v>1118</v>
      </c>
      <c r="E798" s="246">
        <v>75.73</v>
      </c>
      <c r="F798" s="246" t="s">
        <v>3093</v>
      </c>
      <c r="G798" s="246"/>
      <c r="I798" s="246"/>
      <c r="J798" s="246"/>
    </row>
    <row r="799" spans="1:10" hidden="1" x14ac:dyDescent="0.35">
      <c r="A799" s="264" t="s">
        <v>2008</v>
      </c>
      <c r="B799" s="256" t="s">
        <v>289</v>
      </c>
      <c r="C799" s="257" t="s">
        <v>2628</v>
      </c>
      <c r="D799" s="245" t="s">
        <v>1118</v>
      </c>
      <c r="E799" s="246">
        <v>124.61</v>
      </c>
      <c r="F799" s="246" t="s">
        <v>3093</v>
      </c>
      <c r="G799" s="246"/>
      <c r="I799" s="246"/>
      <c r="J799" s="246"/>
    </row>
    <row r="800" spans="1:10" x14ac:dyDescent="0.35">
      <c r="A800" s="251" t="s">
        <v>2009</v>
      </c>
      <c r="B800" s="243" t="s">
        <v>290</v>
      </c>
      <c r="C800" s="244" t="s">
        <v>2628</v>
      </c>
      <c r="D800" s="258" t="s">
        <v>1118</v>
      </c>
      <c r="E800" s="246">
        <v>75.73</v>
      </c>
      <c r="F800" s="259" t="s">
        <v>3093</v>
      </c>
      <c r="G800" s="259">
        <v>1</v>
      </c>
      <c r="H800" s="259"/>
      <c r="I800" s="260">
        <f>VLOOKUP(A800,LİSTE!B:R,17,FALSE)</f>
        <v>36.738</v>
      </c>
      <c r="J800" s="260">
        <f>I800*G800</f>
        <v>36.738</v>
      </c>
    </row>
    <row r="801" spans="1:10" hidden="1" x14ac:dyDescent="0.35">
      <c r="A801" s="265" t="s">
        <v>2010</v>
      </c>
      <c r="B801" s="262" t="s">
        <v>291</v>
      </c>
      <c r="C801" s="263" t="s">
        <v>2628</v>
      </c>
      <c r="D801" s="245" t="s">
        <v>1118</v>
      </c>
      <c r="E801" s="246">
        <v>124.61</v>
      </c>
      <c r="F801" s="246" t="s">
        <v>3093</v>
      </c>
      <c r="G801" s="246"/>
      <c r="I801" s="246"/>
      <c r="J801" s="246"/>
    </row>
    <row r="802" spans="1:10" hidden="1" x14ac:dyDescent="0.35">
      <c r="A802" s="251" t="s">
        <v>2011</v>
      </c>
      <c r="B802" s="243" t="s">
        <v>292</v>
      </c>
      <c r="C802" s="244" t="s">
        <v>2628</v>
      </c>
      <c r="D802" s="245" t="s">
        <v>1118</v>
      </c>
      <c r="E802" s="246">
        <v>75.73</v>
      </c>
      <c r="F802" s="246" t="s">
        <v>3093</v>
      </c>
      <c r="G802" s="246"/>
      <c r="I802" s="246"/>
      <c r="J802" s="246"/>
    </row>
    <row r="803" spans="1:10" hidden="1" x14ac:dyDescent="0.35">
      <c r="A803" s="264" t="s">
        <v>2012</v>
      </c>
      <c r="B803" s="256" t="s">
        <v>293</v>
      </c>
      <c r="C803" s="257" t="s">
        <v>2628</v>
      </c>
      <c r="D803" s="245" t="s">
        <v>1118</v>
      </c>
      <c r="E803" s="246">
        <v>124.61</v>
      </c>
      <c r="F803" s="246" t="s">
        <v>3093</v>
      </c>
      <c r="G803" s="246"/>
      <c r="I803" s="246"/>
      <c r="J803" s="246"/>
    </row>
    <row r="804" spans="1:10" x14ac:dyDescent="0.35">
      <c r="A804" s="251" t="s">
        <v>2013</v>
      </c>
      <c r="B804" s="243" t="s">
        <v>294</v>
      </c>
      <c r="C804" s="244" t="s">
        <v>2628</v>
      </c>
      <c r="D804" s="258" t="s">
        <v>1118</v>
      </c>
      <c r="E804" s="246">
        <v>75.73</v>
      </c>
      <c r="F804" s="259" t="s">
        <v>3093</v>
      </c>
      <c r="G804" s="259">
        <v>5</v>
      </c>
      <c r="H804" s="259"/>
      <c r="I804" s="260">
        <f>VLOOKUP(A804,LİSTE!B:R,17,FALSE)</f>
        <v>66.508654000000007</v>
      </c>
      <c r="J804" s="260">
        <f>I804*G804</f>
        <v>332.54327000000001</v>
      </c>
    </row>
    <row r="805" spans="1:10" hidden="1" x14ac:dyDescent="0.35">
      <c r="A805" s="265" t="s">
        <v>2014</v>
      </c>
      <c r="B805" s="262" t="s">
        <v>295</v>
      </c>
      <c r="C805" s="263" t="s">
        <v>2628</v>
      </c>
      <c r="D805" s="245" t="s">
        <v>1118</v>
      </c>
      <c r="E805" s="246">
        <v>124.61</v>
      </c>
      <c r="F805" s="246" t="s">
        <v>3093</v>
      </c>
      <c r="G805" s="246"/>
      <c r="I805" s="246"/>
      <c r="J805" s="246"/>
    </row>
    <row r="806" spans="1:10" hidden="1" x14ac:dyDescent="0.35">
      <c r="A806" s="251" t="s">
        <v>2015</v>
      </c>
      <c r="B806" s="243" t="s">
        <v>455</v>
      </c>
      <c r="C806" s="244" t="s">
        <v>2628</v>
      </c>
      <c r="D806" s="245" t="s">
        <v>1118</v>
      </c>
      <c r="E806" s="246">
        <v>135.94</v>
      </c>
      <c r="F806" s="246" t="s">
        <v>3093</v>
      </c>
      <c r="G806" s="246"/>
      <c r="I806" s="246"/>
      <c r="J806" s="246"/>
    </row>
    <row r="807" spans="1:10" hidden="1" x14ac:dyDescent="0.35">
      <c r="A807" s="251" t="s">
        <v>2016</v>
      </c>
      <c r="B807" s="243" t="s">
        <v>456</v>
      </c>
      <c r="C807" s="244" t="s">
        <v>2628</v>
      </c>
      <c r="D807" s="245" t="s">
        <v>1118</v>
      </c>
      <c r="E807" s="246">
        <v>82.61</v>
      </c>
      <c r="F807" s="246" t="s">
        <v>3093</v>
      </c>
      <c r="G807" s="246"/>
      <c r="I807" s="246"/>
      <c r="J807" s="246"/>
    </row>
    <row r="808" spans="1:10" hidden="1" x14ac:dyDescent="0.35">
      <c r="A808" s="251" t="s">
        <v>2017</v>
      </c>
      <c r="B808" s="243" t="s">
        <v>296</v>
      </c>
      <c r="C808" s="244" t="s">
        <v>2628</v>
      </c>
      <c r="D808" s="245" t="s">
        <v>1118</v>
      </c>
      <c r="E808" s="246">
        <v>135.94</v>
      </c>
      <c r="F808" s="246" t="s">
        <v>3093</v>
      </c>
      <c r="G808" s="246"/>
      <c r="I808" s="246"/>
      <c r="J808" s="246"/>
    </row>
    <row r="809" spans="1:10" hidden="1" x14ac:dyDescent="0.35">
      <c r="A809" s="264" t="s">
        <v>2018</v>
      </c>
      <c r="B809" s="256" t="s">
        <v>297</v>
      </c>
      <c r="C809" s="257" t="s">
        <v>2628</v>
      </c>
      <c r="D809" s="245" t="s">
        <v>1118</v>
      </c>
      <c r="E809" s="246">
        <v>82.61</v>
      </c>
      <c r="F809" s="246" t="s">
        <v>3093</v>
      </c>
      <c r="G809" s="246"/>
      <c r="I809" s="246"/>
      <c r="J809" s="246"/>
    </row>
    <row r="810" spans="1:10" x14ac:dyDescent="0.35">
      <c r="A810" s="251" t="s">
        <v>2019</v>
      </c>
      <c r="B810" s="243" t="s">
        <v>3117</v>
      </c>
      <c r="C810" s="244" t="s">
        <v>2628</v>
      </c>
      <c r="D810" s="258" t="s">
        <v>1118</v>
      </c>
      <c r="E810" s="246">
        <v>41.309999999999995</v>
      </c>
      <c r="F810" s="259" t="s">
        <v>3093</v>
      </c>
      <c r="G810" s="259">
        <v>2</v>
      </c>
      <c r="H810" s="259"/>
      <c r="I810" s="260">
        <f>Sayfa2!CE18</f>
        <v>2.2000000000000002</v>
      </c>
      <c r="J810" s="260">
        <f>I810*G810</f>
        <v>4.4000000000000004</v>
      </c>
    </row>
    <row r="811" spans="1:10" hidden="1" x14ac:dyDescent="0.35">
      <c r="A811" s="269" t="s">
        <v>2020</v>
      </c>
      <c r="B811" s="270" t="s">
        <v>473</v>
      </c>
      <c r="C811" s="271" t="s">
        <v>2628</v>
      </c>
      <c r="D811" s="245" t="s">
        <v>1118</v>
      </c>
      <c r="E811" s="246">
        <v>67.97</v>
      </c>
      <c r="F811" s="246" t="s">
        <v>3093</v>
      </c>
      <c r="G811" s="250"/>
      <c r="I811" s="246"/>
      <c r="J811" s="246"/>
    </row>
    <row r="812" spans="1:10" x14ac:dyDescent="0.35">
      <c r="A812" s="251" t="s">
        <v>2021</v>
      </c>
      <c r="B812" s="243" t="s">
        <v>298</v>
      </c>
      <c r="C812" s="244" t="s">
        <v>2628</v>
      </c>
      <c r="D812" s="258" t="s">
        <v>1118</v>
      </c>
      <c r="E812" s="246">
        <v>75.73</v>
      </c>
      <c r="F812" s="259" t="s">
        <v>3093</v>
      </c>
      <c r="G812" s="259">
        <v>6</v>
      </c>
      <c r="H812" s="259"/>
      <c r="I812" s="260">
        <f>VLOOKUP(A812,LİSTE!B:R,17,FALSE)</f>
        <v>36.738</v>
      </c>
      <c r="J812" s="260">
        <f>I812*G812</f>
        <v>220.428</v>
      </c>
    </row>
    <row r="813" spans="1:10" hidden="1" x14ac:dyDescent="0.35">
      <c r="A813" s="265" t="s">
        <v>2022</v>
      </c>
      <c r="B813" s="262" t="s">
        <v>299</v>
      </c>
      <c r="C813" s="263" t="s">
        <v>2628</v>
      </c>
      <c r="D813" s="245" t="s">
        <v>1118</v>
      </c>
      <c r="E813" s="246">
        <v>124.61</v>
      </c>
      <c r="F813" s="246" t="s">
        <v>3093</v>
      </c>
      <c r="G813" s="246"/>
      <c r="I813" s="246"/>
      <c r="J813" s="246"/>
    </row>
    <row r="814" spans="1:10" hidden="1" x14ac:dyDescent="0.35">
      <c r="A814" s="251" t="s">
        <v>2023</v>
      </c>
      <c r="B814" s="243" t="s">
        <v>1308</v>
      </c>
      <c r="C814" s="244" t="s">
        <v>2628</v>
      </c>
      <c r="D814" s="245" t="s">
        <v>1118</v>
      </c>
      <c r="E814" s="246">
        <v>82.61</v>
      </c>
      <c r="F814" s="246" t="s">
        <v>3093</v>
      </c>
      <c r="G814" s="246"/>
      <c r="I814" s="246"/>
      <c r="J814" s="246"/>
    </row>
    <row r="815" spans="1:10" hidden="1" x14ac:dyDescent="0.35">
      <c r="A815" s="251" t="s">
        <v>2024</v>
      </c>
      <c r="B815" s="243" t="s">
        <v>300</v>
      </c>
      <c r="C815" s="244" t="s">
        <v>2628</v>
      </c>
      <c r="D815" s="245" t="s">
        <v>1118</v>
      </c>
      <c r="E815" s="246">
        <v>82.61</v>
      </c>
      <c r="F815" s="246" t="s">
        <v>3093</v>
      </c>
      <c r="G815" s="246"/>
      <c r="I815" s="246"/>
      <c r="J815" s="246"/>
    </row>
    <row r="816" spans="1:10" hidden="1" x14ac:dyDescent="0.35">
      <c r="A816" s="251" t="s">
        <v>2025</v>
      </c>
      <c r="B816" s="243" t="s">
        <v>1309</v>
      </c>
      <c r="C816" s="244" t="s">
        <v>2628</v>
      </c>
      <c r="D816" s="245" t="s">
        <v>1118</v>
      </c>
      <c r="E816" s="246">
        <v>37.879999999999995</v>
      </c>
      <c r="F816" s="246" t="s">
        <v>3093</v>
      </c>
      <c r="G816" s="246"/>
      <c r="I816" s="246"/>
      <c r="J816" s="246"/>
    </row>
    <row r="817" spans="1:10" hidden="1" x14ac:dyDescent="0.35">
      <c r="A817" s="251" t="s">
        <v>2026</v>
      </c>
      <c r="B817" s="243" t="s">
        <v>1310</v>
      </c>
      <c r="C817" s="244" t="s">
        <v>2628</v>
      </c>
      <c r="D817" s="245" t="s">
        <v>1118</v>
      </c>
      <c r="E817" s="246">
        <v>30.310000000000002</v>
      </c>
      <c r="F817" s="246" t="s">
        <v>3093</v>
      </c>
      <c r="G817" s="246"/>
      <c r="I817" s="246"/>
      <c r="J817" s="246"/>
    </row>
    <row r="818" spans="1:10" hidden="1" x14ac:dyDescent="0.35">
      <c r="A818" s="251" t="s">
        <v>2027</v>
      </c>
      <c r="B818" s="243" t="s">
        <v>301</v>
      </c>
      <c r="C818" s="244" t="s">
        <v>2628</v>
      </c>
      <c r="D818" s="245" t="s">
        <v>1118</v>
      </c>
      <c r="E818" s="246">
        <v>30.310000000000002</v>
      </c>
      <c r="F818" s="246" t="s">
        <v>3093</v>
      </c>
      <c r="G818" s="246"/>
      <c r="I818" s="246"/>
      <c r="J818" s="246"/>
    </row>
    <row r="819" spans="1:10" hidden="1" x14ac:dyDescent="0.35">
      <c r="A819" s="251" t="s">
        <v>2028</v>
      </c>
      <c r="B819" s="248" t="s">
        <v>302</v>
      </c>
      <c r="C819" s="244" t="s">
        <v>2628</v>
      </c>
      <c r="D819" s="245" t="s">
        <v>1118</v>
      </c>
      <c r="E819" s="246">
        <v>4.55</v>
      </c>
      <c r="F819" s="246" t="s">
        <v>3093</v>
      </c>
      <c r="G819" s="246"/>
      <c r="I819" s="246"/>
      <c r="J819" s="246"/>
    </row>
    <row r="820" spans="1:10" hidden="1" x14ac:dyDescent="0.35">
      <c r="A820" s="251" t="s">
        <v>2029</v>
      </c>
      <c r="B820" s="243" t="s">
        <v>1311</v>
      </c>
      <c r="C820" s="244" t="s">
        <v>2628</v>
      </c>
      <c r="D820" s="245" t="s">
        <v>1118</v>
      </c>
      <c r="E820" s="246">
        <v>9.43</v>
      </c>
      <c r="F820" s="246" t="s">
        <v>3093</v>
      </c>
      <c r="G820" s="246"/>
      <c r="I820" s="246"/>
      <c r="J820" s="246"/>
    </row>
    <row r="821" spans="1:10" hidden="1" x14ac:dyDescent="0.35">
      <c r="A821" s="251" t="s">
        <v>2030</v>
      </c>
      <c r="B821" s="243" t="s">
        <v>303</v>
      </c>
      <c r="C821" s="244" t="s">
        <v>2628</v>
      </c>
      <c r="D821" s="245" t="s">
        <v>1118</v>
      </c>
      <c r="E821" s="246">
        <v>10.11</v>
      </c>
      <c r="F821" s="246" t="s">
        <v>3093</v>
      </c>
      <c r="G821" s="246"/>
      <c r="I821" s="246"/>
      <c r="J821" s="246"/>
    </row>
    <row r="822" spans="1:10" hidden="1" x14ac:dyDescent="0.35">
      <c r="A822" s="251" t="s">
        <v>2031</v>
      </c>
      <c r="B822" s="243" t="s">
        <v>304</v>
      </c>
      <c r="C822" s="244" t="s">
        <v>2628</v>
      </c>
      <c r="D822" s="245" t="s">
        <v>1118</v>
      </c>
      <c r="E822" s="246">
        <v>9.43</v>
      </c>
      <c r="F822" s="246" t="s">
        <v>3093</v>
      </c>
      <c r="G822" s="246"/>
      <c r="I822" s="246"/>
      <c r="J822" s="246"/>
    </row>
    <row r="823" spans="1:10" hidden="1" x14ac:dyDescent="0.35">
      <c r="A823" s="251" t="s">
        <v>2032</v>
      </c>
      <c r="B823" s="243" t="s">
        <v>305</v>
      </c>
      <c r="C823" s="244" t="s">
        <v>2628</v>
      </c>
      <c r="D823" s="245" t="s">
        <v>1118</v>
      </c>
      <c r="E823" s="246">
        <v>3.88</v>
      </c>
      <c r="F823" s="246" t="s">
        <v>3093</v>
      </c>
      <c r="G823" s="246"/>
      <c r="I823" s="246"/>
      <c r="J823" s="246"/>
    </row>
    <row r="824" spans="1:10" hidden="1" x14ac:dyDescent="0.35">
      <c r="A824" s="251" t="s">
        <v>2033</v>
      </c>
      <c r="B824" s="243" t="s">
        <v>846</v>
      </c>
      <c r="C824" s="244" t="s">
        <v>2628</v>
      </c>
      <c r="D824" s="245" t="s">
        <v>1118</v>
      </c>
      <c r="E824" s="246">
        <v>92.300000000000011</v>
      </c>
      <c r="F824" s="246" t="s">
        <v>3093</v>
      </c>
      <c r="G824" s="246"/>
      <c r="I824" s="246"/>
      <c r="J824" s="246"/>
    </row>
    <row r="825" spans="1:10" hidden="1" x14ac:dyDescent="0.35">
      <c r="A825" s="251" t="s">
        <v>2034</v>
      </c>
      <c r="B825" s="243" t="s">
        <v>900</v>
      </c>
      <c r="C825" s="244" t="s">
        <v>2628</v>
      </c>
      <c r="D825" s="245" t="s">
        <v>1118</v>
      </c>
      <c r="E825" s="246">
        <v>145.62</v>
      </c>
      <c r="F825" s="246" t="s">
        <v>3093</v>
      </c>
      <c r="G825" s="246"/>
      <c r="I825" s="246"/>
      <c r="J825" s="246"/>
    </row>
    <row r="826" spans="1:10" hidden="1" x14ac:dyDescent="0.35">
      <c r="A826" s="251" t="s">
        <v>2035</v>
      </c>
      <c r="B826" s="243" t="s">
        <v>847</v>
      </c>
      <c r="C826" s="244" t="s">
        <v>2628</v>
      </c>
      <c r="D826" s="245" t="s">
        <v>1118</v>
      </c>
      <c r="E826" s="246">
        <v>113.59</v>
      </c>
      <c r="F826" s="246" t="s">
        <v>3093</v>
      </c>
      <c r="G826" s="246"/>
      <c r="I826" s="246"/>
      <c r="J826" s="246"/>
    </row>
    <row r="827" spans="1:10" hidden="1" x14ac:dyDescent="0.35">
      <c r="A827" s="251" t="s">
        <v>2036</v>
      </c>
      <c r="B827" s="243" t="s">
        <v>848</v>
      </c>
      <c r="C827" s="244" t="s">
        <v>2628</v>
      </c>
      <c r="D827" s="245" t="s">
        <v>1118</v>
      </c>
      <c r="E827" s="246">
        <v>203.89999999999998</v>
      </c>
      <c r="F827" s="246" t="s">
        <v>3093</v>
      </c>
      <c r="G827" s="246"/>
      <c r="I827" s="246"/>
      <c r="J827" s="246"/>
    </row>
    <row r="828" spans="1:10" hidden="1" x14ac:dyDescent="0.35">
      <c r="A828" s="251" t="s">
        <v>2037</v>
      </c>
      <c r="B828" s="243" t="s">
        <v>306</v>
      </c>
      <c r="C828" s="244" t="s">
        <v>2628</v>
      </c>
      <c r="D828" s="245" t="s">
        <v>1118</v>
      </c>
      <c r="E828" s="246">
        <v>84.14</v>
      </c>
      <c r="F828" s="246" t="s">
        <v>3094</v>
      </c>
      <c r="G828" s="246"/>
      <c r="I828" s="246"/>
      <c r="J828" s="246"/>
    </row>
    <row r="829" spans="1:10" hidden="1" x14ac:dyDescent="0.35">
      <c r="A829" s="251" t="s">
        <v>2038</v>
      </c>
      <c r="B829" s="243" t="s">
        <v>307</v>
      </c>
      <c r="C829" s="244" t="s">
        <v>2628</v>
      </c>
      <c r="D829" s="245" t="s">
        <v>1118</v>
      </c>
      <c r="E829" s="246">
        <v>137.32999999999998</v>
      </c>
      <c r="F829" s="246" t="s">
        <v>3094</v>
      </c>
      <c r="G829" s="246"/>
      <c r="I829" s="246"/>
      <c r="J829" s="246"/>
    </row>
    <row r="830" spans="1:10" hidden="1" x14ac:dyDescent="0.35">
      <c r="A830" s="251" t="s">
        <v>2039</v>
      </c>
      <c r="B830" s="243" t="s">
        <v>308</v>
      </c>
      <c r="C830" s="244" t="s">
        <v>2628</v>
      </c>
      <c r="D830" s="245" t="s">
        <v>1118</v>
      </c>
      <c r="E830" s="246">
        <v>45.9</v>
      </c>
      <c r="F830" s="246" t="s">
        <v>3094</v>
      </c>
      <c r="G830" s="246"/>
      <c r="I830" s="246"/>
      <c r="J830" s="246"/>
    </row>
    <row r="831" spans="1:10" hidden="1" x14ac:dyDescent="0.35">
      <c r="A831" s="251" t="s">
        <v>2040</v>
      </c>
      <c r="B831" s="243" t="s">
        <v>309</v>
      </c>
      <c r="C831" s="244" t="s">
        <v>2628</v>
      </c>
      <c r="D831" s="245" t="s">
        <v>1118</v>
      </c>
      <c r="E831" s="246">
        <v>74.910000000000011</v>
      </c>
      <c r="F831" s="246" t="s">
        <v>3094</v>
      </c>
      <c r="G831" s="246"/>
      <c r="I831" s="246"/>
      <c r="J831" s="246"/>
    </row>
    <row r="832" spans="1:10" hidden="1" x14ac:dyDescent="0.35">
      <c r="A832" s="251" t="s">
        <v>2041</v>
      </c>
      <c r="B832" s="243" t="s">
        <v>310</v>
      </c>
      <c r="C832" s="244" t="s">
        <v>2628</v>
      </c>
      <c r="D832" s="245" t="s">
        <v>1118</v>
      </c>
      <c r="E832" s="246">
        <v>22.950000000000003</v>
      </c>
      <c r="F832" s="246" t="s">
        <v>3094</v>
      </c>
      <c r="G832" s="246"/>
      <c r="I832" s="246"/>
      <c r="J832" s="246"/>
    </row>
    <row r="833" spans="1:10" hidden="1" x14ac:dyDescent="0.35">
      <c r="A833" s="251" t="s">
        <v>2042</v>
      </c>
      <c r="B833" s="243" t="s">
        <v>311</v>
      </c>
      <c r="C833" s="244" t="s">
        <v>2628</v>
      </c>
      <c r="D833" s="245" t="s">
        <v>1118</v>
      </c>
      <c r="E833" s="246">
        <v>37.46</v>
      </c>
      <c r="F833" s="246" t="s">
        <v>3094</v>
      </c>
      <c r="G833" s="246"/>
      <c r="I833" s="246"/>
      <c r="J833" s="246"/>
    </row>
    <row r="834" spans="1:10" hidden="1" x14ac:dyDescent="0.35">
      <c r="A834" s="251" t="s">
        <v>2043</v>
      </c>
      <c r="B834" s="243" t="s">
        <v>505</v>
      </c>
      <c r="C834" s="244" t="s">
        <v>2628</v>
      </c>
      <c r="D834" s="245" t="s">
        <v>1118</v>
      </c>
      <c r="E834" s="246">
        <v>26.930000000000003</v>
      </c>
      <c r="F834" s="246" t="s">
        <v>3094</v>
      </c>
      <c r="G834" s="246"/>
      <c r="I834" s="246"/>
      <c r="J834" s="246"/>
    </row>
    <row r="835" spans="1:10" hidden="1" x14ac:dyDescent="0.35">
      <c r="A835" s="251" t="s">
        <v>2044</v>
      </c>
      <c r="B835" s="243" t="s">
        <v>506</v>
      </c>
      <c r="C835" s="244" t="s">
        <v>2628</v>
      </c>
      <c r="D835" s="245" t="s">
        <v>1118</v>
      </c>
      <c r="E835" s="246">
        <v>41.44</v>
      </c>
      <c r="F835" s="246" t="s">
        <v>3094</v>
      </c>
      <c r="G835" s="246"/>
      <c r="I835" s="246"/>
      <c r="J835" s="246"/>
    </row>
    <row r="836" spans="1:10" hidden="1" x14ac:dyDescent="0.35">
      <c r="A836" s="251" t="s">
        <v>2045</v>
      </c>
      <c r="B836" s="243" t="s">
        <v>1312</v>
      </c>
      <c r="C836" s="244" t="s">
        <v>2628</v>
      </c>
      <c r="D836" s="245" t="s">
        <v>1118</v>
      </c>
      <c r="E836" s="246">
        <v>26.930000000000003</v>
      </c>
      <c r="F836" s="246" t="s">
        <v>3094</v>
      </c>
      <c r="G836" s="246"/>
      <c r="I836" s="246"/>
      <c r="J836" s="246"/>
    </row>
    <row r="837" spans="1:10" hidden="1" x14ac:dyDescent="0.35">
      <c r="A837" s="251" t="s">
        <v>2046</v>
      </c>
      <c r="B837" s="243" t="s">
        <v>312</v>
      </c>
      <c r="C837" s="244" t="s">
        <v>2628</v>
      </c>
      <c r="D837" s="245" t="s">
        <v>1118</v>
      </c>
      <c r="E837" s="246">
        <v>84.14</v>
      </c>
      <c r="F837" s="246" t="s">
        <v>3094</v>
      </c>
      <c r="G837" s="246"/>
      <c r="I837" s="246"/>
      <c r="J837" s="246"/>
    </row>
    <row r="838" spans="1:10" hidden="1" x14ac:dyDescent="0.35">
      <c r="A838" s="251" t="s">
        <v>2047</v>
      </c>
      <c r="B838" s="243" t="s">
        <v>313</v>
      </c>
      <c r="C838" s="244" t="s">
        <v>2628</v>
      </c>
      <c r="D838" s="245" t="s">
        <v>1118</v>
      </c>
      <c r="E838" s="246">
        <v>137.32999999999998</v>
      </c>
      <c r="F838" s="246" t="s">
        <v>3094</v>
      </c>
      <c r="G838" s="246"/>
      <c r="I838" s="246"/>
      <c r="J838" s="246"/>
    </row>
    <row r="839" spans="1:10" hidden="1" x14ac:dyDescent="0.35">
      <c r="A839" s="251" t="s">
        <v>2048</v>
      </c>
      <c r="B839" s="243" t="s">
        <v>314</v>
      </c>
      <c r="C839" s="244" t="s">
        <v>2628</v>
      </c>
      <c r="D839" s="245" t="s">
        <v>1118</v>
      </c>
      <c r="E839" s="246">
        <v>84.14</v>
      </c>
      <c r="F839" s="246" t="s">
        <v>3094</v>
      </c>
      <c r="G839" s="246"/>
      <c r="I839" s="246"/>
      <c r="J839" s="246"/>
    </row>
    <row r="840" spans="1:10" hidden="1" x14ac:dyDescent="0.35">
      <c r="A840" s="251" t="s">
        <v>2049</v>
      </c>
      <c r="B840" s="243" t="s">
        <v>315</v>
      </c>
      <c r="C840" s="244" t="s">
        <v>2628</v>
      </c>
      <c r="D840" s="245" t="s">
        <v>1118</v>
      </c>
      <c r="E840" s="246">
        <v>137.32999999999998</v>
      </c>
      <c r="F840" s="246" t="s">
        <v>3094</v>
      </c>
      <c r="G840" s="246"/>
      <c r="I840" s="246"/>
      <c r="J840" s="246"/>
    </row>
    <row r="841" spans="1:10" hidden="1" x14ac:dyDescent="0.35">
      <c r="A841" s="251" t="s">
        <v>2050</v>
      </c>
      <c r="B841" s="243" t="s">
        <v>316</v>
      </c>
      <c r="C841" s="244" t="s">
        <v>2628</v>
      </c>
      <c r="D841" s="245" t="s">
        <v>1118</v>
      </c>
      <c r="E841" s="246">
        <v>84.14</v>
      </c>
      <c r="F841" s="246" t="s">
        <v>3094</v>
      </c>
      <c r="G841" s="246"/>
      <c r="I841" s="246"/>
      <c r="J841" s="246"/>
    </row>
    <row r="842" spans="1:10" hidden="1" x14ac:dyDescent="0.35">
      <c r="A842" s="251" t="s">
        <v>2051</v>
      </c>
      <c r="B842" s="243" t="s">
        <v>317</v>
      </c>
      <c r="C842" s="244" t="s">
        <v>2628</v>
      </c>
      <c r="D842" s="245" t="s">
        <v>1118</v>
      </c>
      <c r="E842" s="246">
        <v>137.32999999999998</v>
      </c>
      <c r="F842" s="246" t="s">
        <v>3094</v>
      </c>
      <c r="G842" s="246"/>
      <c r="I842" s="246"/>
      <c r="J842" s="246"/>
    </row>
    <row r="843" spans="1:10" hidden="1" x14ac:dyDescent="0.35">
      <c r="A843" s="251" t="s">
        <v>2052</v>
      </c>
      <c r="B843" s="243" t="s">
        <v>318</v>
      </c>
      <c r="C843" s="244" t="s">
        <v>2628</v>
      </c>
      <c r="D843" s="245" t="s">
        <v>1118</v>
      </c>
      <c r="E843" s="246">
        <v>84.14</v>
      </c>
      <c r="F843" s="246" t="s">
        <v>3094</v>
      </c>
      <c r="G843" s="246"/>
      <c r="I843" s="246"/>
      <c r="J843" s="246"/>
    </row>
    <row r="844" spans="1:10" hidden="1" x14ac:dyDescent="0.35">
      <c r="A844" s="264" t="s">
        <v>2053</v>
      </c>
      <c r="B844" s="256" t="s">
        <v>319</v>
      </c>
      <c r="C844" s="257" t="s">
        <v>2628</v>
      </c>
      <c r="D844" s="245" t="s">
        <v>1118</v>
      </c>
      <c r="E844" s="246">
        <v>137.32999999999998</v>
      </c>
      <c r="F844" s="246" t="s">
        <v>3094</v>
      </c>
      <c r="G844" s="246"/>
      <c r="I844" s="246"/>
      <c r="J844" s="246"/>
    </row>
    <row r="845" spans="1:10" x14ac:dyDescent="0.35">
      <c r="A845" s="251" t="s">
        <v>2054</v>
      </c>
      <c r="B845" s="243" t="s">
        <v>320</v>
      </c>
      <c r="C845" s="244" t="s">
        <v>2628</v>
      </c>
      <c r="D845" s="258" t="s">
        <v>1118</v>
      </c>
      <c r="E845" s="246">
        <v>84.14</v>
      </c>
      <c r="F845" s="259" t="s">
        <v>3094</v>
      </c>
      <c r="G845" s="259">
        <v>6</v>
      </c>
      <c r="H845" s="259"/>
      <c r="I845" s="260">
        <f>VLOOKUP(A845,LİSTE!B:R,17,FALSE)</f>
        <v>57.929075000000005</v>
      </c>
      <c r="J845" s="260">
        <f>I845*G845</f>
        <v>347.57445000000001</v>
      </c>
    </row>
    <row r="846" spans="1:10" hidden="1" x14ac:dyDescent="0.35">
      <c r="A846" s="265" t="s">
        <v>2055</v>
      </c>
      <c r="B846" s="262" t="s">
        <v>321</v>
      </c>
      <c r="C846" s="263" t="s">
        <v>2628</v>
      </c>
      <c r="D846" s="245" t="s">
        <v>1118</v>
      </c>
      <c r="E846" s="246">
        <v>137.32999999999998</v>
      </c>
      <c r="F846" s="246" t="s">
        <v>3094</v>
      </c>
      <c r="G846" s="246"/>
      <c r="I846" s="246"/>
      <c r="J846" s="246"/>
    </row>
    <row r="847" spans="1:10" hidden="1" x14ac:dyDescent="0.35">
      <c r="A847" s="251" t="s">
        <v>2056</v>
      </c>
      <c r="B847" s="243" t="s">
        <v>457</v>
      </c>
      <c r="C847" s="244" t="s">
        <v>2628</v>
      </c>
      <c r="D847" s="245" t="s">
        <v>1118</v>
      </c>
      <c r="E847" s="246">
        <v>149.82</v>
      </c>
      <c r="F847" s="246" t="s">
        <v>3094</v>
      </c>
      <c r="G847" s="246"/>
      <c r="I847" s="246"/>
      <c r="J847" s="246"/>
    </row>
    <row r="848" spans="1:10" hidden="1" x14ac:dyDescent="0.35">
      <c r="A848" s="251" t="s">
        <v>2057</v>
      </c>
      <c r="B848" s="243" t="s">
        <v>458</v>
      </c>
      <c r="C848" s="244" t="s">
        <v>2628</v>
      </c>
      <c r="D848" s="245" t="s">
        <v>1118</v>
      </c>
      <c r="E848" s="246">
        <v>91.79</v>
      </c>
      <c r="F848" s="246" t="s">
        <v>3094</v>
      </c>
      <c r="G848" s="246"/>
      <c r="I848" s="246"/>
      <c r="J848" s="246"/>
    </row>
    <row r="849" spans="1:10" hidden="1" x14ac:dyDescent="0.35">
      <c r="A849" s="251" t="s">
        <v>2058</v>
      </c>
      <c r="B849" s="243" t="s">
        <v>322</v>
      </c>
      <c r="C849" s="244" t="s">
        <v>2628</v>
      </c>
      <c r="D849" s="245" t="s">
        <v>1118</v>
      </c>
      <c r="E849" s="246">
        <v>149.82</v>
      </c>
      <c r="F849" s="246" t="s">
        <v>3094</v>
      </c>
      <c r="G849" s="246"/>
      <c r="I849" s="246"/>
      <c r="J849" s="246"/>
    </row>
    <row r="850" spans="1:10" hidden="1" x14ac:dyDescent="0.35">
      <c r="A850" s="251" t="s">
        <v>2059</v>
      </c>
      <c r="B850" s="243" t="s">
        <v>323</v>
      </c>
      <c r="C850" s="244" t="s">
        <v>2628</v>
      </c>
      <c r="D850" s="245" t="s">
        <v>1118</v>
      </c>
      <c r="E850" s="246">
        <v>91.79</v>
      </c>
      <c r="F850" s="246" t="s">
        <v>3094</v>
      </c>
      <c r="G850" s="246"/>
      <c r="I850" s="246"/>
      <c r="J850" s="246"/>
    </row>
    <row r="851" spans="1:10" hidden="1" x14ac:dyDescent="0.35">
      <c r="A851" s="251" t="s">
        <v>2060</v>
      </c>
      <c r="B851" s="243" t="s">
        <v>470</v>
      </c>
      <c r="C851" s="244" t="s">
        <v>2628</v>
      </c>
      <c r="D851" s="245" t="s">
        <v>1118</v>
      </c>
      <c r="E851" s="246">
        <v>45.9</v>
      </c>
      <c r="F851" s="246" t="s">
        <v>3094</v>
      </c>
      <c r="G851" s="250"/>
      <c r="I851" s="246"/>
      <c r="J851" s="246"/>
    </row>
    <row r="852" spans="1:10" hidden="1" x14ac:dyDescent="0.35">
      <c r="A852" s="251" t="s">
        <v>2061</v>
      </c>
      <c r="B852" s="243" t="s">
        <v>471</v>
      </c>
      <c r="C852" s="244" t="s">
        <v>2628</v>
      </c>
      <c r="D852" s="245" t="s">
        <v>1118</v>
      </c>
      <c r="E852" s="246">
        <v>74.910000000000011</v>
      </c>
      <c r="F852" s="246" t="s">
        <v>3094</v>
      </c>
      <c r="G852" s="250"/>
      <c r="I852" s="246"/>
      <c r="J852" s="246"/>
    </row>
    <row r="853" spans="1:10" hidden="1" x14ac:dyDescent="0.35">
      <c r="A853" s="251" t="s">
        <v>2062</v>
      </c>
      <c r="B853" s="243" t="s">
        <v>324</v>
      </c>
      <c r="C853" s="244" t="s">
        <v>2628</v>
      </c>
      <c r="D853" s="245" t="s">
        <v>1118</v>
      </c>
      <c r="E853" s="246">
        <v>84.14</v>
      </c>
      <c r="F853" s="246" t="s">
        <v>3094</v>
      </c>
      <c r="G853" s="246"/>
      <c r="I853" s="246"/>
      <c r="J853" s="246"/>
    </row>
    <row r="854" spans="1:10" hidden="1" x14ac:dyDescent="0.35">
      <c r="A854" s="251" t="s">
        <v>2063</v>
      </c>
      <c r="B854" s="243" t="s">
        <v>325</v>
      </c>
      <c r="C854" s="244" t="s">
        <v>2628</v>
      </c>
      <c r="D854" s="245" t="s">
        <v>1118</v>
      </c>
      <c r="E854" s="246">
        <v>137.32999999999998</v>
      </c>
      <c r="F854" s="246" t="s">
        <v>3094</v>
      </c>
      <c r="G854" s="246"/>
      <c r="I854" s="246"/>
      <c r="J854" s="246"/>
    </row>
    <row r="855" spans="1:10" hidden="1" x14ac:dyDescent="0.35">
      <c r="A855" s="251" t="s">
        <v>2064</v>
      </c>
      <c r="B855" s="243" t="s">
        <v>1313</v>
      </c>
      <c r="C855" s="244" t="s">
        <v>2628</v>
      </c>
      <c r="D855" s="245" t="s">
        <v>1118</v>
      </c>
      <c r="E855" s="246">
        <v>91.79</v>
      </c>
      <c r="F855" s="246" t="s">
        <v>3094</v>
      </c>
      <c r="G855" s="246"/>
      <c r="I855" s="246"/>
      <c r="J855" s="246"/>
    </row>
    <row r="856" spans="1:10" hidden="1" x14ac:dyDescent="0.35">
      <c r="A856" s="251" t="s">
        <v>2065</v>
      </c>
      <c r="B856" s="243" t="s">
        <v>326</v>
      </c>
      <c r="C856" s="244" t="s">
        <v>2628</v>
      </c>
      <c r="D856" s="245" t="s">
        <v>1118</v>
      </c>
      <c r="E856" s="246">
        <v>91.79</v>
      </c>
      <c r="F856" s="246" t="s">
        <v>3094</v>
      </c>
      <c r="G856" s="246"/>
      <c r="I856" s="246"/>
      <c r="J856" s="246"/>
    </row>
    <row r="857" spans="1:10" hidden="1" x14ac:dyDescent="0.35">
      <c r="A857" s="251" t="s">
        <v>2066</v>
      </c>
      <c r="B857" s="243" t="s">
        <v>1314</v>
      </c>
      <c r="C857" s="244" t="s">
        <v>2628</v>
      </c>
      <c r="D857" s="245" t="s">
        <v>1118</v>
      </c>
      <c r="E857" s="246">
        <v>40.589999999999996</v>
      </c>
      <c r="F857" s="246" t="s">
        <v>3094</v>
      </c>
      <c r="G857" s="246"/>
      <c r="I857" s="246"/>
      <c r="J857" s="246"/>
    </row>
    <row r="858" spans="1:10" hidden="1" x14ac:dyDescent="0.35">
      <c r="A858" s="251" t="s">
        <v>2067</v>
      </c>
      <c r="B858" s="243" t="s">
        <v>1315</v>
      </c>
      <c r="C858" s="244" t="s">
        <v>2628</v>
      </c>
      <c r="D858" s="245" t="s">
        <v>1118</v>
      </c>
      <c r="E858" s="246">
        <v>32.47</v>
      </c>
      <c r="F858" s="246" t="s">
        <v>3094</v>
      </c>
      <c r="G858" s="246"/>
      <c r="I858" s="246"/>
      <c r="J858" s="246"/>
    </row>
    <row r="859" spans="1:10" hidden="1" x14ac:dyDescent="0.35">
      <c r="A859" s="251" t="s">
        <v>2068</v>
      </c>
      <c r="B859" s="243" t="s">
        <v>327</v>
      </c>
      <c r="C859" s="244" t="s">
        <v>2628</v>
      </c>
      <c r="D859" s="245" t="s">
        <v>1118</v>
      </c>
      <c r="E859" s="246">
        <v>32.47</v>
      </c>
      <c r="F859" s="246" t="s">
        <v>3094</v>
      </c>
      <c r="G859" s="246"/>
      <c r="I859" s="246"/>
      <c r="J859" s="246"/>
    </row>
    <row r="860" spans="1:10" hidden="1" x14ac:dyDescent="0.35">
      <c r="A860" s="251" t="s">
        <v>2069</v>
      </c>
      <c r="B860" s="243" t="s">
        <v>328</v>
      </c>
      <c r="C860" s="244" t="s">
        <v>2628</v>
      </c>
      <c r="D860" s="245" t="s">
        <v>1118</v>
      </c>
      <c r="E860" s="246">
        <v>4.8999999999999995</v>
      </c>
      <c r="F860" s="246" t="s">
        <v>3094</v>
      </c>
      <c r="G860" s="246"/>
      <c r="I860" s="246"/>
      <c r="J860" s="246"/>
    </row>
    <row r="861" spans="1:10" hidden="1" x14ac:dyDescent="0.35">
      <c r="A861" s="251" t="s">
        <v>2070</v>
      </c>
      <c r="B861" s="248" t="s">
        <v>1316</v>
      </c>
      <c r="C861" s="244" t="s">
        <v>2628</v>
      </c>
      <c r="D861" s="245" t="s">
        <v>1118</v>
      </c>
      <c r="E861" s="246">
        <v>10.11</v>
      </c>
      <c r="F861" s="246" t="s">
        <v>3094</v>
      </c>
      <c r="G861" s="246"/>
      <c r="I861" s="246"/>
      <c r="J861" s="246"/>
    </row>
    <row r="862" spans="1:10" hidden="1" x14ac:dyDescent="0.35">
      <c r="A862" s="251" t="s">
        <v>2071</v>
      </c>
      <c r="B862" s="243" t="s">
        <v>329</v>
      </c>
      <c r="C862" s="244" t="s">
        <v>2628</v>
      </c>
      <c r="D862" s="245" t="s">
        <v>1118</v>
      </c>
      <c r="E862" s="246">
        <v>10.79</v>
      </c>
      <c r="F862" s="246" t="s">
        <v>3094</v>
      </c>
      <c r="G862" s="246"/>
      <c r="I862" s="246"/>
      <c r="J862" s="246"/>
    </row>
    <row r="863" spans="1:10" hidden="1" x14ac:dyDescent="0.35">
      <c r="A863" s="251" t="s">
        <v>2072</v>
      </c>
      <c r="B863" s="243" t="s">
        <v>330</v>
      </c>
      <c r="C863" s="244" t="s">
        <v>2628</v>
      </c>
      <c r="D863" s="245" t="s">
        <v>1118</v>
      </c>
      <c r="E863" s="246">
        <v>10.11</v>
      </c>
      <c r="F863" s="246" t="s">
        <v>3094</v>
      </c>
      <c r="G863" s="246"/>
      <c r="I863" s="246"/>
      <c r="J863" s="246"/>
    </row>
    <row r="864" spans="1:10" hidden="1" x14ac:dyDescent="0.35">
      <c r="A864" s="251" t="s">
        <v>2073</v>
      </c>
      <c r="B864" s="243" t="s">
        <v>331</v>
      </c>
      <c r="C864" s="244" t="s">
        <v>2628</v>
      </c>
      <c r="D864" s="245" t="s">
        <v>1118</v>
      </c>
      <c r="E864" s="246">
        <v>4.3099999999999996</v>
      </c>
      <c r="F864" s="246" t="s">
        <v>3094</v>
      </c>
      <c r="G864" s="246"/>
      <c r="I864" s="246"/>
      <c r="J864" s="246"/>
    </row>
    <row r="865" spans="1:10" hidden="1" x14ac:dyDescent="0.35">
      <c r="A865" s="251" t="s">
        <v>2074</v>
      </c>
      <c r="B865" s="243" t="s">
        <v>849</v>
      </c>
      <c r="C865" s="244" t="s">
        <v>2628</v>
      </c>
      <c r="D865" s="245" t="s">
        <v>1118</v>
      </c>
      <c r="E865" s="246">
        <v>102.33</v>
      </c>
      <c r="F865" s="246" t="s">
        <v>3094</v>
      </c>
      <c r="G865" s="246"/>
      <c r="I865" s="246"/>
      <c r="J865" s="246"/>
    </row>
    <row r="866" spans="1:10" hidden="1" x14ac:dyDescent="0.35">
      <c r="A866" s="251" t="s">
        <v>2075</v>
      </c>
      <c r="B866" s="243" t="s">
        <v>850</v>
      </c>
      <c r="C866" s="244" t="s">
        <v>2628</v>
      </c>
      <c r="D866" s="245" t="s">
        <v>1118</v>
      </c>
      <c r="E866" s="246">
        <v>160.35999999999999</v>
      </c>
      <c r="F866" s="246" t="s">
        <v>3094</v>
      </c>
      <c r="G866" s="246"/>
      <c r="I866" s="246"/>
      <c r="J866" s="246"/>
    </row>
    <row r="867" spans="1:10" hidden="1" x14ac:dyDescent="0.35">
      <c r="A867" s="251" t="s">
        <v>2076</v>
      </c>
      <c r="B867" s="243" t="s">
        <v>851</v>
      </c>
      <c r="C867" s="244" t="s">
        <v>2628</v>
      </c>
      <c r="D867" s="245" t="s">
        <v>1118</v>
      </c>
      <c r="E867" s="246">
        <v>126.21000000000001</v>
      </c>
      <c r="F867" s="246" t="s">
        <v>3094</v>
      </c>
      <c r="G867" s="246"/>
      <c r="I867" s="246"/>
      <c r="J867" s="246"/>
    </row>
    <row r="868" spans="1:10" hidden="1" x14ac:dyDescent="0.35">
      <c r="A868" s="251" t="s">
        <v>2077</v>
      </c>
      <c r="B868" s="243" t="s">
        <v>852</v>
      </c>
      <c r="C868" s="244" t="s">
        <v>2628</v>
      </c>
      <c r="D868" s="245" t="s">
        <v>1118</v>
      </c>
      <c r="E868" s="246">
        <v>224.72</v>
      </c>
      <c r="F868" s="246" t="s">
        <v>3094</v>
      </c>
      <c r="G868" s="246"/>
      <c r="I868" s="246"/>
      <c r="J868" s="246"/>
    </row>
    <row r="869" spans="1:10" hidden="1" x14ac:dyDescent="0.35">
      <c r="A869" s="251" t="s">
        <v>2078</v>
      </c>
      <c r="B869" s="243" t="s">
        <v>332</v>
      </c>
      <c r="C869" s="244" t="s">
        <v>2628</v>
      </c>
      <c r="D869" s="245" t="s">
        <v>1118</v>
      </c>
      <c r="E869" s="246">
        <v>92.550000000000011</v>
      </c>
      <c r="F869" s="246" t="s">
        <v>3095</v>
      </c>
      <c r="G869" s="246"/>
      <c r="I869" s="246"/>
      <c r="J869" s="246"/>
    </row>
    <row r="870" spans="1:10" hidden="1" x14ac:dyDescent="0.35">
      <c r="A870" s="251" t="s">
        <v>2079</v>
      </c>
      <c r="B870" s="243" t="s">
        <v>333</v>
      </c>
      <c r="C870" s="244" t="s">
        <v>2628</v>
      </c>
      <c r="D870" s="245" t="s">
        <v>1118</v>
      </c>
      <c r="E870" s="246">
        <v>150.06</v>
      </c>
      <c r="F870" s="246" t="s">
        <v>3095</v>
      </c>
      <c r="G870" s="246"/>
      <c r="I870" s="246"/>
      <c r="J870" s="246"/>
    </row>
    <row r="871" spans="1:10" hidden="1" x14ac:dyDescent="0.35">
      <c r="A871" s="251" t="s">
        <v>2080</v>
      </c>
      <c r="B871" s="243" t="s">
        <v>334</v>
      </c>
      <c r="C871" s="244" t="s">
        <v>2628</v>
      </c>
      <c r="D871" s="245" t="s">
        <v>1118</v>
      </c>
      <c r="E871" s="246">
        <v>50.489999999999995</v>
      </c>
      <c r="F871" s="246" t="s">
        <v>3095</v>
      </c>
      <c r="G871" s="246"/>
      <c r="I871" s="246"/>
      <c r="J871" s="246"/>
    </row>
    <row r="872" spans="1:10" hidden="1" x14ac:dyDescent="0.35">
      <c r="A872" s="251" t="s">
        <v>2081</v>
      </c>
      <c r="B872" s="243" t="s">
        <v>335</v>
      </c>
      <c r="C872" s="244" t="s">
        <v>2628</v>
      </c>
      <c r="D872" s="245" t="s">
        <v>1118</v>
      </c>
      <c r="E872" s="246">
        <v>81.850000000000009</v>
      </c>
      <c r="F872" s="246" t="s">
        <v>3095</v>
      </c>
      <c r="G872" s="246"/>
      <c r="I872" s="246"/>
      <c r="J872" s="246"/>
    </row>
    <row r="873" spans="1:10" hidden="1" x14ac:dyDescent="0.35">
      <c r="A873" s="251" t="s">
        <v>2082</v>
      </c>
      <c r="B873" s="243" t="s">
        <v>336</v>
      </c>
      <c r="C873" s="244" t="s">
        <v>2628</v>
      </c>
      <c r="D873" s="245" t="s">
        <v>1118</v>
      </c>
      <c r="E873" s="246">
        <v>25.25</v>
      </c>
      <c r="F873" s="246" t="s">
        <v>3095</v>
      </c>
      <c r="G873" s="246"/>
      <c r="I873" s="246"/>
      <c r="J873" s="246"/>
    </row>
    <row r="874" spans="1:10" hidden="1" x14ac:dyDescent="0.35">
      <c r="A874" s="251" t="s">
        <v>2083</v>
      </c>
      <c r="B874" s="243" t="s">
        <v>337</v>
      </c>
      <c r="C874" s="244" t="s">
        <v>2628</v>
      </c>
      <c r="D874" s="245" t="s">
        <v>1118</v>
      </c>
      <c r="E874" s="246">
        <v>40.93</v>
      </c>
      <c r="F874" s="246" t="s">
        <v>3095</v>
      </c>
      <c r="G874" s="246"/>
      <c r="I874" s="246"/>
      <c r="J874" s="246"/>
    </row>
    <row r="875" spans="1:10" hidden="1" x14ac:dyDescent="0.35">
      <c r="A875" s="251" t="s">
        <v>2084</v>
      </c>
      <c r="B875" s="243" t="s">
        <v>507</v>
      </c>
      <c r="C875" s="244" t="s">
        <v>2628</v>
      </c>
      <c r="D875" s="245" t="s">
        <v>1118</v>
      </c>
      <c r="E875" s="246">
        <v>29.23</v>
      </c>
      <c r="F875" s="246" t="s">
        <v>3095</v>
      </c>
      <c r="G875" s="246"/>
      <c r="I875" s="246"/>
      <c r="J875" s="246"/>
    </row>
    <row r="876" spans="1:10" hidden="1" x14ac:dyDescent="0.35">
      <c r="A876" s="251" t="s">
        <v>2085</v>
      </c>
      <c r="B876" s="243" t="s">
        <v>508</v>
      </c>
      <c r="C876" s="244" t="s">
        <v>2628</v>
      </c>
      <c r="D876" s="245" t="s">
        <v>1118</v>
      </c>
      <c r="E876" s="246">
        <v>44.91</v>
      </c>
      <c r="F876" s="246" t="s">
        <v>3095</v>
      </c>
      <c r="G876" s="246"/>
      <c r="I876" s="246"/>
      <c r="J876" s="246"/>
    </row>
    <row r="877" spans="1:10" hidden="1" x14ac:dyDescent="0.35">
      <c r="A877" s="251" t="s">
        <v>2086</v>
      </c>
      <c r="B877" s="243" t="s">
        <v>1317</v>
      </c>
      <c r="C877" s="244" t="s">
        <v>2628</v>
      </c>
      <c r="D877" s="245" t="s">
        <v>1118</v>
      </c>
      <c r="E877" s="246">
        <v>29.23</v>
      </c>
      <c r="F877" s="246" t="s">
        <v>3095</v>
      </c>
      <c r="G877" s="246"/>
      <c r="I877" s="246"/>
      <c r="J877" s="246"/>
    </row>
    <row r="878" spans="1:10" hidden="1" x14ac:dyDescent="0.35">
      <c r="A878" s="251" t="s">
        <v>2087</v>
      </c>
      <c r="B878" s="243" t="s">
        <v>338</v>
      </c>
      <c r="C878" s="244" t="s">
        <v>2628</v>
      </c>
      <c r="D878" s="245" t="s">
        <v>1118</v>
      </c>
      <c r="E878" s="246">
        <v>92.550000000000011</v>
      </c>
      <c r="F878" s="246" t="s">
        <v>3095</v>
      </c>
      <c r="G878" s="246"/>
      <c r="I878" s="246"/>
      <c r="J878" s="246"/>
    </row>
    <row r="879" spans="1:10" hidden="1" x14ac:dyDescent="0.35">
      <c r="A879" s="251" t="s">
        <v>2088</v>
      </c>
      <c r="B879" s="243" t="s">
        <v>339</v>
      </c>
      <c r="C879" s="244" t="s">
        <v>2628</v>
      </c>
      <c r="D879" s="245" t="s">
        <v>1118</v>
      </c>
      <c r="E879" s="246">
        <v>150.06</v>
      </c>
      <c r="F879" s="246" t="s">
        <v>3095</v>
      </c>
      <c r="G879" s="246"/>
      <c r="I879" s="246"/>
      <c r="J879" s="246"/>
    </row>
    <row r="880" spans="1:10" hidden="1" x14ac:dyDescent="0.35">
      <c r="A880" s="251" t="s">
        <v>2089</v>
      </c>
      <c r="B880" s="243" t="s">
        <v>340</v>
      </c>
      <c r="C880" s="244" t="s">
        <v>2628</v>
      </c>
      <c r="D880" s="245" t="s">
        <v>1118</v>
      </c>
      <c r="E880" s="246">
        <v>92.550000000000011</v>
      </c>
      <c r="F880" s="246" t="s">
        <v>3095</v>
      </c>
      <c r="G880" s="246"/>
      <c r="I880" s="246"/>
      <c r="J880" s="246"/>
    </row>
    <row r="881" spans="1:10" hidden="1" x14ac:dyDescent="0.35">
      <c r="A881" s="251" t="s">
        <v>2090</v>
      </c>
      <c r="B881" s="243" t="s">
        <v>341</v>
      </c>
      <c r="C881" s="244" t="s">
        <v>2628</v>
      </c>
      <c r="D881" s="245" t="s">
        <v>1118</v>
      </c>
      <c r="E881" s="246">
        <v>150.06</v>
      </c>
      <c r="F881" s="246" t="s">
        <v>3095</v>
      </c>
      <c r="G881" s="246"/>
      <c r="I881" s="246"/>
      <c r="J881" s="246"/>
    </row>
    <row r="882" spans="1:10" hidden="1" x14ac:dyDescent="0.35">
      <c r="A882" s="251" t="s">
        <v>2091</v>
      </c>
      <c r="B882" s="243" t="s">
        <v>342</v>
      </c>
      <c r="C882" s="244" t="s">
        <v>2628</v>
      </c>
      <c r="D882" s="245" t="s">
        <v>1118</v>
      </c>
      <c r="E882" s="246">
        <v>92.550000000000011</v>
      </c>
      <c r="F882" s="246" t="s">
        <v>3095</v>
      </c>
      <c r="G882" s="246"/>
      <c r="I882" s="246"/>
      <c r="J882" s="246"/>
    </row>
    <row r="883" spans="1:10" hidden="1" x14ac:dyDescent="0.35">
      <c r="A883" s="251" t="s">
        <v>2092</v>
      </c>
      <c r="B883" s="243" t="s">
        <v>343</v>
      </c>
      <c r="C883" s="244" t="s">
        <v>2628</v>
      </c>
      <c r="D883" s="245" t="s">
        <v>1118</v>
      </c>
      <c r="E883" s="246">
        <v>150.06</v>
      </c>
      <c r="F883" s="246" t="s">
        <v>3095</v>
      </c>
      <c r="G883" s="246"/>
      <c r="I883" s="246"/>
      <c r="J883" s="246"/>
    </row>
    <row r="884" spans="1:10" hidden="1" x14ac:dyDescent="0.35">
      <c r="A884" s="251" t="s">
        <v>2093</v>
      </c>
      <c r="B884" s="243" t="s">
        <v>344</v>
      </c>
      <c r="C884" s="244" t="s">
        <v>2628</v>
      </c>
      <c r="D884" s="245" t="s">
        <v>1118</v>
      </c>
      <c r="E884" s="246">
        <v>92.550000000000011</v>
      </c>
      <c r="F884" s="246" t="s">
        <v>3095</v>
      </c>
      <c r="G884" s="246"/>
      <c r="I884" s="246"/>
      <c r="J884" s="246"/>
    </row>
    <row r="885" spans="1:10" hidden="1" x14ac:dyDescent="0.35">
      <c r="A885" s="251" t="s">
        <v>2094</v>
      </c>
      <c r="B885" s="243" t="s">
        <v>345</v>
      </c>
      <c r="C885" s="244" t="s">
        <v>2628</v>
      </c>
      <c r="D885" s="245" t="s">
        <v>1118</v>
      </c>
      <c r="E885" s="246">
        <v>150.06</v>
      </c>
      <c r="F885" s="246" t="s">
        <v>3095</v>
      </c>
      <c r="G885" s="246"/>
      <c r="I885" s="246"/>
      <c r="J885" s="246"/>
    </row>
    <row r="886" spans="1:10" hidden="1" x14ac:dyDescent="0.35">
      <c r="A886" s="251" t="s">
        <v>2095</v>
      </c>
      <c r="B886" s="243" t="s">
        <v>346</v>
      </c>
      <c r="C886" s="244" t="s">
        <v>2628</v>
      </c>
      <c r="D886" s="245" t="s">
        <v>1118</v>
      </c>
      <c r="E886" s="246">
        <v>92.550000000000011</v>
      </c>
      <c r="F886" s="246" t="s">
        <v>3095</v>
      </c>
      <c r="G886" s="246"/>
      <c r="I886" s="246"/>
      <c r="J886" s="246"/>
    </row>
    <row r="887" spans="1:10" hidden="1" x14ac:dyDescent="0.35">
      <c r="A887" s="251" t="s">
        <v>2096</v>
      </c>
      <c r="B887" s="243" t="s">
        <v>347</v>
      </c>
      <c r="C887" s="244" t="s">
        <v>2628</v>
      </c>
      <c r="D887" s="245" t="s">
        <v>1118</v>
      </c>
      <c r="E887" s="246">
        <v>150.06</v>
      </c>
      <c r="F887" s="246" t="s">
        <v>3095</v>
      </c>
      <c r="G887" s="246"/>
      <c r="I887" s="246"/>
      <c r="J887" s="246"/>
    </row>
    <row r="888" spans="1:10" hidden="1" x14ac:dyDescent="0.35">
      <c r="A888" s="251" t="s">
        <v>2097</v>
      </c>
      <c r="B888" s="243" t="s">
        <v>459</v>
      </c>
      <c r="C888" s="244" t="s">
        <v>2628</v>
      </c>
      <c r="D888" s="245" t="s">
        <v>1118</v>
      </c>
      <c r="E888" s="246">
        <v>163.69999999999999</v>
      </c>
      <c r="F888" s="246" t="s">
        <v>3095</v>
      </c>
      <c r="G888" s="246"/>
      <c r="I888" s="246"/>
      <c r="J888" s="246"/>
    </row>
    <row r="889" spans="1:10" hidden="1" x14ac:dyDescent="0.35">
      <c r="A889" s="251" t="s">
        <v>2098</v>
      </c>
      <c r="B889" s="243" t="s">
        <v>460</v>
      </c>
      <c r="C889" s="244" t="s">
        <v>2628</v>
      </c>
      <c r="D889" s="245" t="s">
        <v>1118</v>
      </c>
      <c r="E889" s="246">
        <v>100.97</v>
      </c>
      <c r="F889" s="246" t="s">
        <v>3095</v>
      </c>
      <c r="G889" s="246"/>
      <c r="I889" s="246"/>
      <c r="J889" s="246"/>
    </row>
    <row r="890" spans="1:10" hidden="1" x14ac:dyDescent="0.35">
      <c r="A890" s="251" t="s">
        <v>2099</v>
      </c>
      <c r="B890" s="243" t="s">
        <v>348</v>
      </c>
      <c r="C890" s="244" t="s">
        <v>2628</v>
      </c>
      <c r="D890" s="245" t="s">
        <v>1118</v>
      </c>
      <c r="E890" s="246">
        <v>163.69999999999999</v>
      </c>
      <c r="F890" s="246" t="s">
        <v>3095</v>
      </c>
      <c r="G890" s="246"/>
      <c r="I890" s="246"/>
      <c r="J890" s="246"/>
    </row>
    <row r="891" spans="1:10" hidden="1" x14ac:dyDescent="0.35">
      <c r="A891" s="251" t="s">
        <v>2100</v>
      </c>
      <c r="B891" s="243" t="s">
        <v>349</v>
      </c>
      <c r="C891" s="244" t="s">
        <v>2628</v>
      </c>
      <c r="D891" s="245" t="s">
        <v>1118</v>
      </c>
      <c r="E891" s="246">
        <v>100.97</v>
      </c>
      <c r="F891" s="246" t="s">
        <v>3095</v>
      </c>
      <c r="G891" s="246"/>
      <c r="I891" s="246"/>
      <c r="J891" s="246"/>
    </row>
    <row r="892" spans="1:10" hidden="1" x14ac:dyDescent="0.35">
      <c r="A892" s="251" t="s">
        <v>2101</v>
      </c>
      <c r="B892" s="243" t="s">
        <v>468</v>
      </c>
      <c r="C892" s="244" t="s">
        <v>2628</v>
      </c>
      <c r="D892" s="245" t="s">
        <v>1118</v>
      </c>
      <c r="E892" s="246">
        <v>50.489999999999995</v>
      </c>
      <c r="F892" s="246" t="s">
        <v>3095</v>
      </c>
      <c r="G892" s="250"/>
      <c r="I892" s="246"/>
      <c r="J892" s="246"/>
    </row>
    <row r="893" spans="1:10" hidden="1" x14ac:dyDescent="0.35">
      <c r="A893" s="251" t="s">
        <v>2102</v>
      </c>
      <c r="B893" s="243" t="s">
        <v>469</v>
      </c>
      <c r="C893" s="244" t="s">
        <v>2628</v>
      </c>
      <c r="D893" s="245" t="s">
        <v>1118</v>
      </c>
      <c r="E893" s="246">
        <v>81.850000000000009</v>
      </c>
      <c r="F893" s="246" t="s">
        <v>3095</v>
      </c>
      <c r="G893" s="250"/>
      <c r="I893" s="246"/>
      <c r="J893" s="246"/>
    </row>
    <row r="894" spans="1:10" hidden="1" x14ac:dyDescent="0.35">
      <c r="A894" s="251" t="s">
        <v>2103</v>
      </c>
      <c r="B894" s="243" t="s">
        <v>350</v>
      </c>
      <c r="C894" s="244" t="s">
        <v>2628</v>
      </c>
      <c r="D894" s="245" t="s">
        <v>1118</v>
      </c>
      <c r="E894" s="246">
        <v>92.550000000000011</v>
      </c>
      <c r="F894" s="246" t="s">
        <v>3095</v>
      </c>
      <c r="G894" s="246"/>
      <c r="I894" s="246"/>
      <c r="J894" s="246"/>
    </row>
    <row r="895" spans="1:10" hidden="1" x14ac:dyDescent="0.35">
      <c r="A895" s="251" t="s">
        <v>2104</v>
      </c>
      <c r="B895" s="243" t="s">
        <v>351</v>
      </c>
      <c r="C895" s="244" t="s">
        <v>2628</v>
      </c>
      <c r="D895" s="245" t="s">
        <v>1118</v>
      </c>
      <c r="E895" s="246">
        <v>150.06</v>
      </c>
      <c r="F895" s="246" t="s">
        <v>3095</v>
      </c>
      <c r="G895" s="246"/>
      <c r="I895" s="246"/>
      <c r="J895" s="246"/>
    </row>
    <row r="896" spans="1:10" hidden="1" x14ac:dyDescent="0.35">
      <c r="A896" s="251" t="s">
        <v>2105</v>
      </c>
      <c r="B896" s="243" t="s">
        <v>1318</v>
      </c>
      <c r="C896" s="244" t="s">
        <v>2628</v>
      </c>
      <c r="D896" s="245" t="s">
        <v>1118</v>
      </c>
      <c r="E896" s="246">
        <v>100.97</v>
      </c>
      <c r="F896" s="246" t="s">
        <v>3095</v>
      </c>
      <c r="G896" s="246"/>
      <c r="I896" s="246"/>
      <c r="J896" s="246"/>
    </row>
    <row r="897" spans="1:10" hidden="1" x14ac:dyDescent="0.35">
      <c r="A897" s="251" t="s">
        <v>2106</v>
      </c>
      <c r="B897" s="243" t="s">
        <v>352</v>
      </c>
      <c r="C897" s="244" t="s">
        <v>2628</v>
      </c>
      <c r="D897" s="245" t="s">
        <v>1118</v>
      </c>
      <c r="E897" s="246">
        <v>100.97</v>
      </c>
      <c r="F897" s="246" t="s">
        <v>3095</v>
      </c>
      <c r="G897" s="246"/>
      <c r="I897" s="246"/>
      <c r="J897" s="246"/>
    </row>
    <row r="898" spans="1:10" hidden="1" x14ac:dyDescent="0.35">
      <c r="A898" s="251" t="s">
        <v>2107</v>
      </c>
      <c r="B898" s="243" t="s">
        <v>1319</v>
      </c>
      <c r="C898" s="244" t="s">
        <v>2628</v>
      </c>
      <c r="D898" s="245" t="s">
        <v>1118</v>
      </c>
      <c r="E898" s="246">
        <v>43.29</v>
      </c>
      <c r="F898" s="246" t="s">
        <v>3095</v>
      </c>
      <c r="G898" s="246"/>
      <c r="I898" s="246"/>
      <c r="J898" s="246"/>
    </row>
    <row r="899" spans="1:10" hidden="1" x14ac:dyDescent="0.35">
      <c r="A899" s="251" t="s">
        <v>2108</v>
      </c>
      <c r="B899" s="243" t="s">
        <v>1320</v>
      </c>
      <c r="C899" s="244" t="s">
        <v>2628</v>
      </c>
      <c r="D899" s="245" t="s">
        <v>1118</v>
      </c>
      <c r="E899" s="246">
        <v>34.629999999999995</v>
      </c>
      <c r="F899" s="246" t="s">
        <v>3095</v>
      </c>
      <c r="G899" s="246"/>
      <c r="I899" s="246"/>
      <c r="J899" s="246"/>
    </row>
    <row r="900" spans="1:10" hidden="1" x14ac:dyDescent="0.35">
      <c r="A900" s="251" t="s">
        <v>2109</v>
      </c>
      <c r="B900" s="243" t="s">
        <v>353</v>
      </c>
      <c r="C900" s="244" t="s">
        <v>2628</v>
      </c>
      <c r="D900" s="245" t="s">
        <v>1118</v>
      </c>
      <c r="E900" s="246">
        <v>34.629999999999995</v>
      </c>
      <c r="F900" s="246" t="s">
        <v>3095</v>
      </c>
      <c r="G900" s="246"/>
      <c r="I900" s="246"/>
      <c r="J900" s="246"/>
    </row>
    <row r="901" spans="1:10" hidden="1" x14ac:dyDescent="0.35">
      <c r="A901" s="251" t="s">
        <v>2110</v>
      </c>
      <c r="B901" s="243" t="s">
        <v>354</v>
      </c>
      <c r="C901" s="244" t="s">
        <v>2628</v>
      </c>
      <c r="D901" s="245" t="s">
        <v>1118</v>
      </c>
      <c r="E901" s="246">
        <v>5.24</v>
      </c>
      <c r="F901" s="246" t="s">
        <v>3095</v>
      </c>
      <c r="G901" s="246"/>
      <c r="I901" s="246"/>
      <c r="J901" s="246"/>
    </row>
    <row r="902" spans="1:10" hidden="1" x14ac:dyDescent="0.35">
      <c r="A902" s="251" t="s">
        <v>2111</v>
      </c>
      <c r="B902" s="243" t="s">
        <v>1321</v>
      </c>
      <c r="C902" s="244" t="s">
        <v>2628</v>
      </c>
      <c r="D902" s="245" t="s">
        <v>1118</v>
      </c>
      <c r="E902" s="246">
        <v>10.79</v>
      </c>
      <c r="F902" s="246" t="s">
        <v>3095</v>
      </c>
      <c r="G902" s="246"/>
      <c r="I902" s="246"/>
      <c r="J902" s="246"/>
    </row>
    <row r="903" spans="1:10" hidden="1" x14ac:dyDescent="0.35">
      <c r="A903" s="251" t="s">
        <v>2112</v>
      </c>
      <c r="B903" s="248" t="s">
        <v>355</v>
      </c>
      <c r="C903" s="244" t="s">
        <v>2628</v>
      </c>
      <c r="D903" s="245" t="s">
        <v>1118</v>
      </c>
      <c r="E903" s="246">
        <v>11.47</v>
      </c>
      <c r="F903" s="246" t="s">
        <v>3095</v>
      </c>
      <c r="G903" s="246"/>
      <c r="I903" s="246"/>
      <c r="J903" s="246"/>
    </row>
    <row r="904" spans="1:10" hidden="1" x14ac:dyDescent="0.35">
      <c r="A904" s="251" t="s">
        <v>2113</v>
      </c>
      <c r="B904" s="243" t="s">
        <v>356</v>
      </c>
      <c r="C904" s="244" t="s">
        <v>2628</v>
      </c>
      <c r="D904" s="245" t="s">
        <v>1118</v>
      </c>
      <c r="E904" s="246">
        <v>10.79</v>
      </c>
      <c r="F904" s="246" t="s">
        <v>3095</v>
      </c>
      <c r="G904" s="246"/>
      <c r="I904" s="246"/>
      <c r="J904" s="246"/>
    </row>
    <row r="905" spans="1:10" hidden="1" x14ac:dyDescent="0.35">
      <c r="A905" s="251" t="s">
        <v>2114</v>
      </c>
      <c r="B905" s="243" t="s">
        <v>357</v>
      </c>
      <c r="C905" s="244" t="s">
        <v>2628</v>
      </c>
      <c r="D905" s="245" t="s">
        <v>1118</v>
      </c>
      <c r="E905" s="246">
        <v>4.75</v>
      </c>
      <c r="F905" s="246" t="s">
        <v>3095</v>
      </c>
      <c r="G905" s="246"/>
      <c r="I905" s="246"/>
      <c r="J905" s="246"/>
    </row>
    <row r="906" spans="1:10" hidden="1" x14ac:dyDescent="0.35">
      <c r="A906" s="251" t="s">
        <v>2115</v>
      </c>
      <c r="B906" s="243" t="s">
        <v>853</v>
      </c>
      <c r="C906" s="244" t="s">
        <v>2628</v>
      </c>
      <c r="D906" s="245" t="s">
        <v>1118</v>
      </c>
      <c r="E906" s="246">
        <v>112.37</v>
      </c>
      <c r="F906" s="246" t="s">
        <v>3095</v>
      </c>
      <c r="G906" s="246"/>
      <c r="I906" s="246"/>
      <c r="J906" s="246"/>
    </row>
    <row r="907" spans="1:10" hidden="1" x14ac:dyDescent="0.35">
      <c r="A907" s="251" t="s">
        <v>2116</v>
      </c>
      <c r="B907" s="243" t="s">
        <v>1322</v>
      </c>
      <c r="C907" s="244" t="s">
        <v>2628</v>
      </c>
      <c r="D907" s="245" t="s">
        <v>1118</v>
      </c>
      <c r="E907" s="246">
        <v>175.1</v>
      </c>
      <c r="F907" s="246" t="s">
        <v>3095</v>
      </c>
      <c r="G907" s="246"/>
      <c r="I907" s="246"/>
      <c r="J907" s="246"/>
    </row>
    <row r="908" spans="1:10" hidden="1" x14ac:dyDescent="0.35">
      <c r="A908" s="251" t="s">
        <v>2117</v>
      </c>
      <c r="B908" s="243" t="s">
        <v>854</v>
      </c>
      <c r="C908" s="244" t="s">
        <v>2628</v>
      </c>
      <c r="D908" s="245" t="s">
        <v>1118</v>
      </c>
      <c r="E908" s="246">
        <v>138.82999999999998</v>
      </c>
      <c r="F908" s="246" t="s">
        <v>3095</v>
      </c>
      <c r="G908" s="246"/>
      <c r="I908" s="246"/>
      <c r="J908" s="246"/>
    </row>
    <row r="909" spans="1:10" hidden="1" x14ac:dyDescent="0.35">
      <c r="A909" s="251" t="s">
        <v>2118</v>
      </c>
      <c r="B909" s="243" t="s">
        <v>855</v>
      </c>
      <c r="C909" s="244" t="s">
        <v>2628</v>
      </c>
      <c r="D909" s="245" t="s">
        <v>1118</v>
      </c>
      <c r="E909" s="246">
        <v>245.54</v>
      </c>
      <c r="F909" s="246" t="s">
        <v>3095</v>
      </c>
      <c r="G909" s="246"/>
      <c r="I909" s="246"/>
      <c r="J909" s="246"/>
    </row>
    <row r="910" spans="1:10" hidden="1" x14ac:dyDescent="0.35">
      <c r="A910" s="251" t="s">
        <v>2119</v>
      </c>
      <c r="B910" s="243" t="s">
        <v>358</v>
      </c>
      <c r="C910" s="244" t="s">
        <v>2628</v>
      </c>
      <c r="D910" s="245" t="s">
        <v>1118</v>
      </c>
      <c r="E910" s="246">
        <v>134.62</v>
      </c>
      <c r="F910" s="246" t="s">
        <v>3096</v>
      </c>
      <c r="G910" s="246"/>
      <c r="I910" s="246"/>
      <c r="J910" s="246"/>
    </row>
    <row r="911" spans="1:10" hidden="1" x14ac:dyDescent="0.35">
      <c r="A911" s="251" t="s">
        <v>2120</v>
      </c>
      <c r="B911" s="243" t="s">
        <v>359</v>
      </c>
      <c r="C911" s="244" t="s">
        <v>2628</v>
      </c>
      <c r="D911" s="245" t="s">
        <v>1118</v>
      </c>
      <c r="E911" s="246">
        <v>196.42999999999998</v>
      </c>
      <c r="F911" s="246" t="s">
        <v>3096</v>
      </c>
      <c r="G911" s="246"/>
      <c r="I911" s="246"/>
      <c r="J911" s="246"/>
    </row>
    <row r="912" spans="1:10" hidden="1" x14ac:dyDescent="0.35">
      <c r="A912" s="251" t="s">
        <v>2121</v>
      </c>
      <c r="B912" s="243" t="s">
        <v>360</v>
      </c>
      <c r="C912" s="244" t="s">
        <v>2628</v>
      </c>
      <c r="D912" s="245" t="s">
        <v>1118</v>
      </c>
      <c r="E912" s="246">
        <v>73.430000000000007</v>
      </c>
      <c r="F912" s="246" t="s">
        <v>3096</v>
      </c>
      <c r="G912" s="246"/>
      <c r="I912" s="246"/>
      <c r="J912" s="246"/>
    </row>
    <row r="913" spans="1:10" hidden="1" x14ac:dyDescent="0.35">
      <c r="A913" s="251" t="s">
        <v>2122</v>
      </c>
      <c r="B913" s="243" t="s">
        <v>361</v>
      </c>
      <c r="C913" s="244" t="s">
        <v>2628</v>
      </c>
      <c r="D913" s="245" t="s">
        <v>1118</v>
      </c>
      <c r="E913" s="246">
        <v>107.15</v>
      </c>
      <c r="F913" s="246" t="s">
        <v>3096</v>
      </c>
      <c r="G913" s="246"/>
      <c r="I913" s="246"/>
      <c r="J913" s="246"/>
    </row>
    <row r="914" spans="1:10" hidden="1" x14ac:dyDescent="0.35">
      <c r="A914" s="251" t="s">
        <v>2123</v>
      </c>
      <c r="B914" s="243" t="s">
        <v>362</v>
      </c>
      <c r="C914" s="244" t="s">
        <v>2628</v>
      </c>
      <c r="D914" s="245" t="s">
        <v>1118</v>
      </c>
      <c r="E914" s="246">
        <v>36.72</v>
      </c>
      <c r="F914" s="246" t="s">
        <v>3096</v>
      </c>
      <c r="G914" s="246"/>
      <c r="I914" s="246"/>
      <c r="J914" s="246"/>
    </row>
    <row r="915" spans="1:10" hidden="1" x14ac:dyDescent="0.35">
      <c r="A915" s="251" t="s">
        <v>2124</v>
      </c>
      <c r="B915" s="243" t="s">
        <v>363</v>
      </c>
      <c r="C915" s="244" t="s">
        <v>2628</v>
      </c>
      <c r="D915" s="245" t="s">
        <v>1118</v>
      </c>
      <c r="E915" s="246">
        <v>53.58</v>
      </c>
      <c r="F915" s="246" t="s">
        <v>3096</v>
      </c>
      <c r="G915" s="246"/>
      <c r="I915" s="246"/>
      <c r="J915" s="246"/>
    </row>
    <row r="916" spans="1:10" hidden="1" x14ac:dyDescent="0.35">
      <c r="A916" s="251" t="s">
        <v>2125</v>
      </c>
      <c r="B916" s="243" t="s">
        <v>509</v>
      </c>
      <c r="C916" s="244" t="s">
        <v>2628</v>
      </c>
      <c r="D916" s="245" t="s">
        <v>1118</v>
      </c>
      <c r="E916" s="246">
        <v>40.699999999999996</v>
      </c>
      <c r="F916" s="246" t="s">
        <v>3096</v>
      </c>
      <c r="G916" s="246"/>
      <c r="I916" s="246"/>
      <c r="J916" s="246"/>
    </row>
    <row r="917" spans="1:10" hidden="1" x14ac:dyDescent="0.35">
      <c r="A917" s="251" t="s">
        <v>2126</v>
      </c>
      <c r="B917" s="243" t="s">
        <v>510</v>
      </c>
      <c r="C917" s="244" t="s">
        <v>2628</v>
      </c>
      <c r="D917" s="245" t="s">
        <v>1118</v>
      </c>
      <c r="E917" s="246">
        <v>57.559999999999995</v>
      </c>
      <c r="F917" s="246" t="s">
        <v>3096</v>
      </c>
      <c r="G917" s="246"/>
      <c r="I917" s="246"/>
      <c r="J917" s="246"/>
    </row>
    <row r="918" spans="1:10" hidden="1" x14ac:dyDescent="0.35">
      <c r="A918" s="251" t="s">
        <v>2127</v>
      </c>
      <c r="B918" s="243" t="s">
        <v>1323</v>
      </c>
      <c r="C918" s="244" t="s">
        <v>2628</v>
      </c>
      <c r="D918" s="245" t="s">
        <v>1118</v>
      </c>
      <c r="E918" s="246">
        <v>40.699999999999996</v>
      </c>
      <c r="F918" s="246" t="s">
        <v>3096</v>
      </c>
      <c r="G918" s="246"/>
      <c r="I918" s="246"/>
      <c r="J918" s="246"/>
    </row>
    <row r="919" spans="1:10" hidden="1" x14ac:dyDescent="0.35">
      <c r="A919" s="251" t="s">
        <v>2128</v>
      </c>
      <c r="B919" s="243" t="s">
        <v>364</v>
      </c>
      <c r="C919" s="244" t="s">
        <v>2628</v>
      </c>
      <c r="D919" s="245" t="s">
        <v>1118</v>
      </c>
      <c r="E919" s="246">
        <v>134.62</v>
      </c>
      <c r="F919" s="246" t="s">
        <v>3096</v>
      </c>
      <c r="G919" s="246"/>
      <c r="I919" s="246"/>
      <c r="J919" s="246"/>
    </row>
    <row r="920" spans="1:10" hidden="1" x14ac:dyDescent="0.35">
      <c r="A920" s="251" t="s">
        <v>2129</v>
      </c>
      <c r="B920" s="243" t="s">
        <v>365</v>
      </c>
      <c r="C920" s="244" t="s">
        <v>2628</v>
      </c>
      <c r="D920" s="245" t="s">
        <v>1118</v>
      </c>
      <c r="E920" s="246">
        <v>196.42999999999998</v>
      </c>
      <c r="F920" s="246" t="s">
        <v>3096</v>
      </c>
      <c r="G920" s="246"/>
      <c r="I920" s="246"/>
      <c r="J920" s="246"/>
    </row>
    <row r="921" spans="1:10" hidden="1" x14ac:dyDescent="0.35">
      <c r="A921" s="251" t="s">
        <v>2130</v>
      </c>
      <c r="B921" s="243" t="s">
        <v>366</v>
      </c>
      <c r="C921" s="244" t="s">
        <v>2628</v>
      </c>
      <c r="D921" s="245" t="s">
        <v>1118</v>
      </c>
      <c r="E921" s="246">
        <v>134.62</v>
      </c>
      <c r="F921" s="246" t="s">
        <v>3096</v>
      </c>
      <c r="G921" s="246"/>
      <c r="I921" s="246"/>
      <c r="J921" s="246"/>
    </row>
    <row r="922" spans="1:10" hidden="1" x14ac:dyDescent="0.35">
      <c r="A922" s="251" t="s">
        <v>2131</v>
      </c>
      <c r="B922" s="243" t="s">
        <v>367</v>
      </c>
      <c r="C922" s="244" t="s">
        <v>2628</v>
      </c>
      <c r="D922" s="245" t="s">
        <v>1118</v>
      </c>
      <c r="E922" s="246">
        <v>196.42999999999998</v>
      </c>
      <c r="F922" s="246" t="s">
        <v>3096</v>
      </c>
      <c r="G922" s="246"/>
      <c r="I922" s="246"/>
      <c r="J922" s="246"/>
    </row>
    <row r="923" spans="1:10" hidden="1" x14ac:dyDescent="0.35">
      <c r="A923" s="251" t="s">
        <v>2132</v>
      </c>
      <c r="B923" s="243" t="s">
        <v>368</v>
      </c>
      <c r="C923" s="244" t="s">
        <v>2628</v>
      </c>
      <c r="D923" s="245" t="s">
        <v>1118</v>
      </c>
      <c r="E923" s="246">
        <v>134.62</v>
      </c>
      <c r="F923" s="246" t="s">
        <v>3096</v>
      </c>
      <c r="G923" s="246"/>
      <c r="I923" s="246"/>
      <c r="J923" s="246"/>
    </row>
    <row r="924" spans="1:10" hidden="1" x14ac:dyDescent="0.35">
      <c r="A924" s="251" t="s">
        <v>2133</v>
      </c>
      <c r="B924" s="243" t="s">
        <v>369</v>
      </c>
      <c r="C924" s="244" t="s">
        <v>2628</v>
      </c>
      <c r="D924" s="245" t="s">
        <v>1118</v>
      </c>
      <c r="E924" s="246">
        <v>196.42999999999998</v>
      </c>
      <c r="F924" s="246" t="s">
        <v>3096</v>
      </c>
      <c r="G924" s="246"/>
      <c r="I924" s="246"/>
      <c r="J924" s="246"/>
    </row>
    <row r="925" spans="1:10" hidden="1" x14ac:dyDescent="0.35">
      <c r="A925" s="251" t="s">
        <v>2134</v>
      </c>
      <c r="B925" s="243" t="s">
        <v>370</v>
      </c>
      <c r="C925" s="244" t="s">
        <v>2628</v>
      </c>
      <c r="D925" s="245" t="s">
        <v>1118</v>
      </c>
      <c r="E925" s="246">
        <v>134.62</v>
      </c>
      <c r="F925" s="246" t="s">
        <v>3096</v>
      </c>
      <c r="G925" s="246"/>
      <c r="I925" s="246"/>
      <c r="J925" s="246"/>
    </row>
    <row r="926" spans="1:10" hidden="1" x14ac:dyDescent="0.35">
      <c r="A926" s="251" t="s">
        <v>2135</v>
      </c>
      <c r="B926" s="243" t="s">
        <v>371</v>
      </c>
      <c r="C926" s="244" t="s">
        <v>2628</v>
      </c>
      <c r="D926" s="245" t="s">
        <v>1118</v>
      </c>
      <c r="E926" s="246">
        <v>196.42999999999998</v>
      </c>
      <c r="F926" s="246" t="s">
        <v>3096</v>
      </c>
      <c r="G926" s="246"/>
      <c r="I926" s="246"/>
      <c r="J926" s="246"/>
    </row>
    <row r="927" spans="1:10" hidden="1" x14ac:dyDescent="0.35">
      <c r="A927" s="251" t="s">
        <v>2136</v>
      </c>
      <c r="B927" s="243" t="s">
        <v>372</v>
      </c>
      <c r="C927" s="244" t="s">
        <v>2628</v>
      </c>
      <c r="D927" s="245" t="s">
        <v>1118</v>
      </c>
      <c r="E927" s="246">
        <v>134.62</v>
      </c>
      <c r="F927" s="246" t="s">
        <v>3096</v>
      </c>
      <c r="G927" s="246"/>
      <c r="I927" s="246"/>
      <c r="J927" s="246"/>
    </row>
    <row r="928" spans="1:10" hidden="1" x14ac:dyDescent="0.35">
      <c r="A928" s="251" t="s">
        <v>2137</v>
      </c>
      <c r="B928" s="243" t="s">
        <v>373</v>
      </c>
      <c r="C928" s="244" t="s">
        <v>2628</v>
      </c>
      <c r="D928" s="245" t="s">
        <v>1118</v>
      </c>
      <c r="E928" s="246">
        <v>196.42999999999998</v>
      </c>
      <c r="F928" s="246" t="s">
        <v>3096</v>
      </c>
      <c r="G928" s="246"/>
      <c r="I928" s="246"/>
      <c r="J928" s="246"/>
    </row>
    <row r="929" spans="1:10" hidden="1" x14ac:dyDescent="0.35">
      <c r="A929" s="251" t="s">
        <v>2138</v>
      </c>
      <c r="B929" s="243" t="s">
        <v>461</v>
      </c>
      <c r="C929" s="244" t="s">
        <v>2628</v>
      </c>
      <c r="D929" s="245" t="s">
        <v>1118</v>
      </c>
      <c r="E929" s="246">
        <v>214.29</v>
      </c>
      <c r="F929" s="246" t="s">
        <v>3096</v>
      </c>
      <c r="G929" s="246"/>
      <c r="I929" s="246"/>
      <c r="J929" s="246"/>
    </row>
    <row r="930" spans="1:10" hidden="1" x14ac:dyDescent="0.35">
      <c r="A930" s="251" t="s">
        <v>2139</v>
      </c>
      <c r="B930" s="243" t="s">
        <v>462</v>
      </c>
      <c r="C930" s="244" t="s">
        <v>2628</v>
      </c>
      <c r="D930" s="245" t="s">
        <v>1118</v>
      </c>
      <c r="E930" s="246">
        <v>146.85999999999999</v>
      </c>
      <c r="F930" s="246" t="s">
        <v>3096</v>
      </c>
      <c r="G930" s="246"/>
      <c r="I930" s="246"/>
      <c r="J930" s="246"/>
    </row>
    <row r="931" spans="1:10" hidden="1" x14ac:dyDescent="0.35">
      <c r="A931" s="251" t="s">
        <v>2140</v>
      </c>
      <c r="B931" s="243" t="s">
        <v>374</v>
      </c>
      <c r="C931" s="244" t="s">
        <v>2628</v>
      </c>
      <c r="D931" s="245" t="s">
        <v>1118</v>
      </c>
      <c r="E931" s="246">
        <v>214.29</v>
      </c>
      <c r="F931" s="246" t="s">
        <v>3096</v>
      </c>
      <c r="G931" s="246"/>
      <c r="I931" s="246"/>
      <c r="J931" s="246"/>
    </row>
    <row r="932" spans="1:10" hidden="1" x14ac:dyDescent="0.35">
      <c r="A932" s="251" t="s">
        <v>2141</v>
      </c>
      <c r="B932" s="243" t="s">
        <v>375</v>
      </c>
      <c r="C932" s="244" t="s">
        <v>2628</v>
      </c>
      <c r="D932" s="245" t="s">
        <v>1118</v>
      </c>
      <c r="E932" s="246">
        <v>146.85999999999999</v>
      </c>
      <c r="F932" s="246" t="s">
        <v>3096</v>
      </c>
      <c r="G932" s="246"/>
      <c r="I932" s="246"/>
      <c r="J932" s="246"/>
    </row>
    <row r="933" spans="1:10" hidden="1" x14ac:dyDescent="0.35">
      <c r="A933" s="251" t="s">
        <v>2142</v>
      </c>
      <c r="B933" s="243" t="s">
        <v>467</v>
      </c>
      <c r="C933" s="244" t="s">
        <v>2628</v>
      </c>
      <c r="D933" s="245" t="s">
        <v>1118</v>
      </c>
      <c r="E933" s="246">
        <v>73.430000000000007</v>
      </c>
      <c r="F933" s="246" t="s">
        <v>3096</v>
      </c>
      <c r="G933" s="250"/>
      <c r="I933" s="246"/>
      <c r="J933" s="246"/>
    </row>
    <row r="934" spans="1:10" hidden="1" x14ac:dyDescent="0.35">
      <c r="A934" s="251" t="s">
        <v>2143</v>
      </c>
      <c r="B934" s="243" t="s">
        <v>1324</v>
      </c>
      <c r="C934" s="244" t="s">
        <v>2628</v>
      </c>
      <c r="D934" s="245" t="s">
        <v>1118</v>
      </c>
      <c r="E934" s="246">
        <v>107.15</v>
      </c>
      <c r="F934" s="246" t="s">
        <v>3096</v>
      </c>
      <c r="G934" s="250"/>
      <c r="I934" s="246"/>
      <c r="J934" s="246"/>
    </row>
    <row r="935" spans="1:10" hidden="1" x14ac:dyDescent="0.35">
      <c r="A935" s="251" t="s">
        <v>2144</v>
      </c>
      <c r="B935" s="243" t="s">
        <v>376</v>
      </c>
      <c r="C935" s="244" t="s">
        <v>2628</v>
      </c>
      <c r="D935" s="245" t="s">
        <v>1118</v>
      </c>
      <c r="E935" s="246">
        <v>134.62</v>
      </c>
      <c r="F935" s="246" t="s">
        <v>3096</v>
      </c>
      <c r="G935" s="246"/>
      <c r="I935" s="246"/>
      <c r="J935" s="246"/>
    </row>
    <row r="936" spans="1:10" hidden="1" x14ac:dyDescent="0.35">
      <c r="A936" s="251" t="s">
        <v>2145</v>
      </c>
      <c r="B936" s="243" t="s">
        <v>377</v>
      </c>
      <c r="C936" s="244" t="s">
        <v>2628</v>
      </c>
      <c r="D936" s="245" t="s">
        <v>1118</v>
      </c>
      <c r="E936" s="246">
        <v>196.42999999999998</v>
      </c>
      <c r="F936" s="246" t="s">
        <v>3096</v>
      </c>
      <c r="G936" s="246"/>
      <c r="I936" s="246"/>
      <c r="J936" s="246"/>
    </row>
    <row r="937" spans="1:10" hidden="1" x14ac:dyDescent="0.35">
      <c r="A937" s="251" t="s">
        <v>2146</v>
      </c>
      <c r="B937" s="243" t="s">
        <v>1325</v>
      </c>
      <c r="C937" s="244" t="s">
        <v>2628</v>
      </c>
      <c r="D937" s="245" t="s">
        <v>1118</v>
      </c>
      <c r="E937" s="246">
        <v>146.85999999999999</v>
      </c>
      <c r="F937" s="246" t="s">
        <v>3096</v>
      </c>
      <c r="G937" s="246"/>
      <c r="I937" s="246"/>
      <c r="J937" s="246"/>
    </row>
    <row r="938" spans="1:10" hidden="1" x14ac:dyDescent="0.35">
      <c r="A938" s="251" t="s">
        <v>2147</v>
      </c>
      <c r="B938" s="243" t="s">
        <v>378</v>
      </c>
      <c r="C938" s="244" t="s">
        <v>2628</v>
      </c>
      <c r="D938" s="245" t="s">
        <v>1118</v>
      </c>
      <c r="E938" s="246">
        <v>146.85999999999999</v>
      </c>
      <c r="F938" s="246" t="s">
        <v>3096</v>
      </c>
      <c r="G938" s="246"/>
      <c r="I938" s="246"/>
      <c r="J938" s="246"/>
    </row>
    <row r="939" spans="1:10" hidden="1" x14ac:dyDescent="0.35">
      <c r="A939" s="251" t="s">
        <v>2148</v>
      </c>
      <c r="B939" s="243" t="s">
        <v>1326</v>
      </c>
      <c r="C939" s="244" t="s">
        <v>2628</v>
      </c>
      <c r="D939" s="245" t="s">
        <v>1118</v>
      </c>
      <c r="E939" s="246">
        <v>46</v>
      </c>
      <c r="F939" s="246" t="s">
        <v>3096</v>
      </c>
      <c r="G939" s="246"/>
      <c r="I939" s="246"/>
      <c r="J939" s="246"/>
    </row>
    <row r="940" spans="1:10" hidden="1" x14ac:dyDescent="0.35">
      <c r="A940" s="251" t="s">
        <v>2149</v>
      </c>
      <c r="B940" s="243" t="s">
        <v>1327</v>
      </c>
      <c r="C940" s="244" t="s">
        <v>2628</v>
      </c>
      <c r="D940" s="245" t="s">
        <v>1118</v>
      </c>
      <c r="E940" s="246">
        <v>36.799999999999997</v>
      </c>
      <c r="F940" s="246" t="s">
        <v>3096</v>
      </c>
      <c r="G940" s="246"/>
      <c r="I940" s="246"/>
      <c r="J940" s="246"/>
    </row>
    <row r="941" spans="1:10" hidden="1" x14ac:dyDescent="0.35">
      <c r="A941" s="251" t="s">
        <v>2150</v>
      </c>
      <c r="B941" s="243" t="s">
        <v>379</v>
      </c>
      <c r="C941" s="244" t="s">
        <v>2628</v>
      </c>
      <c r="D941" s="245" t="s">
        <v>1118</v>
      </c>
      <c r="E941" s="246">
        <v>36.799999999999997</v>
      </c>
      <c r="F941" s="246" t="s">
        <v>3096</v>
      </c>
      <c r="G941" s="246"/>
      <c r="I941" s="246"/>
      <c r="J941" s="246"/>
    </row>
    <row r="942" spans="1:10" hidden="1" x14ac:dyDescent="0.35">
      <c r="A942" s="251" t="s">
        <v>2151</v>
      </c>
      <c r="B942" s="243" t="s">
        <v>380</v>
      </c>
      <c r="C942" s="244" t="s">
        <v>2628</v>
      </c>
      <c r="D942" s="245" t="s">
        <v>1118</v>
      </c>
      <c r="E942" s="246">
        <v>5.59</v>
      </c>
      <c r="F942" s="246" t="s">
        <v>3096</v>
      </c>
      <c r="G942" s="246"/>
      <c r="I942" s="246"/>
      <c r="J942" s="246"/>
    </row>
    <row r="943" spans="1:10" hidden="1" x14ac:dyDescent="0.35">
      <c r="A943" s="251" t="s">
        <v>2152</v>
      </c>
      <c r="B943" s="243" t="s">
        <v>1328</v>
      </c>
      <c r="C943" s="244" t="s">
        <v>2628</v>
      </c>
      <c r="D943" s="245" t="s">
        <v>1118</v>
      </c>
      <c r="E943" s="246">
        <v>11.47</v>
      </c>
      <c r="F943" s="246" t="s">
        <v>3096</v>
      </c>
      <c r="G943" s="246"/>
      <c r="I943" s="246"/>
      <c r="J943" s="246"/>
    </row>
    <row r="944" spans="1:10" hidden="1" x14ac:dyDescent="0.35">
      <c r="A944" s="251" t="s">
        <v>2153</v>
      </c>
      <c r="B944" s="243" t="s">
        <v>381</v>
      </c>
      <c r="C944" s="244" t="s">
        <v>2628</v>
      </c>
      <c r="D944" s="245" t="s">
        <v>1118</v>
      </c>
      <c r="E944" s="246">
        <v>12.15</v>
      </c>
      <c r="F944" s="246" t="s">
        <v>3096</v>
      </c>
      <c r="G944" s="246"/>
      <c r="I944" s="246"/>
      <c r="J944" s="246"/>
    </row>
    <row r="945" spans="1:10" hidden="1" x14ac:dyDescent="0.35">
      <c r="A945" s="251" t="s">
        <v>2154</v>
      </c>
      <c r="B945" s="248" t="s">
        <v>382</v>
      </c>
      <c r="C945" s="244" t="s">
        <v>2628</v>
      </c>
      <c r="D945" s="245" t="s">
        <v>1118</v>
      </c>
      <c r="E945" s="246">
        <v>11.47</v>
      </c>
      <c r="F945" s="246" t="s">
        <v>3096</v>
      </c>
      <c r="G945" s="246"/>
      <c r="I945" s="246"/>
      <c r="J945" s="246"/>
    </row>
    <row r="946" spans="1:10" hidden="1" x14ac:dyDescent="0.35">
      <c r="A946" s="251" t="s">
        <v>2155</v>
      </c>
      <c r="B946" s="243" t="s">
        <v>383</v>
      </c>
      <c r="C946" s="244" t="s">
        <v>2628</v>
      </c>
      <c r="D946" s="245" t="s">
        <v>1118</v>
      </c>
      <c r="E946" s="246">
        <v>5.18</v>
      </c>
      <c r="F946" s="246" t="s">
        <v>3096</v>
      </c>
      <c r="G946" s="246"/>
      <c r="I946" s="246"/>
      <c r="J946" s="246"/>
    </row>
    <row r="947" spans="1:10" hidden="1" x14ac:dyDescent="0.35">
      <c r="A947" s="251" t="s">
        <v>2156</v>
      </c>
      <c r="B947" s="243" t="s">
        <v>856</v>
      </c>
      <c r="C947" s="244" t="s">
        <v>2628</v>
      </c>
      <c r="D947" s="245" t="s">
        <v>1118</v>
      </c>
      <c r="E947" s="246">
        <v>159.12</v>
      </c>
      <c r="F947" s="246" t="s">
        <v>3096</v>
      </c>
      <c r="G947" s="246"/>
      <c r="I947" s="246"/>
      <c r="J947" s="246"/>
    </row>
    <row r="948" spans="1:10" hidden="1" x14ac:dyDescent="0.35">
      <c r="A948" s="251" t="s">
        <v>2157</v>
      </c>
      <c r="B948" s="243" t="s">
        <v>1329</v>
      </c>
      <c r="C948" s="244" t="s">
        <v>2628</v>
      </c>
      <c r="D948" s="245" t="s">
        <v>1118</v>
      </c>
      <c r="E948" s="246">
        <v>226.54999999999998</v>
      </c>
      <c r="F948" s="246" t="s">
        <v>3096</v>
      </c>
      <c r="G948" s="246"/>
      <c r="I948" s="246"/>
      <c r="J948" s="246"/>
    </row>
    <row r="949" spans="1:10" hidden="1" x14ac:dyDescent="0.35">
      <c r="A949" s="251" t="s">
        <v>2158</v>
      </c>
      <c r="B949" s="243" t="s">
        <v>857</v>
      </c>
      <c r="C949" s="244" t="s">
        <v>2628</v>
      </c>
      <c r="D949" s="245" t="s">
        <v>1118</v>
      </c>
      <c r="E949" s="246">
        <v>201.92999999999998</v>
      </c>
      <c r="F949" s="246" t="s">
        <v>3096</v>
      </c>
      <c r="G949" s="246"/>
      <c r="I949" s="246"/>
      <c r="J949" s="246"/>
    </row>
    <row r="950" spans="1:10" hidden="1" x14ac:dyDescent="0.35">
      <c r="A950" s="251" t="s">
        <v>2159</v>
      </c>
      <c r="B950" s="243" t="s">
        <v>858</v>
      </c>
      <c r="C950" s="244" t="s">
        <v>2628</v>
      </c>
      <c r="D950" s="245" t="s">
        <v>1118</v>
      </c>
      <c r="E950" s="246">
        <v>321.43</v>
      </c>
      <c r="F950" s="246" t="s">
        <v>3096</v>
      </c>
      <c r="G950" s="246"/>
      <c r="I950" s="246"/>
      <c r="J950" s="246"/>
    </row>
    <row r="951" spans="1:10" hidden="1" x14ac:dyDescent="0.35">
      <c r="A951" s="251" t="s">
        <v>2160</v>
      </c>
      <c r="B951" s="243" t="s">
        <v>384</v>
      </c>
      <c r="C951" s="244" t="s">
        <v>2628</v>
      </c>
      <c r="D951" s="245" t="s">
        <v>1118</v>
      </c>
      <c r="E951" s="246">
        <v>145.84</v>
      </c>
      <c r="F951" s="246" t="s">
        <v>3097</v>
      </c>
      <c r="G951" s="246"/>
      <c r="I951" s="246"/>
      <c r="J951" s="246"/>
    </row>
    <row r="952" spans="1:10" hidden="1" x14ac:dyDescent="0.35">
      <c r="A952" s="251" t="s">
        <v>2161</v>
      </c>
      <c r="B952" s="243" t="s">
        <v>385</v>
      </c>
      <c r="C952" s="244" t="s">
        <v>2628</v>
      </c>
      <c r="D952" s="245" t="s">
        <v>1118</v>
      </c>
      <c r="E952" s="246">
        <v>211.95999999999998</v>
      </c>
      <c r="F952" s="246" t="s">
        <v>3097</v>
      </c>
      <c r="G952" s="246"/>
      <c r="I952" s="246"/>
      <c r="J952" s="246"/>
    </row>
    <row r="953" spans="1:10" hidden="1" x14ac:dyDescent="0.35">
      <c r="A953" s="251" t="s">
        <v>2162</v>
      </c>
      <c r="B953" s="243" t="s">
        <v>386</v>
      </c>
      <c r="C953" s="244" t="s">
        <v>2628</v>
      </c>
      <c r="D953" s="245" t="s">
        <v>1118</v>
      </c>
      <c r="E953" s="246">
        <v>79.550000000000011</v>
      </c>
      <c r="F953" s="246" t="s">
        <v>3097</v>
      </c>
      <c r="G953" s="246"/>
      <c r="I953" s="246"/>
      <c r="J953" s="246"/>
    </row>
    <row r="954" spans="1:10" hidden="1" x14ac:dyDescent="0.35">
      <c r="A954" s="251" t="s">
        <v>2163</v>
      </c>
      <c r="B954" s="243" t="s">
        <v>387</v>
      </c>
      <c r="C954" s="244" t="s">
        <v>2628</v>
      </c>
      <c r="D954" s="245" t="s">
        <v>1118</v>
      </c>
      <c r="E954" s="246">
        <v>115.62</v>
      </c>
      <c r="F954" s="246" t="s">
        <v>3097</v>
      </c>
      <c r="G954" s="246"/>
      <c r="I954" s="246"/>
      <c r="J954" s="246"/>
    </row>
    <row r="955" spans="1:10" hidden="1" x14ac:dyDescent="0.35">
      <c r="A955" s="251" t="s">
        <v>2164</v>
      </c>
      <c r="B955" s="243" t="s">
        <v>388</v>
      </c>
      <c r="C955" s="244" t="s">
        <v>2628</v>
      </c>
      <c r="D955" s="245" t="s">
        <v>1118</v>
      </c>
      <c r="E955" s="246">
        <v>39.78</v>
      </c>
      <c r="F955" s="246" t="s">
        <v>3097</v>
      </c>
      <c r="G955" s="246"/>
      <c r="I955" s="246"/>
      <c r="J955" s="246"/>
    </row>
    <row r="956" spans="1:10" hidden="1" x14ac:dyDescent="0.35">
      <c r="A956" s="251" t="s">
        <v>2165</v>
      </c>
      <c r="B956" s="243" t="s">
        <v>389</v>
      </c>
      <c r="C956" s="244" t="s">
        <v>2628</v>
      </c>
      <c r="D956" s="245" t="s">
        <v>1118</v>
      </c>
      <c r="E956" s="246">
        <v>57.809999999999995</v>
      </c>
      <c r="F956" s="246" t="s">
        <v>3097</v>
      </c>
      <c r="G956" s="246"/>
      <c r="I956" s="246"/>
      <c r="J956" s="246"/>
    </row>
    <row r="957" spans="1:10" hidden="1" x14ac:dyDescent="0.35">
      <c r="A957" s="251" t="s">
        <v>2166</v>
      </c>
      <c r="B957" s="243" t="s">
        <v>511</v>
      </c>
      <c r="C957" s="244" t="s">
        <v>2628</v>
      </c>
      <c r="D957" s="245" t="s">
        <v>1118</v>
      </c>
      <c r="E957" s="246">
        <v>43.76</v>
      </c>
      <c r="F957" s="246" t="s">
        <v>3097</v>
      </c>
      <c r="G957" s="246"/>
      <c r="I957" s="246"/>
      <c r="J957" s="246"/>
    </row>
    <row r="958" spans="1:10" hidden="1" x14ac:dyDescent="0.35">
      <c r="A958" s="251" t="s">
        <v>2167</v>
      </c>
      <c r="B958" s="243" t="s">
        <v>512</v>
      </c>
      <c r="C958" s="244" t="s">
        <v>2628</v>
      </c>
      <c r="D958" s="245" t="s">
        <v>1118</v>
      </c>
      <c r="E958" s="246">
        <v>61.79</v>
      </c>
      <c r="F958" s="246" t="s">
        <v>3097</v>
      </c>
      <c r="G958" s="246"/>
      <c r="I958" s="246"/>
      <c r="J958" s="246"/>
    </row>
    <row r="959" spans="1:10" hidden="1" x14ac:dyDescent="0.35">
      <c r="A959" s="251" t="s">
        <v>2168</v>
      </c>
      <c r="B959" s="243" t="s">
        <v>1330</v>
      </c>
      <c r="C959" s="244" t="s">
        <v>2628</v>
      </c>
      <c r="D959" s="245" t="s">
        <v>1118</v>
      </c>
      <c r="E959" s="246">
        <v>43.76</v>
      </c>
      <c r="F959" s="246" t="s">
        <v>3097</v>
      </c>
      <c r="G959" s="246"/>
      <c r="I959" s="246"/>
      <c r="J959" s="246"/>
    </row>
    <row r="960" spans="1:10" hidden="1" x14ac:dyDescent="0.35">
      <c r="A960" s="251" t="s">
        <v>2169</v>
      </c>
      <c r="B960" s="243" t="s">
        <v>390</v>
      </c>
      <c r="C960" s="244" t="s">
        <v>2628</v>
      </c>
      <c r="D960" s="245" t="s">
        <v>1118</v>
      </c>
      <c r="E960" s="246">
        <v>145.84</v>
      </c>
      <c r="F960" s="246" t="s">
        <v>3097</v>
      </c>
      <c r="G960" s="246"/>
      <c r="I960" s="246"/>
      <c r="J960" s="246"/>
    </row>
    <row r="961" spans="1:10" hidden="1" x14ac:dyDescent="0.35">
      <c r="A961" s="251" t="s">
        <v>2170</v>
      </c>
      <c r="B961" s="243" t="s">
        <v>391</v>
      </c>
      <c r="C961" s="244" t="s">
        <v>2628</v>
      </c>
      <c r="D961" s="245" t="s">
        <v>1118</v>
      </c>
      <c r="E961" s="246">
        <v>211.95999999999998</v>
      </c>
      <c r="F961" s="246" t="s">
        <v>3097</v>
      </c>
      <c r="G961" s="246"/>
      <c r="I961" s="246"/>
      <c r="J961" s="246"/>
    </row>
    <row r="962" spans="1:10" hidden="1" x14ac:dyDescent="0.35">
      <c r="A962" s="251" t="s">
        <v>2171</v>
      </c>
      <c r="B962" s="243" t="s">
        <v>392</v>
      </c>
      <c r="C962" s="244" t="s">
        <v>2628</v>
      </c>
      <c r="D962" s="245" t="s">
        <v>1118</v>
      </c>
      <c r="E962" s="246">
        <v>145.84</v>
      </c>
      <c r="F962" s="246" t="s">
        <v>3097</v>
      </c>
      <c r="G962" s="246"/>
      <c r="I962" s="246"/>
      <c r="J962" s="246"/>
    </row>
    <row r="963" spans="1:10" hidden="1" x14ac:dyDescent="0.35">
      <c r="A963" s="251" t="s">
        <v>2172</v>
      </c>
      <c r="B963" s="243" t="s">
        <v>393</v>
      </c>
      <c r="C963" s="244" t="s">
        <v>2628</v>
      </c>
      <c r="D963" s="245" t="s">
        <v>1118</v>
      </c>
      <c r="E963" s="246">
        <v>211.95999999999998</v>
      </c>
      <c r="F963" s="246" t="s">
        <v>3097</v>
      </c>
      <c r="G963" s="246"/>
      <c r="I963" s="246"/>
      <c r="J963" s="246"/>
    </row>
    <row r="964" spans="1:10" hidden="1" x14ac:dyDescent="0.35">
      <c r="A964" s="251" t="s">
        <v>2173</v>
      </c>
      <c r="B964" s="243" t="s">
        <v>394</v>
      </c>
      <c r="C964" s="244" t="s">
        <v>2628</v>
      </c>
      <c r="D964" s="245" t="s">
        <v>1118</v>
      </c>
      <c r="E964" s="246">
        <v>145.84</v>
      </c>
      <c r="F964" s="246" t="s">
        <v>3097</v>
      </c>
      <c r="G964" s="246"/>
      <c r="I964" s="246"/>
      <c r="J964" s="246"/>
    </row>
    <row r="965" spans="1:10" hidden="1" x14ac:dyDescent="0.35">
      <c r="A965" s="251" t="s">
        <v>2174</v>
      </c>
      <c r="B965" s="243" t="s">
        <v>395</v>
      </c>
      <c r="C965" s="244" t="s">
        <v>2628</v>
      </c>
      <c r="D965" s="245" t="s">
        <v>1118</v>
      </c>
      <c r="E965" s="246">
        <v>211.95999999999998</v>
      </c>
      <c r="F965" s="246" t="s">
        <v>3097</v>
      </c>
      <c r="G965" s="246"/>
      <c r="I965" s="246"/>
      <c r="J965" s="246"/>
    </row>
    <row r="966" spans="1:10" hidden="1" x14ac:dyDescent="0.35">
      <c r="A966" s="251" t="s">
        <v>2175</v>
      </c>
      <c r="B966" s="243" t="s">
        <v>396</v>
      </c>
      <c r="C966" s="244" t="s">
        <v>2628</v>
      </c>
      <c r="D966" s="245" t="s">
        <v>1118</v>
      </c>
      <c r="E966" s="246">
        <v>145.84</v>
      </c>
      <c r="F966" s="246" t="s">
        <v>3097</v>
      </c>
      <c r="G966" s="246"/>
      <c r="I966" s="246"/>
      <c r="J966" s="246"/>
    </row>
    <row r="967" spans="1:10" hidden="1" x14ac:dyDescent="0.35">
      <c r="A967" s="251" t="s">
        <v>2176</v>
      </c>
      <c r="B967" s="243" t="s">
        <v>397</v>
      </c>
      <c r="C967" s="244" t="s">
        <v>2628</v>
      </c>
      <c r="D967" s="245" t="s">
        <v>1118</v>
      </c>
      <c r="E967" s="246">
        <v>211.95999999999998</v>
      </c>
      <c r="F967" s="246" t="s">
        <v>3097</v>
      </c>
      <c r="G967" s="246"/>
      <c r="I967" s="246"/>
      <c r="J967" s="246"/>
    </row>
    <row r="968" spans="1:10" hidden="1" x14ac:dyDescent="0.35">
      <c r="A968" s="251" t="s">
        <v>2177</v>
      </c>
      <c r="B968" s="243" t="s">
        <v>398</v>
      </c>
      <c r="C968" s="244" t="s">
        <v>2628</v>
      </c>
      <c r="D968" s="245" t="s">
        <v>1118</v>
      </c>
      <c r="E968" s="246">
        <v>145.84</v>
      </c>
      <c r="F968" s="246" t="s">
        <v>3097</v>
      </c>
      <c r="G968" s="246"/>
      <c r="I968" s="246"/>
      <c r="J968" s="246"/>
    </row>
    <row r="969" spans="1:10" hidden="1" x14ac:dyDescent="0.35">
      <c r="A969" s="251" t="s">
        <v>2178</v>
      </c>
      <c r="B969" s="243" t="s">
        <v>399</v>
      </c>
      <c r="C969" s="244" t="s">
        <v>2628</v>
      </c>
      <c r="D969" s="245" t="s">
        <v>1118</v>
      </c>
      <c r="E969" s="246">
        <v>211.95999999999998</v>
      </c>
      <c r="F969" s="246" t="s">
        <v>3097</v>
      </c>
      <c r="G969" s="246"/>
      <c r="I969" s="246"/>
      <c r="J969" s="246"/>
    </row>
    <row r="970" spans="1:10" hidden="1" x14ac:dyDescent="0.35">
      <c r="A970" s="251" t="s">
        <v>2179</v>
      </c>
      <c r="B970" s="243" t="s">
        <v>463</v>
      </c>
      <c r="C970" s="244" t="s">
        <v>2628</v>
      </c>
      <c r="D970" s="245" t="s">
        <v>1118</v>
      </c>
      <c r="E970" s="246">
        <v>231.23</v>
      </c>
      <c r="F970" s="246" t="s">
        <v>3097</v>
      </c>
      <c r="G970" s="246"/>
      <c r="I970" s="246"/>
      <c r="J970" s="246"/>
    </row>
    <row r="971" spans="1:10" hidden="1" x14ac:dyDescent="0.35">
      <c r="A971" s="251" t="s">
        <v>2180</v>
      </c>
      <c r="B971" s="243" t="s">
        <v>464</v>
      </c>
      <c r="C971" s="244" t="s">
        <v>2628</v>
      </c>
      <c r="D971" s="245" t="s">
        <v>1118</v>
      </c>
      <c r="E971" s="246">
        <v>159.1</v>
      </c>
      <c r="F971" s="246" t="s">
        <v>3097</v>
      </c>
      <c r="G971" s="246"/>
      <c r="I971" s="246"/>
      <c r="J971" s="246"/>
    </row>
    <row r="972" spans="1:10" hidden="1" x14ac:dyDescent="0.35">
      <c r="A972" s="251" t="s">
        <v>2181</v>
      </c>
      <c r="B972" s="243" t="s">
        <v>400</v>
      </c>
      <c r="C972" s="244" t="s">
        <v>2628</v>
      </c>
      <c r="D972" s="245" t="s">
        <v>1118</v>
      </c>
      <c r="E972" s="246">
        <v>231.23</v>
      </c>
      <c r="F972" s="246" t="s">
        <v>3097</v>
      </c>
      <c r="G972" s="246"/>
      <c r="I972" s="246"/>
      <c r="J972" s="246"/>
    </row>
    <row r="973" spans="1:10" hidden="1" x14ac:dyDescent="0.35">
      <c r="A973" s="251" t="s">
        <v>2182</v>
      </c>
      <c r="B973" s="243" t="s">
        <v>401</v>
      </c>
      <c r="C973" s="244" t="s">
        <v>2628</v>
      </c>
      <c r="D973" s="245" t="s">
        <v>1118</v>
      </c>
      <c r="E973" s="246">
        <v>159.1</v>
      </c>
      <c r="F973" s="246" t="s">
        <v>3097</v>
      </c>
      <c r="G973" s="246"/>
      <c r="I973" s="246"/>
      <c r="J973" s="246"/>
    </row>
    <row r="974" spans="1:10" hidden="1" x14ac:dyDescent="0.35">
      <c r="A974" s="251" t="s">
        <v>2183</v>
      </c>
      <c r="B974" s="243" t="s">
        <v>466</v>
      </c>
      <c r="C974" s="244" t="s">
        <v>2628</v>
      </c>
      <c r="D974" s="245" t="s">
        <v>1118</v>
      </c>
      <c r="E974" s="246">
        <v>79.550000000000011</v>
      </c>
      <c r="F974" s="246" t="s">
        <v>3097</v>
      </c>
      <c r="G974" s="250"/>
      <c r="I974" s="246"/>
      <c r="J974" s="246"/>
    </row>
    <row r="975" spans="1:10" hidden="1" x14ac:dyDescent="0.35">
      <c r="A975" s="251" t="s">
        <v>2184</v>
      </c>
      <c r="B975" s="243" t="s">
        <v>465</v>
      </c>
      <c r="C975" s="244" t="s">
        <v>2628</v>
      </c>
      <c r="D975" s="245" t="s">
        <v>1118</v>
      </c>
      <c r="E975" s="246">
        <v>115.62</v>
      </c>
      <c r="F975" s="246" t="s">
        <v>3097</v>
      </c>
      <c r="G975" s="250"/>
      <c r="I975" s="246"/>
      <c r="J975" s="246"/>
    </row>
    <row r="976" spans="1:10" hidden="1" x14ac:dyDescent="0.35">
      <c r="A976" s="251" t="s">
        <v>2185</v>
      </c>
      <c r="B976" s="243" t="s">
        <v>402</v>
      </c>
      <c r="C976" s="244" t="s">
        <v>2628</v>
      </c>
      <c r="D976" s="245" t="s">
        <v>1118</v>
      </c>
      <c r="E976" s="246">
        <v>145.84</v>
      </c>
      <c r="F976" s="246" t="s">
        <v>3097</v>
      </c>
      <c r="G976" s="246"/>
      <c r="I976" s="246"/>
      <c r="J976" s="246"/>
    </row>
    <row r="977" spans="1:10" hidden="1" x14ac:dyDescent="0.35">
      <c r="A977" s="251" t="s">
        <v>2186</v>
      </c>
      <c r="B977" s="243" t="s">
        <v>403</v>
      </c>
      <c r="C977" s="244" t="s">
        <v>2628</v>
      </c>
      <c r="D977" s="245" t="s">
        <v>1118</v>
      </c>
      <c r="E977" s="246">
        <v>211.95999999999998</v>
      </c>
      <c r="F977" s="246" t="s">
        <v>3097</v>
      </c>
      <c r="G977" s="246"/>
      <c r="I977" s="246"/>
      <c r="J977" s="246"/>
    </row>
    <row r="978" spans="1:10" hidden="1" x14ac:dyDescent="0.35">
      <c r="A978" s="251" t="s">
        <v>2187</v>
      </c>
      <c r="B978" s="243" t="s">
        <v>1331</v>
      </c>
      <c r="C978" s="244" t="s">
        <v>2628</v>
      </c>
      <c r="D978" s="245" t="s">
        <v>1118</v>
      </c>
      <c r="E978" s="246">
        <v>159.1</v>
      </c>
      <c r="F978" s="246" t="s">
        <v>3097</v>
      </c>
      <c r="G978" s="246"/>
      <c r="I978" s="246"/>
      <c r="J978" s="246"/>
    </row>
    <row r="979" spans="1:10" hidden="1" x14ac:dyDescent="0.35">
      <c r="A979" s="251" t="s">
        <v>2188</v>
      </c>
      <c r="B979" s="243" t="s">
        <v>404</v>
      </c>
      <c r="C979" s="244" t="s">
        <v>2628</v>
      </c>
      <c r="D979" s="245" t="s">
        <v>1118</v>
      </c>
      <c r="E979" s="246">
        <v>159.1</v>
      </c>
      <c r="F979" s="246" t="s">
        <v>3097</v>
      </c>
      <c r="G979" s="246"/>
      <c r="I979" s="246"/>
      <c r="J979" s="246"/>
    </row>
    <row r="980" spans="1:10" hidden="1" x14ac:dyDescent="0.35">
      <c r="A980" s="251" t="s">
        <v>2189</v>
      </c>
      <c r="B980" s="243" t="s">
        <v>1332</v>
      </c>
      <c r="C980" s="244" t="s">
        <v>2628</v>
      </c>
      <c r="D980" s="245" t="s">
        <v>1118</v>
      </c>
      <c r="E980" s="246">
        <v>48.699999999999996</v>
      </c>
      <c r="F980" s="246" t="s">
        <v>3097</v>
      </c>
      <c r="G980" s="246"/>
      <c r="I980" s="246"/>
      <c r="J980" s="246"/>
    </row>
    <row r="981" spans="1:10" hidden="1" x14ac:dyDescent="0.35">
      <c r="A981" s="251" t="s">
        <v>2190</v>
      </c>
      <c r="B981" s="243" t="s">
        <v>1333</v>
      </c>
      <c r="C981" s="244" t="s">
        <v>2628</v>
      </c>
      <c r="D981" s="245" t="s">
        <v>1118</v>
      </c>
      <c r="E981" s="246">
        <v>38.96</v>
      </c>
      <c r="F981" s="246" t="s">
        <v>3097</v>
      </c>
      <c r="G981" s="246"/>
      <c r="I981" s="246"/>
      <c r="J981" s="246"/>
    </row>
    <row r="982" spans="1:10" hidden="1" x14ac:dyDescent="0.35">
      <c r="A982" s="251" t="s">
        <v>2191</v>
      </c>
      <c r="B982" s="243" t="s">
        <v>405</v>
      </c>
      <c r="C982" s="244" t="s">
        <v>2628</v>
      </c>
      <c r="D982" s="245" t="s">
        <v>1118</v>
      </c>
      <c r="E982" s="246">
        <v>38.96</v>
      </c>
      <c r="F982" s="246" t="s">
        <v>3097</v>
      </c>
      <c r="G982" s="246"/>
      <c r="I982" s="246"/>
      <c r="J982" s="246"/>
    </row>
    <row r="983" spans="1:10" hidden="1" x14ac:dyDescent="0.35">
      <c r="A983" s="251" t="s">
        <v>2192</v>
      </c>
      <c r="B983" s="243" t="s">
        <v>406</v>
      </c>
      <c r="C983" s="244" t="s">
        <v>2628</v>
      </c>
      <c r="D983" s="245" t="s">
        <v>1118</v>
      </c>
      <c r="E983" s="246">
        <v>5.93</v>
      </c>
      <c r="F983" s="246" t="s">
        <v>3097</v>
      </c>
      <c r="G983" s="246"/>
      <c r="I983" s="246"/>
      <c r="J983" s="246"/>
    </row>
    <row r="984" spans="1:10" hidden="1" x14ac:dyDescent="0.35">
      <c r="A984" s="251" t="s">
        <v>2193</v>
      </c>
      <c r="B984" s="243" t="s">
        <v>1334</v>
      </c>
      <c r="C984" s="244" t="s">
        <v>2628</v>
      </c>
      <c r="D984" s="245" t="s">
        <v>1118</v>
      </c>
      <c r="E984" s="246">
        <v>12.15</v>
      </c>
      <c r="F984" s="246" t="s">
        <v>3097</v>
      </c>
      <c r="G984" s="246"/>
      <c r="I984" s="246"/>
      <c r="J984" s="246"/>
    </row>
    <row r="985" spans="1:10" hidden="1" x14ac:dyDescent="0.35">
      <c r="A985" s="251" t="s">
        <v>2194</v>
      </c>
      <c r="B985" s="243" t="s">
        <v>407</v>
      </c>
      <c r="C985" s="244" t="s">
        <v>2628</v>
      </c>
      <c r="D985" s="245" t="s">
        <v>1118</v>
      </c>
      <c r="E985" s="246">
        <v>12.84</v>
      </c>
      <c r="F985" s="246" t="s">
        <v>3097</v>
      </c>
      <c r="G985" s="246"/>
      <c r="I985" s="246"/>
      <c r="J985" s="246"/>
    </row>
    <row r="986" spans="1:10" hidden="1" x14ac:dyDescent="0.35">
      <c r="A986" s="251" t="s">
        <v>2195</v>
      </c>
      <c r="B986" s="243" t="s">
        <v>408</v>
      </c>
      <c r="C986" s="244" t="s">
        <v>2628</v>
      </c>
      <c r="D986" s="245" t="s">
        <v>1118</v>
      </c>
      <c r="E986" s="246">
        <v>12.15</v>
      </c>
      <c r="F986" s="246" t="s">
        <v>3097</v>
      </c>
      <c r="G986" s="246"/>
      <c r="I986" s="246"/>
      <c r="J986" s="246"/>
    </row>
    <row r="987" spans="1:10" hidden="1" x14ac:dyDescent="0.35">
      <c r="A987" s="251" t="s">
        <v>2196</v>
      </c>
      <c r="B987" s="248" t="s">
        <v>409</v>
      </c>
      <c r="C987" s="244" t="s">
        <v>2628</v>
      </c>
      <c r="D987" s="245" t="s">
        <v>1118</v>
      </c>
      <c r="E987" s="246">
        <v>5.6099999999999994</v>
      </c>
      <c r="F987" s="246" t="s">
        <v>3097</v>
      </c>
      <c r="G987" s="246"/>
      <c r="I987" s="246"/>
      <c r="J987" s="246"/>
    </row>
    <row r="988" spans="1:10" hidden="1" x14ac:dyDescent="0.35">
      <c r="A988" s="251" t="s">
        <v>2197</v>
      </c>
      <c r="B988" s="243" t="s">
        <v>859</v>
      </c>
      <c r="C988" s="244" t="s">
        <v>2628</v>
      </c>
      <c r="D988" s="245" t="s">
        <v>1118</v>
      </c>
      <c r="E988" s="246">
        <v>172.22</v>
      </c>
      <c r="F988" s="246" t="s">
        <v>3097</v>
      </c>
      <c r="G988" s="246"/>
      <c r="I988" s="246"/>
      <c r="J988" s="246"/>
    </row>
    <row r="989" spans="1:10" hidden="1" x14ac:dyDescent="0.35">
      <c r="A989" s="251" t="s">
        <v>2198</v>
      </c>
      <c r="B989" s="243" t="s">
        <v>860</v>
      </c>
      <c r="C989" s="244" t="s">
        <v>2628</v>
      </c>
      <c r="D989" s="245" t="s">
        <v>1118</v>
      </c>
      <c r="E989" s="246">
        <v>244.35</v>
      </c>
      <c r="F989" s="246" t="s">
        <v>3097</v>
      </c>
      <c r="G989" s="246"/>
      <c r="I989" s="246"/>
      <c r="J989" s="246"/>
    </row>
    <row r="990" spans="1:10" hidden="1" x14ac:dyDescent="0.35">
      <c r="A990" s="251" t="s">
        <v>2199</v>
      </c>
      <c r="B990" s="243" t="s">
        <v>861</v>
      </c>
      <c r="C990" s="244" t="s">
        <v>2628</v>
      </c>
      <c r="D990" s="245" t="s">
        <v>1118</v>
      </c>
      <c r="E990" s="246">
        <v>218.76</v>
      </c>
      <c r="F990" s="246" t="s">
        <v>3097</v>
      </c>
      <c r="G990" s="246"/>
      <c r="I990" s="246"/>
      <c r="J990" s="246"/>
    </row>
    <row r="991" spans="1:10" hidden="1" x14ac:dyDescent="0.35">
      <c r="A991" s="251" t="s">
        <v>2200</v>
      </c>
      <c r="B991" s="243" t="s">
        <v>862</v>
      </c>
      <c r="C991" s="244" t="s">
        <v>2628</v>
      </c>
      <c r="D991" s="245" t="s">
        <v>1118</v>
      </c>
      <c r="E991" s="246">
        <v>346.84</v>
      </c>
      <c r="F991" s="246" t="s">
        <v>3097</v>
      </c>
      <c r="G991" s="246"/>
      <c r="I991" s="246"/>
      <c r="J991" s="246"/>
    </row>
    <row r="992" spans="1:10" hidden="1" x14ac:dyDescent="0.35">
      <c r="A992" s="251" t="s">
        <v>2201</v>
      </c>
      <c r="B992" s="243" t="s">
        <v>514</v>
      </c>
      <c r="C992" s="244" t="s">
        <v>2628</v>
      </c>
      <c r="D992" s="245" t="s">
        <v>1118</v>
      </c>
      <c r="E992" s="246">
        <v>157.06</v>
      </c>
      <c r="F992" s="246" t="s">
        <v>3098</v>
      </c>
      <c r="G992" s="246"/>
      <c r="I992" s="246"/>
      <c r="J992" s="246"/>
    </row>
    <row r="993" spans="1:10" hidden="1" x14ac:dyDescent="0.35">
      <c r="A993" s="251" t="s">
        <v>2202</v>
      </c>
      <c r="B993" s="243" t="s">
        <v>515</v>
      </c>
      <c r="C993" s="244" t="s">
        <v>2628</v>
      </c>
      <c r="D993" s="245" t="s">
        <v>1118</v>
      </c>
      <c r="E993" s="246">
        <v>227.48999999999998</v>
      </c>
      <c r="F993" s="246" t="s">
        <v>3098</v>
      </c>
      <c r="G993" s="246"/>
      <c r="I993" s="246"/>
      <c r="J993" s="246"/>
    </row>
    <row r="994" spans="1:10" hidden="1" x14ac:dyDescent="0.35">
      <c r="A994" s="251" t="s">
        <v>2203</v>
      </c>
      <c r="B994" s="243" t="s">
        <v>516</v>
      </c>
      <c r="C994" s="244" t="s">
        <v>2628</v>
      </c>
      <c r="D994" s="245" t="s">
        <v>1118</v>
      </c>
      <c r="E994" s="246">
        <v>85.67</v>
      </c>
      <c r="F994" s="246" t="s">
        <v>3098</v>
      </c>
      <c r="G994" s="246"/>
      <c r="I994" s="246"/>
      <c r="J994" s="246"/>
    </row>
    <row r="995" spans="1:10" hidden="1" x14ac:dyDescent="0.35">
      <c r="A995" s="251" t="s">
        <v>2204</v>
      </c>
      <c r="B995" s="243" t="s">
        <v>517</v>
      </c>
      <c r="C995" s="244" t="s">
        <v>2628</v>
      </c>
      <c r="D995" s="245" t="s">
        <v>1118</v>
      </c>
      <c r="E995" s="246">
        <v>124.09</v>
      </c>
      <c r="F995" s="246" t="s">
        <v>3098</v>
      </c>
      <c r="G995" s="246"/>
      <c r="I995" s="246"/>
      <c r="J995" s="246"/>
    </row>
    <row r="996" spans="1:10" hidden="1" x14ac:dyDescent="0.35">
      <c r="A996" s="251" t="s">
        <v>2205</v>
      </c>
      <c r="B996" s="243" t="s">
        <v>518</v>
      </c>
      <c r="C996" s="244" t="s">
        <v>2628</v>
      </c>
      <c r="D996" s="245" t="s">
        <v>1118</v>
      </c>
      <c r="E996" s="246">
        <v>42.839999999999996</v>
      </c>
      <c r="F996" s="246" t="s">
        <v>3098</v>
      </c>
      <c r="G996" s="246"/>
      <c r="I996" s="246"/>
      <c r="J996" s="246"/>
    </row>
    <row r="997" spans="1:10" hidden="1" x14ac:dyDescent="0.35">
      <c r="A997" s="251" t="s">
        <v>2206</v>
      </c>
      <c r="B997" s="243" t="s">
        <v>519</v>
      </c>
      <c r="C997" s="244" t="s">
        <v>2628</v>
      </c>
      <c r="D997" s="245" t="s">
        <v>1118</v>
      </c>
      <c r="E997" s="246">
        <v>62.05</v>
      </c>
      <c r="F997" s="246" t="s">
        <v>3098</v>
      </c>
      <c r="G997" s="246"/>
      <c r="I997" s="246"/>
      <c r="J997" s="246"/>
    </row>
    <row r="998" spans="1:10" hidden="1" x14ac:dyDescent="0.35">
      <c r="A998" s="251" t="s">
        <v>2207</v>
      </c>
      <c r="B998" s="243" t="s">
        <v>520</v>
      </c>
      <c r="C998" s="244" t="s">
        <v>2628</v>
      </c>
      <c r="D998" s="245" t="s">
        <v>1118</v>
      </c>
      <c r="E998" s="246">
        <v>46.82</v>
      </c>
      <c r="F998" s="246" t="s">
        <v>3098</v>
      </c>
      <c r="G998" s="246"/>
      <c r="I998" s="246"/>
      <c r="J998" s="246"/>
    </row>
    <row r="999" spans="1:10" hidden="1" x14ac:dyDescent="0.35">
      <c r="A999" s="251" t="s">
        <v>2208</v>
      </c>
      <c r="B999" s="243" t="s">
        <v>521</v>
      </c>
      <c r="C999" s="244" t="s">
        <v>2628</v>
      </c>
      <c r="D999" s="245" t="s">
        <v>1118</v>
      </c>
      <c r="E999" s="246">
        <v>66.03</v>
      </c>
      <c r="F999" s="246" t="s">
        <v>3098</v>
      </c>
      <c r="G999" s="246"/>
      <c r="I999" s="246"/>
      <c r="J999" s="246"/>
    </row>
    <row r="1000" spans="1:10" hidden="1" x14ac:dyDescent="0.35">
      <c r="A1000" s="251" t="s">
        <v>2209</v>
      </c>
      <c r="B1000" s="243" t="s">
        <v>1335</v>
      </c>
      <c r="C1000" s="244" t="s">
        <v>2628</v>
      </c>
      <c r="D1000" s="245" t="s">
        <v>1118</v>
      </c>
      <c r="E1000" s="246">
        <v>46.82</v>
      </c>
      <c r="F1000" s="246" t="s">
        <v>3098</v>
      </c>
      <c r="G1000" s="246"/>
      <c r="I1000" s="246"/>
      <c r="J1000" s="246"/>
    </row>
    <row r="1001" spans="1:10" hidden="1" x14ac:dyDescent="0.35">
      <c r="A1001" s="251" t="s">
        <v>2210</v>
      </c>
      <c r="B1001" s="243" t="s">
        <v>522</v>
      </c>
      <c r="C1001" s="244" t="s">
        <v>2628</v>
      </c>
      <c r="D1001" s="245" t="s">
        <v>1118</v>
      </c>
      <c r="E1001" s="246">
        <v>157.06</v>
      </c>
      <c r="F1001" s="246" t="s">
        <v>3098</v>
      </c>
      <c r="G1001" s="246"/>
      <c r="I1001" s="246"/>
      <c r="J1001" s="246"/>
    </row>
    <row r="1002" spans="1:10" hidden="1" x14ac:dyDescent="0.35">
      <c r="A1002" s="251" t="s">
        <v>2211</v>
      </c>
      <c r="B1002" s="243" t="s">
        <v>523</v>
      </c>
      <c r="C1002" s="244" t="s">
        <v>2628</v>
      </c>
      <c r="D1002" s="245" t="s">
        <v>1118</v>
      </c>
      <c r="E1002" s="246">
        <v>227.48999999999998</v>
      </c>
      <c r="F1002" s="246" t="s">
        <v>3098</v>
      </c>
      <c r="G1002" s="246"/>
      <c r="I1002" s="246"/>
      <c r="J1002" s="246"/>
    </row>
    <row r="1003" spans="1:10" hidden="1" x14ac:dyDescent="0.35">
      <c r="A1003" s="251" t="s">
        <v>2212</v>
      </c>
      <c r="B1003" s="243" t="s">
        <v>524</v>
      </c>
      <c r="C1003" s="244" t="s">
        <v>2628</v>
      </c>
      <c r="D1003" s="245" t="s">
        <v>1118</v>
      </c>
      <c r="E1003" s="246">
        <v>157.06</v>
      </c>
      <c r="F1003" s="246" t="s">
        <v>3098</v>
      </c>
      <c r="G1003" s="246"/>
      <c r="I1003" s="246"/>
      <c r="J1003" s="246"/>
    </row>
    <row r="1004" spans="1:10" hidden="1" x14ac:dyDescent="0.35">
      <c r="A1004" s="251" t="s">
        <v>2213</v>
      </c>
      <c r="B1004" s="243" t="s">
        <v>525</v>
      </c>
      <c r="C1004" s="244" t="s">
        <v>2628</v>
      </c>
      <c r="D1004" s="245" t="s">
        <v>1118</v>
      </c>
      <c r="E1004" s="246">
        <v>227.48999999999998</v>
      </c>
      <c r="F1004" s="246" t="s">
        <v>3098</v>
      </c>
      <c r="G1004" s="246"/>
      <c r="I1004" s="246"/>
      <c r="J1004" s="246"/>
    </row>
    <row r="1005" spans="1:10" hidden="1" x14ac:dyDescent="0.35">
      <c r="A1005" s="251" t="s">
        <v>2214</v>
      </c>
      <c r="B1005" s="243" t="s">
        <v>526</v>
      </c>
      <c r="C1005" s="244" t="s">
        <v>2628</v>
      </c>
      <c r="D1005" s="245" t="s">
        <v>1118</v>
      </c>
      <c r="E1005" s="246">
        <v>157.06</v>
      </c>
      <c r="F1005" s="246" t="s">
        <v>3098</v>
      </c>
      <c r="G1005" s="246"/>
      <c r="I1005" s="246"/>
      <c r="J1005" s="246"/>
    </row>
    <row r="1006" spans="1:10" hidden="1" x14ac:dyDescent="0.35">
      <c r="A1006" s="251" t="s">
        <v>2215</v>
      </c>
      <c r="B1006" s="243" t="s">
        <v>527</v>
      </c>
      <c r="C1006" s="244" t="s">
        <v>2628</v>
      </c>
      <c r="D1006" s="245" t="s">
        <v>1118</v>
      </c>
      <c r="E1006" s="246">
        <v>227.48999999999998</v>
      </c>
      <c r="F1006" s="246" t="s">
        <v>3098</v>
      </c>
      <c r="G1006" s="246"/>
      <c r="I1006" s="246"/>
      <c r="J1006" s="246"/>
    </row>
    <row r="1007" spans="1:10" hidden="1" x14ac:dyDescent="0.35">
      <c r="A1007" s="251" t="s">
        <v>2216</v>
      </c>
      <c r="B1007" s="243" t="s">
        <v>528</v>
      </c>
      <c r="C1007" s="244" t="s">
        <v>2628</v>
      </c>
      <c r="D1007" s="245" t="s">
        <v>1118</v>
      </c>
      <c r="E1007" s="246">
        <v>157.06</v>
      </c>
      <c r="F1007" s="246" t="s">
        <v>3098</v>
      </c>
      <c r="G1007" s="246"/>
      <c r="I1007" s="246"/>
      <c r="J1007" s="246"/>
    </row>
    <row r="1008" spans="1:10" hidden="1" x14ac:dyDescent="0.35">
      <c r="A1008" s="251" t="s">
        <v>2217</v>
      </c>
      <c r="B1008" s="243" t="s">
        <v>529</v>
      </c>
      <c r="C1008" s="244" t="s">
        <v>2628</v>
      </c>
      <c r="D1008" s="245" t="s">
        <v>1118</v>
      </c>
      <c r="E1008" s="246">
        <v>227.48999999999998</v>
      </c>
      <c r="F1008" s="246" t="s">
        <v>3098</v>
      </c>
      <c r="G1008" s="246"/>
      <c r="I1008" s="246"/>
      <c r="J1008" s="246"/>
    </row>
    <row r="1009" spans="1:10" hidden="1" x14ac:dyDescent="0.35">
      <c r="A1009" s="251" t="s">
        <v>2218</v>
      </c>
      <c r="B1009" s="243" t="s">
        <v>530</v>
      </c>
      <c r="C1009" s="244" t="s">
        <v>2628</v>
      </c>
      <c r="D1009" s="245" t="s">
        <v>1118</v>
      </c>
      <c r="E1009" s="246">
        <v>157.06</v>
      </c>
      <c r="F1009" s="246" t="s">
        <v>3098</v>
      </c>
      <c r="G1009" s="246"/>
      <c r="I1009" s="246"/>
      <c r="J1009" s="246"/>
    </row>
    <row r="1010" spans="1:10" hidden="1" x14ac:dyDescent="0.35">
      <c r="A1010" s="251" t="s">
        <v>2219</v>
      </c>
      <c r="B1010" s="243" t="s">
        <v>531</v>
      </c>
      <c r="C1010" s="244" t="s">
        <v>2628</v>
      </c>
      <c r="D1010" s="245" t="s">
        <v>1118</v>
      </c>
      <c r="E1010" s="246">
        <v>227.48999999999998</v>
      </c>
      <c r="F1010" s="246" t="s">
        <v>3098</v>
      </c>
      <c r="G1010" s="246"/>
      <c r="I1010" s="246"/>
      <c r="J1010" s="246"/>
    </row>
    <row r="1011" spans="1:10" hidden="1" x14ac:dyDescent="0.35">
      <c r="A1011" s="251" t="s">
        <v>2220</v>
      </c>
      <c r="B1011" s="243" t="s">
        <v>532</v>
      </c>
      <c r="C1011" s="244" t="s">
        <v>2628</v>
      </c>
      <c r="D1011" s="245" t="s">
        <v>1118</v>
      </c>
      <c r="E1011" s="246">
        <v>248.17</v>
      </c>
      <c r="F1011" s="246" t="s">
        <v>3098</v>
      </c>
      <c r="G1011" s="246"/>
      <c r="I1011" s="246"/>
      <c r="J1011" s="246"/>
    </row>
    <row r="1012" spans="1:10" hidden="1" x14ac:dyDescent="0.35">
      <c r="A1012" s="251" t="s">
        <v>2221</v>
      </c>
      <c r="B1012" s="243" t="s">
        <v>533</v>
      </c>
      <c r="C1012" s="244" t="s">
        <v>2628</v>
      </c>
      <c r="D1012" s="245" t="s">
        <v>1118</v>
      </c>
      <c r="E1012" s="246">
        <v>171.32999999999998</v>
      </c>
      <c r="F1012" s="246" t="s">
        <v>3098</v>
      </c>
      <c r="G1012" s="246"/>
      <c r="I1012" s="246"/>
      <c r="J1012" s="246"/>
    </row>
    <row r="1013" spans="1:10" hidden="1" x14ac:dyDescent="0.35">
      <c r="A1013" s="251" t="s">
        <v>2222</v>
      </c>
      <c r="B1013" s="243" t="s">
        <v>534</v>
      </c>
      <c r="C1013" s="244" t="s">
        <v>2628</v>
      </c>
      <c r="D1013" s="245" t="s">
        <v>1118</v>
      </c>
      <c r="E1013" s="246">
        <v>248.17</v>
      </c>
      <c r="F1013" s="246" t="s">
        <v>3098</v>
      </c>
      <c r="G1013" s="246"/>
      <c r="I1013" s="246"/>
      <c r="J1013" s="246"/>
    </row>
    <row r="1014" spans="1:10" hidden="1" x14ac:dyDescent="0.35">
      <c r="A1014" s="251" t="s">
        <v>2223</v>
      </c>
      <c r="B1014" s="243" t="s">
        <v>535</v>
      </c>
      <c r="C1014" s="244" t="s">
        <v>2628</v>
      </c>
      <c r="D1014" s="245" t="s">
        <v>1118</v>
      </c>
      <c r="E1014" s="246">
        <v>171.32999999999998</v>
      </c>
      <c r="F1014" s="246" t="s">
        <v>3098</v>
      </c>
      <c r="G1014" s="246"/>
      <c r="I1014" s="246"/>
      <c r="J1014" s="246"/>
    </row>
    <row r="1015" spans="1:10" hidden="1" x14ac:dyDescent="0.35">
      <c r="A1015" s="251" t="s">
        <v>2224</v>
      </c>
      <c r="B1015" s="243" t="s">
        <v>536</v>
      </c>
      <c r="C1015" s="244" t="s">
        <v>2628</v>
      </c>
      <c r="D1015" s="245" t="s">
        <v>1118</v>
      </c>
      <c r="E1015" s="246">
        <v>85.67</v>
      </c>
      <c r="F1015" s="246" t="s">
        <v>3098</v>
      </c>
      <c r="G1015" s="250"/>
      <c r="I1015" s="246"/>
      <c r="J1015" s="246"/>
    </row>
    <row r="1016" spans="1:10" hidden="1" x14ac:dyDescent="0.35">
      <c r="A1016" s="251" t="s">
        <v>2225</v>
      </c>
      <c r="B1016" s="243" t="s">
        <v>537</v>
      </c>
      <c r="C1016" s="244" t="s">
        <v>2628</v>
      </c>
      <c r="D1016" s="245" t="s">
        <v>1118</v>
      </c>
      <c r="E1016" s="246">
        <v>124.09</v>
      </c>
      <c r="F1016" s="246" t="s">
        <v>3098</v>
      </c>
      <c r="G1016" s="250"/>
      <c r="I1016" s="246"/>
      <c r="J1016" s="246"/>
    </row>
    <row r="1017" spans="1:10" hidden="1" x14ac:dyDescent="0.35">
      <c r="A1017" s="251" t="s">
        <v>2226</v>
      </c>
      <c r="B1017" s="243" t="s">
        <v>538</v>
      </c>
      <c r="C1017" s="244" t="s">
        <v>2628</v>
      </c>
      <c r="D1017" s="245" t="s">
        <v>1118</v>
      </c>
      <c r="E1017" s="246">
        <v>157.06</v>
      </c>
      <c r="F1017" s="246" t="s">
        <v>3098</v>
      </c>
      <c r="G1017" s="246"/>
      <c r="I1017" s="246"/>
      <c r="J1017" s="246"/>
    </row>
    <row r="1018" spans="1:10" hidden="1" x14ac:dyDescent="0.35">
      <c r="A1018" s="251" t="s">
        <v>2227</v>
      </c>
      <c r="B1018" s="243" t="s">
        <v>539</v>
      </c>
      <c r="C1018" s="244" t="s">
        <v>2628</v>
      </c>
      <c r="D1018" s="245" t="s">
        <v>1118</v>
      </c>
      <c r="E1018" s="246">
        <v>227.48999999999998</v>
      </c>
      <c r="F1018" s="246" t="s">
        <v>3098</v>
      </c>
      <c r="G1018" s="246"/>
      <c r="I1018" s="246"/>
      <c r="J1018" s="246"/>
    </row>
    <row r="1019" spans="1:10" hidden="1" x14ac:dyDescent="0.35">
      <c r="A1019" s="251" t="s">
        <v>2228</v>
      </c>
      <c r="B1019" s="243" t="s">
        <v>1336</v>
      </c>
      <c r="C1019" s="244" t="s">
        <v>2628</v>
      </c>
      <c r="D1019" s="245" t="s">
        <v>1118</v>
      </c>
      <c r="E1019" s="246">
        <v>171.32999999999998</v>
      </c>
      <c r="F1019" s="246" t="s">
        <v>3098</v>
      </c>
      <c r="G1019" s="246"/>
      <c r="I1019" s="246"/>
      <c r="J1019" s="246"/>
    </row>
    <row r="1020" spans="1:10" hidden="1" x14ac:dyDescent="0.35">
      <c r="A1020" s="251" t="s">
        <v>2229</v>
      </c>
      <c r="B1020" s="243" t="s">
        <v>540</v>
      </c>
      <c r="C1020" s="244" t="s">
        <v>2628</v>
      </c>
      <c r="D1020" s="245" t="s">
        <v>1118</v>
      </c>
      <c r="E1020" s="246">
        <v>171.32999999999998</v>
      </c>
      <c r="F1020" s="246" t="s">
        <v>3098</v>
      </c>
      <c r="G1020" s="246"/>
      <c r="I1020" s="246"/>
      <c r="J1020" s="246"/>
    </row>
    <row r="1021" spans="1:10" hidden="1" x14ac:dyDescent="0.35">
      <c r="A1021" s="251" t="s">
        <v>2230</v>
      </c>
      <c r="B1021" s="243" t="s">
        <v>1337</v>
      </c>
      <c r="C1021" s="244" t="s">
        <v>2628</v>
      </c>
      <c r="D1021" s="245" t="s">
        <v>1118</v>
      </c>
      <c r="E1021" s="246">
        <v>51.41</v>
      </c>
      <c r="F1021" s="246" t="s">
        <v>3098</v>
      </c>
      <c r="G1021" s="246"/>
      <c r="I1021" s="246"/>
      <c r="J1021" s="246"/>
    </row>
    <row r="1022" spans="1:10" hidden="1" x14ac:dyDescent="0.35">
      <c r="A1022" s="251" t="s">
        <v>2231</v>
      </c>
      <c r="B1022" s="243" t="s">
        <v>1338</v>
      </c>
      <c r="C1022" s="244" t="s">
        <v>2628</v>
      </c>
      <c r="D1022" s="245" t="s">
        <v>1118</v>
      </c>
      <c r="E1022" s="246">
        <v>41.129999999999995</v>
      </c>
      <c r="F1022" s="246" t="s">
        <v>3098</v>
      </c>
      <c r="G1022" s="246"/>
      <c r="I1022" s="246"/>
      <c r="J1022" s="246"/>
    </row>
    <row r="1023" spans="1:10" hidden="1" x14ac:dyDescent="0.35">
      <c r="A1023" s="251" t="s">
        <v>2232</v>
      </c>
      <c r="B1023" s="243" t="s">
        <v>541</v>
      </c>
      <c r="C1023" s="244" t="s">
        <v>2628</v>
      </c>
      <c r="D1023" s="245" t="s">
        <v>1118</v>
      </c>
      <c r="E1023" s="246">
        <v>41.129999999999995</v>
      </c>
      <c r="F1023" s="246" t="s">
        <v>3098</v>
      </c>
      <c r="G1023" s="246"/>
      <c r="I1023" s="246"/>
      <c r="J1023" s="246"/>
    </row>
    <row r="1024" spans="1:10" hidden="1" x14ac:dyDescent="0.35">
      <c r="A1024" s="251" t="s">
        <v>2233</v>
      </c>
      <c r="B1024" s="243" t="s">
        <v>542</v>
      </c>
      <c r="C1024" s="244" t="s">
        <v>2628</v>
      </c>
      <c r="D1024" s="245" t="s">
        <v>1118</v>
      </c>
      <c r="E1024" s="246">
        <v>6.2799999999999994</v>
      </c>
      <c r="F1024" s="246" t="s">
        <v>3098</v>
      </c>
      <c r="G1024" s="246"/>
      <c r="I1024" s="246"/>
      <c r="J1024" s="246"/>
    </row>
    <row r="1025" spans="1:10" hidden="1" x14ac:dyDescent="0.35">
      <c r="A1025" s="251" t="s">
        <v>2234</v>
      </c>
      <c r="B1025" s="243" t="s">
        <v>1339</v>
      </c>
      <c r="C1025" s="244" t="s">
        <v>2628</v>
      </c>
      <c r="D1025" s="245" t="s">
        <v>1118</v>
      </c>
      <c r="E1025" s="246">
        <v>12.84</v>
      </c>
      <c r="F1025" s="246" t="s">
        <v>3098</v>
      </c>
      <c r="G1025" s="246"/>
      <c r="I1025" s="246"/>
      <c r="J1025" s="246"/>
    </row>
    <row r="1026" spans="1:10" hidden="1" x14ac:dyDescent="0.35">
      <c r="A1026" s="251" t="s">
        <v>2235</v>
      </c>
      <c r="B1026" s="243" t="s">
        <v>543</v>
      </c>
      <c r="C1026" s="244" t="s">
        <v>2628</v>
      </c>
      <c r="D1026" s="245" t="s">
        <v>1118</v>
      </c>
      <c r="E1026" s="246">
        <v>13.52</v>
      </c>
      <c r="F1026" s="246" t="s">
        <v>3098</v>
      </c>
      <c r="G1026" s="246"/>
      <c r="I1026" s="246"/>
      <c r="J1026" s="246"/>
    </row>
    <row r="1027" spans="1:10" hidden="1" x14ac:dyDescent="0.35">
      <c r="A1027" s="251" t="s">
        <v>2236</v>
      </c>
      <c r="B1027" s="243" t="s">
        <v>544</v>
      </c>
      <c r="C1027" s="244" t="s">
        <v>2628</v>
      </c>
      <c r="D1027" s="245" t="s">
        <v>1118</v>
      </c>
      <c r="E1027" s="246">
        <v>12.84</v>
      </c>
      <c r="F1027" s="246" t="s">
        <v>3098</v>
      </c>
      <c r="G1027" s="246"/>
      <c r="I1027" s="246"/>
      <c r="J1027" s="246"/>
    </row>
    <row r="1028" spans="1:10" hidden="1" x14ac:dyDescent="0.35">
      <c r="A1028" s="251" t="s">
        <v>2237</v>
      </c>
      <c r="B1028" s="243" t="s">
        <v>545</v>
      </c>
      <c r="C1028" s="244" t="s">
        <v>2628</v>
      </c>
      <c r="D1028" s="245" t="s">
        <v>1118</v>
      </c>
      <c r="E1028" s="246">
        <v>6.04</v>
      </c>
      <c r="F1028" s="246" t="s">
        <v>3098</v>
      </c>
      <c r="G1028" s="246"/>
      <c r="I1028" s="246"/>
      <c r="J1028" s="246"/>
    </row>
    <row r="1029" spans="1:10" hidden="1" x14ac:dyDescent="0.35">
      <c r="A1029" s="251" t="s">
        <v>2238</v>
      </c>
      <c r="B1029" s="248" t="s">
        <v>863</v>
      </c>
      <c r="C1029" s="244" t="s">
        <v>2628</v>
      </c>
      <c r="D1029" s="245" t="s">
        <v>1118</v>
      </c>
      <c r="E1029" s="246">
        <v>185.32</v>
      </c>
      <c r="F1029" s="246" t="s">
        <v>3098</v>
      </c>
      <c r="G1029" s="246"/>
      <c r="I1029" s="246"/>
      <c r="J1029" s="246"/>
    </row>
    <row r="1030" spans="1:10" hidden="1" x14ac:dyDescent="0.35">
      <c r="A1030" s="251" t="s">
        <v>2239</v>
      </c>
      <c r="B1030" s="243" t="s">
        <v>864</v>
      </c>
      <c r="C1030" s="244" t="s">
        <v>2628</v>
      </c>
      <c r="D1030" s="245" t="s">
        <v>1118</v>
      </c>
      <c r="E1030" s="246">
        <v>262.14999999999998</v>
      </c>
      <c r="F1030" s="246" t="s">
        <v>3098</v>
      </c>
      <c r="G1030" s="246"/>
      <c r="I1030" s="246"/>
      <c r="J1030" s="246"/>
    </row>
    <row r="1031" spans="1:10" hidden="1" x14ac:dyDescent="0.35">
      <c r="A1031" s="251" t="s">
        <v>2240</v>
      </c>
      <c r="B1031" s="243" t="s">
        <v>865</v>
      </c>
      <c r="C1031" s="244" t="s">
        <v>2628</v>
      </c>
      <c r="D1031" s="245" t="s">
        <v>1118</v>
      </c>
      <c r="E1031" s="246">
        <v>235.57999999999998</v>
      </c>
      <c r="F1031" s="246" t="s">
        <v>3098</v>
      </c>
      <c r="G1031" s="246"/>
      <c r="I1031" s="246"/>
      <c r="J1031" s="246"/>
    </row>
    <row r="1032" spans="1:10" hidden="1" x14ac:dyDescent="0.35">
      <c r="A1032" s="251" t="s">
        <v>2241</v>
      </c>
      <c r="B1032" s="243" t="s">
        <v>866</v>
      </c>
      <c r="C1032" s="244" t="s">
        <v>2628</v>
      </c>
      <c r="D1032" s="245" t="s">
        <v>1118</v>
      </c>
      <c r="E1032" s="246">
        <v>372.25</v>
      </c>
      <c r="F1032" s="246" t="s">
        <v>3098</v>
      </c>
      <c r="G1032" s="246"/>
      <c r="I1032" s="246"/>
      <c r="J1032" s="246"/>
    </row>
    <row r="1033" spans="1:10" hidden="1" x14ac:dyDescent="0.35">
      <c r="A1033" s="251" t="s">
        <v>2242</v>
      </c>
      <c r="B1033" s="243" t="s">
        <v>547</v>
      </c>
      <c r="C1033" s="244" t="s">
        <v>2628</v>
      </c>
      <c r="D1033" s="245" t="s">
        <v>1118</v>
      </c>
      <c r="E1033" s="246">
        <v>168.26999999999998</v>
      </c>
      <c r="F1033" s="246" t="s">
        <v>3099</v>
      </c>
      <c r="G1033" s="246"/>
      <c r="I1033" s="246"/>
      <c r="J1033" s="246"/>
    </row>
    <row r="1034" spans="1:10" hidden="1" x14ac:dyDescent="0.35">
      <c r="A1034" s="251" t="s">
        <v>2243</v>
      </c>
      <c r="B1034" s="243" t="s">
        <v>548</v>
      </c>
      <c r="C1034" s="244" t="s">
        <v>2628</v>
      </c>
      <c r="D1034" s="245" t="s">
        <v>1118</v>
      </c>
      <c r="E1034" s="246">
        <v>243.01999999999998</v>
      </c>
      <c r="F1034" s="246" t="s">
        <v>3099</v>
      </c>
      <c r="G1034" s="246"/>
      <c r="I1034" s="246"/>
      <c r="J1034" s="246"/>
    </row>
    <row r="1035" spans="1:10" hidden="1" x14ac:dyDescent="0.35">
      <c r="A1035" s="251" t="s">
        <v>2244</v>
      </c>
      <c r="B1035" s="243" t="s">
        <v>549</v>
      </c>
      <c r="C1035" s="244" t="s">
        <v>2628</v>
      </c>
      <c r="D1035" s="245" t="s">
        <v>1118</v>
      </c>
      <c r="E1035" s="246">
        <v>91.79</v>
      </c>
      <c r="F1035" s="246" t="s">
        <v>3099</v>
      </c>
      <c r="G1035" s="246"/>
      <c r="I1035" s="246"/>
      <c r="J1035" s="246"/>
    </row>
    <row r="1036" spans="1:10" hidden="1" x14ac:dyDescent="0.35">
      <c r="A1036" s="251" t="s">
        <v>2245</v>
      </c>
      <c r="B1036" s="243" t="s">
        <v>550</v>
      </c>
      <c r="C1036" s="244" t="s">
        <v>2628</v>
      </c>
      <c r="D1036" s="245" t="s">
        <v>1118</v>
      </c>
      <c r="E1036" s="246">
        <v>132.56</v>
      </c>
      <c r="F1036" s="246" t="s">
        <v>3099</v>
      </c>
      <c r="G1036" s="246"/>
      <c r="I1036" s="246"/>
      <c r="J1036" s="246"/>
    </row>
    <row r="1037" spans="1:10" hidden="1" x14ac:dyDescent="0.35">
      <c r="A1037" s="251" t="s">
        <v>2246</v>
      </c>
      <c r="B1037" s="243" t="s">
        <v>551</v>
      </c>
      <c r="C1037" s="244" t="s">
        <v>2628</v>
      </c>
      <c r="D1037" s="245" t="s">
        <v>1118</v>
      </c>
      <c r="E1037" s="246">
        <v>45.9</v>
      </c>
      <c r="F1037" s="246" t="s">
        <v>3099</v>
      </c>
      <c r="G1037" s="246"/>
      <c r="I1037" s="246"/>
      <c r="J1037" s="246"/>
    </row>
    <row r="1038" spans="1:10" hidden="1" x14ac:dyDescent="0.35">
      <c r="A1038" s="251" t="s">
        <v>2247</v>
      </c>
      <c r="B1038" s="243" t="s">
        <v>552</v>
      </c>
      <c r="C1038" s="244" t="s">
        <v>2628</v>
      </c>
      <c r="D1038" s="245" t="s">
        <v>1118</v>
      </c>
      <c r="E1038" s="246">
        <v>66.28</v>
      </c>
      <c r="F1038" s="246" t="s">
        <v>3099</v>
      </c>
      <c r="G1038" s="246"/>
      <c r="I1038" s="246"/>
      <c r="J1038" s="246"/>
    </row>
    <row r="1039" spans="1:10" hidden="1" x14ac:dyDescent="0.35">
      <c r="A1039" s="251" t="s">
        <v>2248</v>
      </c>
      <c r="B1039" s="243" t="s">
        <v>553</v>
      </c>
      <c r="C1039" s="244" t="s">
        <v>2628</v>
      </c>
      <c r="D1039" s="245" t="s">
        <v>1118</v>
      </c>
      <c r="E1039" s="246">
        <v>49.879999999999995</v>
      </c>
      <c r="F1039" s="246" t="s">
        <v>3099</v>
      </c>
      <c r="G1039" s="246"/>
      <c r="I1039" s="246"/>
      <c r="J1039" s="246"/>
    </row>
    <row r="1040" spans="1:10" hidden="1" x14ac:dyDescent="0.35">
      <c r="A1040" s="251" t="s">
        <v>2249</v>
      </c>
      <c r="B1040" s="243" t="s">
        <v>557</v>
      </c>
      <c r="C1040" s="244" t="s">
        <v>2628</v>
      </c>
      <c r="D1040" s="245" t="s">
        <v>1118</v>
      </c>
      <c r="E1040" s="246">
        <v>70.260000000000005</v>
      </c>
      <c r="F1040" s="246" t="s">
        <v>3099</v>
      </c>
      <c r="G1040" s="246"/>
      <c r="I1040" s="246"/>
      <c r="J1040" s="246"/>
    </row>
    <row r="1041" spans="1:10" hidden="1" x14ac:dyDescent="0.35">
      <c r="A1041" s="251" t="s">
        <v>2250</v>
      </c>
      <c r="B1041" s="243" t="s">
        <v>1340</v>
      </c>
      <c r="C1041" s="244" t="s">
        <v>2628</v>
      </c>
      <c r="D1041" s="245" t="s">
        <v>1118</v>
      </c>
      <c r="E1041" s="246">
        <v>49.879999999999995</v>
      </c>
      <c r="F1041" s="246" t="s">
        <v>3099</v>
      </c>
      <c r="G1041" s="246"/>
      <c r="I1041" s="246"/>
      <c r="J1041" s="246"/>
    </row>
    <row r="1042" spans="1:10" hidden="1" x14ac:dyDescent="0.35">
      <c r="A1042" s="251" t="s">
        <v>2251</v>
      </c>
      <c r="B1042" s="243" t="s">
        <v>878</v>
      </c>
      <c r="C1042" s="244" t="s">
        <v>2628</v>
      </c>
      <c r="D1042" s="245" t="s">
        <v>1118</v>
      </c>
      <c r="E1042" s="246">
        <v>168.26999999999998</v>
      </c>
      <c r="F1042" s="246" t="s">
        <v>3099</v>
      </c>
      <c r="G1042" s="246"/>
      <c r="I1042" s="246"/>
      <c r="J1042" s="246"/>
    </row>
    <row r="1043" spans="1:10" hidden="1" x14ac:dyDescent="0.35">
      <c r="A1043" s="251" t="s">
        <v>2252</v>
      </c>
      <c r="B1043" s="243" t="s">
        <v>879</v>
      </c>
      <c r="C1043" s="244" t="s">
        <v>2628</v>
      </c>
      <c r="D1043" s="245" t="s">
        <v>1118</v>
      </c>
      <c r="E1043" s="246">
        <v>243.01999999999998</v>
      </c>
      <c r="F1043" s="246" t="s">
        <v>3099</v>
      </c>
      <c r="G1043" s="246"/>
      <c r="I1043" s="246"/>
      <c r="J1043" s="246"/>
    </row>
    <row r="1044" spans="1:10" hidden="1" x14ac:dyDescent="0.35">
      <c r="A1044" s="251" t="s">
        <v>2253</v>
      </c>
      <c r="B1044" s="243" t="s">
        <v>880</v>
      </c>
      <c r="C1044" s="244" t="s">
        <v>2628</v>
      </c>
      <c r="D1044" s="245" t="s">
        <v>1118</v>
      </c>
      <c r="E1044" s="246">
        <v>168.26999999999998</v>
      </c>
      <c r="F1044" s="246" t="s">
        <v>3099</v>
      </c>
      <c r="G1044" s="246"/>
      <c r="I1044" s="246"/>
      <c r="J1044" s="246"/>
    </row>
    <row r="1045" spans="1:10" hidden="1" x14ac:dyDescent="0.35">
      <c r="A1045" s="251" t="s">
        <v>2254</v>
      </c>
      <c r="B1045" s="243" t="s">
        <v>877</v>
      </c>
      <c r="C1045" s="244" t="s">
        <v>2628</v>
      </c>
      <c r="D1045" s="245" t="s">
        <v>1118</v>
      </c>
      <c r="E1045" s="246">
        <v>243.01999999999998</v>
      </c>
      <c r="F1045" s="246" t="s">
        <v>3099</v>
      </c>
      <c r="G1045" s="246"/>
      <c r="I1045" s="246"/>
      <c r="J1045" s="246"/>
    </row>
    <row r="1046" spans="1:10" hidden="1" x14ac:dyDescent="0.35">
      <c r="A1046" s="251" t="s">
        <v>2255</v>
      </c>
      <c r="B1046" s="243" t="s">
        <v>876</v>
      </c>
      <c r="C1046" s="244" t="s">
        <v>2628</v>
      </c>
      <c r="D1046" s="245" t="s">
        <v>1118</v>
      </c>
      <c r="E1046" s="246">
        <v>168.26999999999998</v>
      </c>
      <c r="F1046" s="246" t="s">
        <v>3099</v>
      </c>
      <c r="G1046" s="246"/>
      <c r="I1046" s="246"/>
      <c r="J1046" s="246"/>
    </row>
    <row r="1047" spans="1:10" hidden="1" x14ac:dyDescent="0.35">
      <c r="A1047" s="251" t="s">
        <v>2256</v>
      </c>
      <c r="B1047" s="243" t="s">
        <v>598</v>
      </c>
      <c r="C1047" s="244" t="s">
        <v>2628</v>
      </c>
      <c r="D1047" s="245" t="s">
        <v>1118</v>
      </c>
      <c r="E1047" s="246">
        <v>243.01999999999998</v>
      </c>
      <c r="F1047" s="246" t="s">
        <v>3099</v>
      </c>
      <c r="G1047" s="246"/>
      <c r="I1047" s="246"/>
      <c r="J1047" s="246"/>
    </row>
    <row r="1048" spans="1:10" hidden="1" x14ac:dyDescent="0.35">
      <c r="A1048" s="251" t="s">
        <v>2257</v>
      </c>
      <c r="B1048" s="243" t="s">
        <v>875</v>
      </c>
      <c r="C1048" s="244" t="s">
        <v>2628</v>
      </c>
      <c r="D1048" s="245" t="s">
        <v>1118</v>
      </c>
      <c r="E1048" s="246">
        <v>168.26999999999998</v>
      </c>
      <c r="F1048" s="246" t="s">
        <v>3099</v>
      </c>
      <c r="G1048" s="246"/>
      <c r="I1048" s="246"/>
      <c r="J1048" s="246"/>
    </row>
    <row r="1049" spans="1:10" hidden="1" x14ac:dyDescent="0.35">
      <c r="A1049" s="251" t="s">
        <v>2258</v>
      </c>
      <c r="B1049" s="243" t="s">
        <v>874</v>
      </c>
      <c r="C1049" s="244" t="s">
        <v>2628</v>
      </c>
      <c r="D1049" s="245" t="s">
        <v>1118</v>
      </c>
      <c r="E1049" s="246">
        <v>243.01999999999998</v>
      </c>
      <c r="F1049" s="246" t="s">
        <v>3099</v>
      </c>
      <c r="G1049" s="246"/>
      <c r="I1049" s="246"/>
      <c r="J1049" s="246"/>
    </row>
    <row r="1050" spans="1:10" hidden="1" x14ac:dyDescent="0.35">
      <c r="A1050" s="251" t="s">
        <v>2259</v>
      </c>
      <c r="B1050" s="243" t="s">
        <v>873</v>
      </c>
      <c r="C1050" s="244" t="s">
        <v>2628</v>
      </c>
      <c r="D1050" s="245" t="s">
        <v>1118</v>
      </c>
      <c r="E1050" s="246">
        <v>168.26999999999998</v>
      </c>
      <c r="F1050" s="246" t="s">
        <v>3099</v>
      </c>
      <c r="G1050" s="246"/>
      <c r="I1050" s="246"/>
      <c r="J1050" s="246"/>
    </row>
    <row r="1051" spans="1:10" hidden="1" x14ac:dyDescent="0.35">
      <c r="A1051" s="251" t="s">
        <v>2260</v>
      </c>
      <c r="B1051" s="243" t="s">
        <v>558</v>
      </c>
      <c r="C1051" s="244" t="s">
        <v>2628</v>
      </c>
      <c r="D1051" s="245" t="s">
        <v>1118</v>
      </c>
      <c r="E1051" s="246">
        <v>243.01999999999998</v>
      </c>
      <c r="F1051" s="246" t="s">
        <v>3099</v>
      </c>
      <c r="G1051" s="246"/>
      <c r="I1051" s="246"/>
      <c r="J1051" s="246"/>
    </row>
    <row r="1052" spans="1:10" hidden="1" x14ac:dyDescent="0.35">
      <c r="A1052" s="251" t="s">
        <v>2261</v>
      </c>
      <c r="B1052" s="243" t="s">
        <v>559</v>
      </c>
      <c r="C1052" s="244" t="s">
        <v>2628</v>
      </c>
      <c r="D1052" s="245" t="s">
        <v>1118</v>
      </c>
      <c r="E1052" s="246">
        <v>265.11</v>
      </c>
      <c r="F1052" s="246" t="s">
        <v>3099</v>
      </c>
      <c r="G1052" s="246"/>
      <c r="I1052" s="246"/>
      <c r="J1052" s="246"/>
    </row>
    <row r="1053" spans="1:10" hidden="1" x14ac:dyDescent="0.35">
      <c r="A1053" s="251" t="s">
        <v>2262</v>
      </c>
      <c r="B1053" s="243" t="s">
        <v>872</v>
      </c>
      <c r="C1053" s="244" t="s">
        <v>2628</v>
      </c>
      <c r="D1053" s="245" t="s">
        <v>1118</v>
      </c>
      <c r="E1053" s="246">
        <v>183.57</v>
      </c>
      <c r="F1053" s="246" t="s">
        <v>3099</v>
      </c>
      <c r="G1053" s="246"/>
      <c r="I1053" s="246"/>
      <c r="J1053" s="246"/>
    </row>
    <row r="1054" spans="1:10" hidden="1" x14ac:dyDescent="0.35">
      <c r="A1054" s="251" t="s">
        <v>2263</v>
      </c>
      <c r="B1054" s="243" t="s">
        <v>599</v>
      </c>
      <c r="C1054" s="244" t="s">
        <v>2628</v>
      </c>
      <c r="D1054" s="245" t="s">
        <v>1118</v>
      </c>
      <c r="E1054" s="246">
        <v>265.11</v>
      </c>
      <c r="F1054" s="246" t="s">
        <v>3099</v>
      </c>
      <c r="G1054" s="246"/>
      <c r="I1054" s="246"/>
      <c r="J1054" s="246"/>
    </row>
    <row r="1055" spans="1:10" hidden="1" x14ac:dyDescent="0.35">
      <c r="A1055" s="251" t="s">
        <v>2264</v>
      </c>
      <c r="B1055" s="243" t="s">
        <v>871</v>
      </c>
      <c r="C1055" s="244" t="s">
        <v>2628</v>
      </c>
      <c r="D1055" s="245" t="s">
        <v>1118</v>
      </c>
      <c r="E1055" s="246">
        <v>183.57</v>
      </c>
      <c r="F1055" s="246" t="s">
        <v>3099</v>
      </c>
      <c r="G1055" s="246"/>
      <c r="I1055" s="246"/>
      <c r="J1055" s="246"/>
    </row>
    <row r="1056" spans="1:10" hidden="1" x14ac:dyDescent="0.35">
      <c r="A1056" s="251" t="s">
        <v>2265</v>
      </c>
      <c r="B1056" s="243" t="s">
        <v>870</v>
      </c>
      <c r="C1056" s="244" t="s">
        <v>2628</v>
      </c>
      <c r="D1056" s="245" t="s">
        <v>1118</v>
      </c>
      <c r="E1056" s="246">
        <v>91.79</v>
      </c>
      <c r="F1056" s="246" t="s">
        <v>3099</v>
      </c>
      <c r="G1056" s="250"/>
      <c r="I1056" s="246"/>
      <c r="J1056" s="246"/>
    </row>
    <row r="1057" spans="1:10" hidden="1" x14ac:dyDescent="0.35">
      <c r="A1057" s="251" t="s">
        <v>2266</v>
      </c>
      <c r="B1057" s="243" t="s">
        <v>560</v>
      </c>
      <c r="C1057" s="244" t="s">
        <v>2628</v>
      </c>
      <c r="D1057" s="245" t="s">
        <v>1118</v>
      </c>
      <c r="E1057" s="246">
        <v>132.56</v>
      </c>
      <c r="F1057" s="246" t="s">
        <v>3099</v>
      </c>
      <c r="G1057" s="250"/>
      <c r="I1057" s="246"/>
      <c r="J1057" s="246"/>
    </row>
    <row r="1058" spans="1:10" hidden="1" x14ac:dyDescent="0.35">
      <c r="A1058" s="251" t="s">
        <v>2267</v>
      </c>
      <c r="B1058" s="243" t="s">
        <v>597</v>
      </c>
      <c r="C1058" s="244" t="s">
        <v>2628</v>
      </c>
      <c r="D1058" s="245" t="s">
        <v>1118</v>
      </c>
      <c r="E1058" s="246">
        <v>168.26999999999998</v>
      </c>
      <c r="F1058" s="246" t="s">
        <v>3099</v>
      </c>
      <c r="G1058" s="246"/>
      <c r="I1058" s="246"/>
      <c r="J1058" s="246"/>
    </row>
    <row r="1059" spans="1:10" hidden="1" x14ac:dyDescent="0.35">
      <c r="A1059" s="251" t="s">
        <v>2268</v>
      </c>
      <c r="B1059" s="243" t="s">
        <v>561</v>
      </c>
      <c r="C1059" s="244" t="s">
        <v>2628</v>
      </c>
      <c r="D1059" s="245" t="s">
        <v>1118</v>
      </c>
      <c r="E1059" s="246">
        <v>243.01999999999998</v>
      </c>
      <c r="F1059" s="246" t="s">
        <v>3099</v>
      </c>
      <c r="G1059" s="246"/>
      <c r="I1059" s="246"/>
      <c r="J1059" s="246"/>
    </row>
    <row r="1060" spans="1:10" hidden="1" x14ac:dyDescent="0.35">
      <c r="A1060" s="251" t="s">
        <v>2269</v>
      </c>
      <c r="B1060" s="243" t="s">
        <v>1341</v>
      </c>
      <c r="C1060" s="244" t="s">
        <v>2628</v>
      </c>
      <c r="D1060" s="245" t="s">
        <v>1118</v>
      </c>
      <c r="E1060" s="246">
        <v>183.57</v>
      </c>
      <c r="F1060" s="246" t="s">
        <v>3099</v>
      </c>
      <c r="G1060" s="246"/>
      <c r="I1060" s="246"/>
      <c r="J1060" s="246"/>
    </row>
    <row r="1061" spans="1:10" hidden="1" x14ac:dyDescent="0.35">
      <c r="A1061" s="251" t="s">
        <v>2270</v>
      </c>
      <c r="B1061" s="243" t="s">
        <v>562</v>
      </c>
      <c r="C1061" s="244" t="s">
        <v>2628</v>
      </c>
      <c r="D1061" s="245" t="s">
        <v>1118</v>
      </c>
      <c r="E1061" s="246">
        <v>183.57</v>
      </c>
      <c r="F1061" s="246" t="s">
        <v>3099</v>
      </c>
      <c r="G1061" s="246"/>
      <c r="I1061" s="246"/>
      <c r="J1061" s="246"/>
    </row>
    <row r="1062" spans="1:10" hidden="1" x14ac:dyDescent="0.35">
      <c r="A1062" s="251" t="s">
        <v>2271</v>
      </c>
      <c r="B1062" s="243" t="s">
        <v>1342</v>
      </c>
      <c r="C1062" s="244" t="s">
        <v>2628</v>
      </c>
      <c r="D1062" s="245" t="s">
        <v>1118</v>
      </c>
      <c r="E1062" s="246">
        <v>54.11</v>
      </c>
      <c r="F1062" s="246" t="s">
        <v>3099</v>
      </c>
      <c r="G1062" s="246"/>
      <c r="I1062" s="246"/>
      <c r="J1062" s="246"/>
    </row>
    <row r="1063" spans="1:10" hidden="1" x14ac:dyDescent="0.35">
      <c r="A1063" s="251" t="s">
        <v>2272</v>
      </c>
      <c r="B1063" s="243" t="s">
        <v>1343</v>
      </c>
      <c r="C1063" s="244" t="s">
        <v>2628</v>
      </c>
      <c r="D1063" s="245" t="s">
        <v>1118</v>
      </c>
      <c r="E1063" s="246">
        <v>43.29</v>
      </c>
      <c r="F1063" s="246" t="s">
        <v>3099</v>
      </c>
      <c r="G1063" s="246"/>
      <c r="I1063" s="246"/>
      <c r="J1063" s="246"/>
    </row>
    <row r="1064" spans="1:10" hidden="1" x14ac:dyDescent="0.35">
      <c r="A1064" s="251" t="s">
        <v>2273</v>
      </c>
      <c r="B1064" s="243" t="s">
        <v>563</v>
      </c>
      <c r="C1064" s="244" t="s">
        <v>2628</v>
      </c>
      <c r="D1064" s="245" t="s">
        <v>1118</v>
      </c>
      <c r="E1064" s="246">
        <v>43.29</v>
      </c>
      <c r="F1064" s="246" t="s">
        <v>3099</v>
      </c>
      <c r="G1064" s="246"/>
      <c r="I1064" s="246"/>
      <c r="J1064" s="246"/>
    </row>
    <row r="1065" spans="1:10" hidden="1" x14ac:dyDescent="0.35">
      <c r="A1065" s="251" t="s">
        <v>2274</v>
      </c>
      <c r="B1065" s="243" t="s">
        <v>555</v>
      </c>
      <c r="C1065" s="244" t="s">
        <v>2628</v>
      </c>
      <c r="D1065" s="245" t="s">
        <v>1118</v>
      </c>
      <c r="E1065" s="246">
        <v>6.63</v>
      </c>
      <c r="F1065" s="246" t="s">
        <v>3099</v>
      </c>
      <c r="G1065" s="246"/>
      <c r="I1065" s="246"/>
      <c r="J1065" s="246"/>
    </row>
    <row r="1066" spans="1:10" hidden="1" x14ac:dyDescent="0.35">
      <c r="A1066" s="251" t="s">
        <v>2275</v>
      </c>
      <c r="B1066" s="243" t="s">
        <v>1344</v>
      </c>
      <c r="C1066" s="244" t="s">
        <v>2628</v>
      </c>
      <c r="D1066" s="245" t="s">
        <v>1118</v>
      </c>
      <c r="E1066" s="246">
        <v>13.52</v>
      </c>
      <c r="F1066" s="246" t="s">
        <v>3099</v>
      </c>
      <c r="G1066" s="246"/>
      <c r="I1066" s="246"/>
      <c r="J1066" s="246"/>
    </row>
    <row r="1067" spans="1:10" hidden="1" x14ac:dyDescent="0.35">
      <c r="A1067" s="251" t="s">
        <v>2276</v>
      </c>
      <c r="B1067" s="243" t="s">
        <v>556</v>
      </c>
      <c r="C1067" s="244" t="s">
        <v>2628</v>
      </c>
      <c r="D1067" s="245" t="s">
        <v>1118</v>
      </c>
      <c r="E1067" s="246">
        <v>14.2</v>
      </c>
      <c r="F1067" s="246" t="s">
        <v>3099</v>
      </c>
      <c r="G1067" s="246"/>
      <c r="I1067" s="246"/>
      <c r="J1067" s="246"/>
    </row>
    <row r="1068" spans="1:10" hidden="1" x14ac:dyDescent="0.35">
      <c r="A1068" s="251" t="s">
        <v>2277</v>
      </c>
      <c r="B1068" s="243" t="s">
        <v>596</v>
      </c>
      <c r="C1068" s="244" t="s">
        <v>2628</v>
      </c>
      <c r="D1068" s="245" t="s">
        <v>1118</v>
      </c>
      <c r="E1068" s="246">
        <v>13.52</v>
      </c>
      <c r="F1068" s="246" t="s">
        <v>3099</v>
      </c>
      <c r="G1068" s="246"/>
      <c r="I1068" s="246"/>
      <c r="J1068" s="246"/>
    </row>
    <row r="1069" spans="1:10" hidden="1" x14ac:dyDescent="0.35">
      <c r="A1069" s="251" t="s">
        <v>2278</v>
      </c>
      <c r="B1069" s="243" t="s">
        <v>554</v>
      </c>
      <c r="C1069" s="244" t="s">
        <v>2628</v>
      </c>
      <c r="D1069" s="245" t="s">
        <v>1118</v>
      </c>
      <c r="E1069" s="246">
        <v>6.47</v>
      </c>
      <c r="F1069" s="246" t="s">
        <v>3099</v>
      </c>
      <c r="G1069" s="246"/>
      <c r="I1069" s="246"/>
      <c r="J1069" s="246"/>
    </row>
    <row r="1070" spans="1:10" hidden="1" x14ac:dyDescent="0.35">
      <c r="A1070" s="251" t="s">
        <v>2279</v>
      </c>
      <c r="B1070" s="243" t="s">
        <v>867</v>
      </c>
      <c r="C1070" s="244" t="s">
        <v>2628</v>
      </c>
      <c r="D1070" s="245" t="s">
        <v>1118</v>
      </c>
      <c r="E1070" s="246">
        <v>198.42</v>
      </c>
      <c r="F1070" s="246" t="s">
        <v>3099</v>
      </c>
      <c r="G1070" s="246"/>
      <c r="I1070" s="246"/>
      <c r="J1070" s="246"/>
    </row>
    <row r="1071" spans="1:10" hidden="1" x14ac:dyDescent="0.35">
      <c r="A1071" s="251" t="s">
        <v>2280</v>
      </c>
      <c r="B1071" s="248" t="s">
        <v>902</v>
      </c>
      <c r="C1071" s="244" t="s">
        <v>2628</v>
      </c>
      <c r="D1071" s="245" t="s">
        <v>1118</v>
      </c>
      <c r="E1071" s="246">
        <v>279.95</v>
      </c>
      <c r="F1071" s="246" t="s">
        <v>3099</v>
      </c>
      <c r="G1071" s="246"/>
      <c r="I1071" s="246"/>
      <c r="J1071" s="246"/>
    </row>
    <row r="1072" spans="1:10" hidden="1" x14ac:dyDescent="0.35">
      <c r="A1072" s="251" t="s">
        <v>2281</v>
      </c>
      <c r="B1072" s="243" t="s">
        <v>868</v>
      </c>
      <c r="C1072" s="244" t="s">
        <v>2628</v>
      </c>
      <c r="D1072" s="245" t="s">
        <v>1118</v>
      </c>
      <c r="E1072" s="246">
        <v>252.41</v>
      </c>
      <c r="F1072" s="246" t="s">
        <v>3099</v>
      </c>
      <c r="G1072" s="246"/>
      <c r="I1072" s="246"/>
      <c r="J1072" s="246"/>
    </row>
    <row r="1073" spans="1:10" hidden="1" x14ac:dyDescent="0.35">
      <c r="A1073" s="251" t="s">
        <v>2282</v>
      </c>
      <c r="B1073" s="243" t="s">
        <v>869</v>
      </c>
      <c r="C1073" s="244" t="s">
        <v>2628</v>
      </c>
      <c r="D1073" s="245" t="s">
        <v>1118</v>
      </c>
      <c r="E1073" s="246">
        <v>397.65999999999997</v>
      </c>
      <c r="F1073" s="246" t="s">
        <v>3099</v>
      </c>
      <c r="G1073" s="246"/>
      <c r="I1073" s="246"/>
      <c r="J1073" s="246"/>
    </row>
    <row r="1074" spans="1:10" ht="15.75" hidden="1" customHeight="1" x14ac:dyDescent="0.35">
      <c r="A1074" s="251" t="s">
        <v>2283</v>
      </c>
      <c r="B1074" s="243" t="s">
        <v>572</v>
      </c>
      <c r="C1074" s="244" t="s">
        <v>2628</v>
      </c>
      <c r="D1074" s="245" t="s">
        <v>1118</v>
      </c>
      <c r="E1074" s="246">
        <v>179.48999999999998</v>
      </c>
      <c r="F1074" s="246" t="s">
        <v>3100</v>
      </c>
      <c r="G1074" s="246"/>
      <c r="I1074" s="246"/>
      <c r="J1074" s="246"/>
    </row>
    <row r="1075" spans="1:10" hidden="1" x14ac:dyDescent="0.35">
      <c r="A1075" s="251" t="s">
        <v>2284</v>
      </c>
      <c r="B1075" s="243" t="s">
        <v>573</v>
      </c>
      <c r="C1075" s="244" t="s">
        <v>2628</v>
      </c>
      <c r="D1075" s="245" t="s">
        <v>1118</v>
      </c>
      <c r="E1075" s="246">
        <v>258.53999999999996</v>
      </c>
      <c r="F1075" s="246" t="s">
        <v>3100</v>
      </c>
      <c r="G1075" s="246"/>
      <c r="I1075" s="246"/>
      <c r="J1075" s="246"/>
    </row>
    <row r="1076" spans="1:10" hidden="1" x14ac:dyDescent="0.35">
      <c r="A1076" s="251" t="s">
        <v>2285</v>
      </c>
      <c r="B1076" s="243" t="s">
        <v>574</v>
      </c>
      <c r="C1076" s="244" t="s">
        <v>2628</v>
      </c>
      <c r="D1076" s="245" t="s">
        <v>1118</v>
      </c>
      <c r="E1076" s="246">
        <v>97.910000000000011</v>
      </c>
      <c r="F1076" s="246" t="s">
        <v>3100</v>
      </c>
      <c r="G1076" s="246"/>
      <c r="I1076" s="246"/>
      <c r="J1076" s="246"/>
    </row>
    <row r="1077" spans="1:10" hidden="1" x14ac:dyDescent="0.35">
      <c r="A1077" s="251" t="s">
        <v>2286</v>
      </c>
      <c r="B1077" s="243" t="s">
        <v>575</v>
      </c>
      <c r="C1077" s="244" t="s">
        <v>2628</v>
      </c>
      <c r="D1077" s="245" t="s">
        <v>1118</v>
      </c>
      <c r="E1077" s="246">
        <v>141.03</v>
      </c>
      <c r="F1077" s="246" t="s">
        <v>3100</v>
      </c>
      <c r="G1077" s="246"/>
      <c r="I1077" s="246"/>
      <c r="J1077" s="246"/>
    </row>
    <row r="1078" spans="1:10" hidden="1" x14ac:dyDescent="0.35">
      <c r="A1078" s="251" t="s">
        <v>2287</v>
      </c>
      <c r="B1078" s="243" t="s">
        <v>576</v>
      </c>
      <c r="C1078" s="244" t="s">
        <v>2628</v>
      </c>
      <c r="D1078" s="245" t="s">
        <v>1118</v>
      </c>
      <c r="E1078" s="246">
        <v>48.96</v>
      </c>
      <c r="F1078" s="246" t="s">
        <v>3100</v>
      </c>
      <c r="G1078" s="246"/>
      <c r="I1078" s="246"/>
      <c r="J1078" s="246"/>
    </row>
    <row r="1079" spans="1:10" hidden="1" x14ac:dyDescent="0.35">
      <c r="A1079" s="251" t="s">
        <v>2288</v>
      </c>
      <c r="B1079" s="243" t="s">
        <v>577</v>
      </c>
      <c r="C1079" s="244" t="s">
        <v>2628</v>
      </c>
      <c r="D1079" s="245" t="s">
        <v>1118</v>
      </c>
      <c r="E1079" s="246">
        <v>70.52000000000001</v>
      </c>
      <c r="F1079" s="246" t="s">
        <v>3100</v>
      </c>
      <c r="G1079" s="246"/>
      <c r="I1079" s="246"/>
      <c r="J1079" s="246"/>
    </row>
    <row r="1080" spans="1:10" hidden="1" x14ac:dyDescent="0.35">
      <c r="A1080" s="251" t="s">
        <v>2289</v>
      </c>
      <c r="B1080" s="243" t="s">
        <v>578</v>
      </c>
      <c r="C1080" s="244" t="s">
        <v>2628</v>
      </c>
      <c r="D1080" s="245" t="s">
        <v>1118</v>
      </c>
      <c r="E1080" s="246">
        <v>52.94</v>
      </c>
      <c r="F1080" s="246" t="s">
        <v>3100</v>
      </c>
      <c r="G1080" s="246"/>
      <c r="I1080" s="246"/>
      <c r="J1080" s="246"/>
    </row>
    <row r="1081" spans="1:10" hidden="1" x14ac:dyDescent="0.35">
      <c r="A1081" s="251" t="s">
        <v>2290</v>
      </c>
      <c r="B1081" s="243" t="s">
        <v>579</v>
      </c>
      <c r="C1081" s="244" t="s">
        <v>2628</v>
      </c>
      <c r="D1081" s="245" t="s">
        <v>1118</v>
      </c>
      <c r="E1081" s="246">
        <v>74.5</v>
      </c>
      <c r="F1081" s="246" t="s">
        <v>3100</v>
      </c>
      <c r="G1081" s="246"/>
      <c r="I1081" s="246"/>
      <c r="J1081" s="246"/>
    </row>
    <row r="1082" spans="1:10" hidden="1" x14ac:dyDescent="0.35">
      <c r="A1082" s="251" t="s">
        <v>2291</v>
      </c>
      <c r="B1082" s="243" t="s">
        <v>1345</v>
      </c>
      <c r="C1082" s="244" t="s">
        <v>2628</v>
      </c>
      <c r="D1082" s="245" t="s">
        <v>1118</v>
      </c>
      <c r="E1082" s="246">
        <v>52.94</v>
      </c>
      <c r="F1082" s="246" t="s">
        <v>3100</v>
      </c>
      <c r="G1082" s="246"/>
      <c r="I1082" s="246"/>
      <c r="J1082" s="246"/>
    </row>
    <row r="1083" spans="1:10" hidden="1" x14ac:dyDescent="0.35">
      <c r="A1083" s="251" t="s">
        <v>2292</v>
      </c>
      <c r="B1083" s="243" t="s">
        <v>580</v>
      </c>
      <c r="C1083" s="244" t="s">
        <v>2628</v>
      </c>
      <c r="D1083" s="245" t="s">
        <v>1118</v>
      </c>
      <c r="E1083" s="246">
        <v>179.48999999999998</v>
      </c>
      <c r="F1083" s="246" t="s">
        <v>3100</v>
      </c>
      <c r="G1083" s="246"/>
      <c r="I1083" s="246"/>
      <c r="J1083" s="246"/>
    </row>
    <row r="1084" spans="1:10" hidden="1" x14ac:dyDescent="0.35">
      <c r="A1084" s="251" t="s">
        <v>2293</v>
      </c>
      <c r="B1084" s="243" t="s">
        <v>581</v>
      </c>
      <c r="C1084" s="244" t="s">
        <v>2628</v>
      </c>
      <c r="D1084" s="245" t="s">
        <v>1118</v>
      </c>
      <c r="E1084" s="246">
        <v>258.53999999999996</v>
      </c>
      <c r="F1084" s="246" t="s">
        <v>3100</v>
      </c>
      <c r="G1084" s="246"/>
      <c r="I1084" s="246"/>
      <c r="J1084" s="246"/>
    </row>
    <row r="1085" spans="1:10" hidden="1" x14ac:dyDescent="0.35">
      <c r="A1085" s="251" t="s">
        <v>2294</v>
      </c>
      <c r="B1085" s="243" t="s">
        <v>582</v>
      </c>
      <c r="C1085" s="244" t="s">
        <v>2628</v>
      </c>
      <c r="D1085" s="245" t="s">
        <v>1118</v>
      </c>
      <c r="E1085" s="246">
        <v>179.48999999999998</v>
      </c>
      <c r="F1085" s="246" t="s">
        <v>3100</v>
      </c>
      <c r="G1085" s="246"/>
      <c r="I1085" s="246"/>
      <c r="J1085" s="246"/>
    </row>
    <row r="1086" spans="1:10" hidden="1" x14ac:dyDescent="0.35">
      <c r="A1086" s="251" t="s">
        <v>2295</v>
      </c>
      <c r="B1086" s="243" t="s">
        <v>583</v>
      </c>
      <c r="C1086" s="244" t="s">
        <v>2628</v>
      </c>
      <c r="D1086" s="245" t="s">
        <v>1118</v>
      </c>
      <c r="E1086" s="246">
        <v>258.53999999999996</v>
      </c>
      <c r="F1086" s="246" t="s">
        <v>3100</v>
      </c>
      <c r="G1086" s="246"/>
      <c r="I1086" s="246"/>
      <c r="J1086" s="246"/>
    </row>
    <row r="1087" spans="1:10" hidden="1" x14ac:dyDescent="0.35">
      <c r="A1087" s="251" t="s">
        <v>2296</v>
      </c>
      <c r="B1087" s="243" t="s">
        <v>584</v>
      </c>
      <c r="C1087" s="244" t="s">
        <v>2628</v>
      </c>
      <c r="D1087" s="245" t="s">
        <v>1118</v>
      </c>
      <c r="E1087" s="246">
        <v>179.48999999999998</v>
      </c>
      <c r="F1087" s="246" t="s">
        <v>3100</v>
      </c>
      <c r="G1087" s="246"/>
      <c r="I1087" s="246"/>
      <c r="J1087" s="246"/>
    </row>
    <row r="1088" spans="1:10" hidden="1" x14ac:dyDescent="0.35">
      <c r="A1088" s="251" t="s">
        <v>2297</v>
      </c>
      <c r="B1088" s="243" t="s">
        <v>585</v>
      </c>
      <c r="C1088" s="244" t="s">
        <v>2628</v>
      </c>
      <c r="D1088" s="245" t="s">
        <v>1118</v>
      </c>
      <c r="E1088" s="246">
        <v>258.53999999999996</v>
      </c>
      <c r="F1088" s="246" t="s">
        <v>3100</v>
      </c>
      <c r="G1088" s="246"/>
      <c r="I1088" s="246"/>
      <c r="J1088" s="246"/>
    </row>
    <row r="1089" spans="1:10" hidden="1" x14ac:dyDescent="0.35">
      <c r="A1089" s="251" t="s">
        <v>2298</v>
      </c>
      <c r="B1089" s="243" t="s">
        <v>586</v>
      </c>
      <c r="C1089" s="244" t="s">
        <v>2628</v>
      </c>
      <c r="D1089" s="245" t="s">
        <v>1118</v>
      </c>
      <c r="E1089" s="246">
        <v>179.48999999999998</v>
      </c>
      <c r="F1089" s="246" t="s">
        <v>3100</v>
      </c>
      <c r="G1089" s="246"/>
      <c r="I1089" s="246"/>
      <c r="J1089" s="246"/>
    </row>
    <row r="1090" spans="1:10" hidden="1" x14ac:dyDescent="0.35">
      <c r="A1090" s="251" t="s">
        <v>2299</v>
      </c>
      <c r="B1090" s="243" t="s">
        <v>587</v>
      </c>
      <c r="C1090" s="244" t="s">
        <v>2628</v>
      </c>
      <c r="D1090" s="245" t="s">
        <v>1118</v>
      </c>
      <c r="E1090" s="246">
        <v>258.53999999999996</v>
      </c>
      <c r="F1090" s="246" t="s">
        <v>3100</v>
      </c>
      <c r="G1090" s="246"/>
      <c r="I1090" s="246"/>
      <c r="J1090" s="246"/>
    </row>
    <row r="1091" spans="1:10" hidden="1" x14ac:dyDescent="0.35">
      <c r="A1091" s="251" t="s">
        <v>2300</v>
      </c>
      <c r="B1091" s="243" t="s">
        <v>588</v>
      </c>
      <c r="C1091" s="244" t="s">
        <v>2628</v>
      </c>
      <c r="D1091" s="245" t="s">
        <v>1118</v>
      </c>
      <c r="E1091" s="246">
        <v>179.48999999999998</v>
      </c>
      <c r="F1091" s="246" t="s">
        <v>3100</v>
      </c>
      <c r="G1091" s="246"/>
      <c r="I1091" s="246"/>
      <c r="J1091" s="246"/>
    </row>
    <row r="1092" spans="1:10" hidden="1" x14ac:dyDescent="0.35">
      <c r="A1092" s="251" t="s">
        <v>2301</v>
      </c>
      <c r="B1092" s="243" t="s">
        <v>3101</v>
      </c>
      <c r="C1092" s="244" t="s">
        <v>2628</v>
      </c>
      <c r="D1092" s="245" t="s">
        <v>1118</v>
      </c>
      <c r="E1092" s="246">
        <v>258.53999999999996</v>
      </c>
      <c r="F1092" s="246" t="s">
        <v>3100</v>
      </c>
      <c r="G1092" s="246"/>
      <c r="I1092" s="246"/>
      <c r="J1092" s="246"/>
    </row>
    <row r="1093" spans="1:10" hidden="1" x14ac:dyDescent="0.35">
      <c r="A1093" s="251" t="s">
        <v>2302</v>
      </c>
      <c r="B1093" s="243" t="s">
        <v>589</v>
      </c>
      <c r="C1093" s="244" t="s">
        <v>2628</v>
      </c>
      <c r="D1093" s="245" t="s">
        <v>1118</v>
      </c>
      <c r="E1093" s="246">
        <v>282.05</v>
      </c>
      <c r="F1093" s="246" t="s">
        <v>3100</v>
      </c>
      <c r="G1093" s="246"/>
      <c r="I1093" s="246"/>
      <c r="J1093" s="246"/>
    </row>
    <row r="1094" spans="1:10" hidden="1" x14ac:dyDescent="0.35">
      <c r="A1094" s="251" t="s">
        <v>2303</v>
      </c>
      <c r="B1094" s="243" t="s">
        <v>590</v>
      </c>
      <c r="C1094" s="244" t="s">
        <v>2628</v>
      </c>
      <c r="D1094" s="245" t="s">
        <v>1118</v>
      </c>
      <c r="E1094" s="246">
        <v>195.81</v>
      </c>
      <c r="F1094" s="246" t="s">
        <v>3100</v>
      </c>
      <c r="G1094" s="246"/>
      <c r="I1094" s="246"/>
      <c r="J1094" s="246"/>
    </row>
    <row r="1095" spans="1:10" hidden="1" x14ac:dyDescent="0.35">
      <c r="A1095" s="251" t="s">
        <v>2304</v>
      </c>
      <c r="B1095" s="243" t="s">
        <v>591</v>
      </c>
      <c r="C1095" s="244" t="s">
        <v>2628</v>
      </c>
      <c r="D1095" s="245" t="s">
        <v>1118</v>
      </c>
      <c r="E1095" s="246">
        <v>282.05</v>
      </c>
      <c r="F1095" s="246" t="s">
        <v>3100</v>
      </c>
      <c r="G1095" s="246"/>
      <c r="I1095" s="246"/>
      <c r="J1095" s="246"/>
    </row>
    <row r="1096" spans="1:10" ht="19.5" hidden="1" customHeight="1" x14ac:dyDescent="0.35">
      <c r="A1096" s="251" t="s">
        <v>2305</v>
      </c>
      <c r="B1096" s="243" t="s">
        <v>592</v>
      </c>
      <c r="C1096" s="244" t="s">
        <v>2628</v>
      </c>
      <c r="D1096" s="245" t="s">
        <v>1118</v>
      </c>
      <c r="E1096" s="246">
        <v>195.81</v>
      </c>
      <c r="F1096" s="246" t="s">
        <v>3100</v>
      </c>
      <c r="G1096" s="246"/>
      <c r="I1096" s="246"/>
      <c r="J1096" s="246"/>
    </row>
    <row r="1097" spans="1:10" hidden="1" x14ac:dyDescent="0.35">
      <c r="A1097" s="251" t="s">
        <v>2306</v>
      </c>
      <c r="B1097" s="243" t="s">
        <v>593</v>
      </c>
      <c r="C1097" s="244" t="s">
        <v>2628</v>
      </c>
      <c r="D1097" s="245" t="s">
        <v>1118</v>
      </c>
      <c r="E1097" s="246">
        <v>97.910000000000011</v>
      </c>
      <c r="F1097" s="246" t="s">
        <v>3100</v>
      </c>
      <c r="G1097" s="250"/>
      <c r="I1097" s="246"/>
      <c r="J1097" s="246"/>
    </row>
    <row r="1098" spans="1:10" hidden="1" x14ac:dyDescent="0.35">
      <c r="A1098" s="251" t="s">
        <v>2307</v>
      </c>
      <c r="B1098" s="243" t="s">
        <v>594</v>
      </c>
      <c r="C1098" s="244" t="s">
        <v>2628</v>
      </c>
      <c r="D1098" s="245" t="s">
        <v>1118</v>
      </c>
      <c r="E1098" s="246">
        <v>141.03</v>
      </c>
      <c r="F1098" s="246" t="s">
        <v>3100</v>
      </c>
      <c r="G1098" s="250"/>
      <c r="I1098" s="246"/>
      <c r="J1098" s="246"/>
    </row>
    <row r="1099" spans="1:10" hidden="1" x14ac:dyDescent="0.35">
      <c r="A1099" s="251" t="s">
        <v>2308</v>
      </c>
      <c r="B1099" s="243" t="s">
        <v>595</v>
      </c>
      <c r="C1099" s="244" t="s">
        <v>2628</v>
      </c>
      <c r="D1099" s="245" t="s">
        <v>1118</v>
      </c>
      <c r="E1099" s="246">
        <v>179.48999999999998</v>
      </c>
      <c r="F1099" s="246" t="s">
        <v>3100</v>
      </c>
      <c r="G1099" s="246"/>
      <c r="I1099" s="246"/>
      <c r="J1099" s="246"/>
    </row>
    <row r="1100" spans="1:10" hidden="1" x14ac:dyDescent="0.35">
      <c r="A1100" s="251" t="s">
        <v>2309</v>
      </c>
      <c r="B1100" s="243" t="s">
        <v>571</v>
      </c>
      <c r="C1100" s="244" t="s">
        <v>2628</v>
      </c>
      <c r="D1100" s="245" t="s">
        <v>1118</v>
      </c>
      <c r="E1100" s="246">
        <v>258.53999999999996</v>
      </c>
      <c r="F1100" s="246" t="s">
        <v>3100</v>
      </c>
      <c r="G1100" s="246"/>
      <c r="I1100" s="246"/>
      <c r="J1100" s="246"/>
    </row>
    <row r="1101" spans="1:10" hidden="1" x14ac:dyDescent="0.35">
      <c r="A1101" s="251" t="s">
        <v>2310</v>
      </c>
      <c r="B1101" s="243" t="s">
        <v>1346</v>
      </c>
      <c r="C1101" s="244" t="s">
        <v>2628</v>
      </c>
      <c r="D1101" s="245" t="s">
        <v>1118</v>
      </c>
      <c r="E1101" s="246">
        <v>195.81</v>
      </c>
      <c r="F1101" s="246" t="s">
        <v>3100</v>
      </c>
      <c r="G1101" s="246"/>
      <c r="I1101" s="246"/>
      <c r="J1101" s="246"/>
    </row>
    <row r="1102" spans="1:10" hidden="1" x14ac:dyDescent="0.35">
      <c r="A1102" s="251" t="s">
        <v>2311</v>
      </c>
      <c r="B1102" s="243" t="s">
        <v>570</v>
      </c>
      <c r="C1102" s="244" t="s">
        <v>2628</v>
      </c>
      <c r="D1102" s="245" t="s">
        <v>1118</v>
      </c>
      <c r="E1102" s="246">
        <v>195.81</v>
      </c>
      <c r="F1102" s="246" t="s">
        <v>3100</v>
      </c>
      <c r="G1102" s="246"/>
      <c r="I1102" s="246"/>
      <c r="J1102" s="246"/>
    </row>
    <row r="1103" spans="1:10" hidden="1" x14ac:dyDescent="0.35">
      <c r="A1103" s="251" t="s">
        <v>2312</v>
      </c>
      <c r="B1103" s="243" t="s">
        <v>1347</v>
      </c>
      <c r="C1103" s="244" t="s">
        <v>2628</v>
      </c>
      <c r="D1103" s="245" t="s">
        <v>1118</v>
      </c>
      <c r="E1103" s="246">
        <v>56.82</v>
      </c>
      <c r="F1103" s="246" t="s">
        <v>3100</v>
      </c>
      <c r="G1103" s="246"/>
      <c r="I1103" s="246"/>
      <c r="J1103" s="246"/>
    </row>
    <row r="1104" spans="1:10" hidden="1" x14ac:dyDescent="0.35">
      <c r="A1104" s="251" t="s">
        <v>2313</v>
      </c>
      <c r="B1104" s="243" t="s">
        <v>1348</v>
      </c>
      <c r="C1104" s="244" t="s">
        <v>2628</v>
      </c>
      <c r="D1104" s="245" t="s">
        <v>1118</v>
      </c>
      <c r="E1104" s="246">
        <v>45.46</v>
      </c>
      <c r="F1104" s="246" t="s">
        <v>3100</v>
      </c>
      <c r="G1104" s="246"/>
      <c r="I1104" s="246"/>
      <c r="J1104" s="246"/>
    </row>
    <row r="1105" spans="1:10" hidden="1" x14ac:dyDescent="0.35">
      <c r="A1105" s="251" t="s">
        <v>2314</v>
      </c>
      <c r="B1105" s="243" t="s">
        <v>569</v>
      </c>
      <c r="C1105" s="244" t="s">
        <v>2628</v>
      </c>
      <c r="D1105" s="245" t="s">
        <v>1118</v>
      </c>
      <c r="E1105" s="246">
        <v>45.46</v>
      </c>
      <c r="F1105" s="246" t="s">
        <v>3100</v>
      </c>
      <c r="G1105" s="246"/>
      <c r="I1105" s="246"/>
      <c r="J1105" s="246"/>
    </row>
    <row r="1106" spans="1:10" hidden="1" x14ac:dyDescent="0.35">
      <c r="A1106" s="251" t="s">
        <v>2315</v>
      </c>
      <c r="B1106" s="243" t="s">
        <v>568</v>
      </c>
      <c r="C1106" s="244" t="s">
        <v>2628</v>
      </c>
      <c r="D1106" s="245" t="s">
        <v>1118</v>
      </c>
      <c r="E1106" s="246">
        <v>6.97</v>
      </c>
      <c r="F1106" s="246" t="s">
        <v>3100</v>
      </c>
      <c r="G1106" s="246"/>
      <c r="I1106" s="246"/>
      <c r="J1106" s="246"/>
    </row>
    <row r="1107" spans="1:10" hidden="1" x14ac:dyDescent="0.35">
      <c r="A1107" s="251" t="s">
        <v>2316</v>
      </c>
      <c r="B1107" s="243" t="s">
        <v>1349</v>
      </c>
      <c r="C1107" s="244" t="s">
        <v>2628</v>
      </c>
      <c r="D1107" s="245" t="s">
        <v>1118</v>
      </c>
      <c r="E1107" s="246">
        <v>14.2</v>
      </c>
      <c r="F1107" s="246" t="s">
        <v>3100</v>
      </c>
      <c r="G1107" s="246"/>
      <c r="I1107" s="246"/>
      <c r="J1107" s="246"/>
    </row>
    <row r="1108" spans="1:10" hidden="1" x14ac:dyDescent="0.35">
      <c r="A1108" s="251" t="s">
        <v>2317</v>
      </c>
      <c r="B1108" s="243" t="s">
        <v>567</v>
      </c>
      <c r="C1108" s="244" t="s">
        <v>2628</v>
      </c>
      <c r="D1108" s="245" t="s">
        <v>1118</v>
      </c>
      <c r="E1108" s="246">
        <v>14.879999999999999</v>
      </c>
      <c r="F1108" s="246" t="s">
        <v>3100</v>
      </c>
      <c r="G1108" s="246"/>
      <c r="I1108" s="246"/>
      <c r="J1108" s="246"/>
    </row>
    <row r="1109" spans="1:10" hidden="1" x14ac:dyDescent="0.35">
      <c r="A1109" s="251" t="s">
        <v>2318</v>
      </c>
      <c r="B1109" s="243" t="s">
        <v>566</v>
      </c>
      <c r="C1109" s="244" t="s">
        <v>2628</v>
      </c>
      <c r="D1109" s="245" t="s">
        <v>1118</v>
      </c>
      <c r="E1109" s="246">
        <v>14.2</v>
      </c>
      <c r="F1109" s="246" t="s">
        <v>3100</v>
      </c>
      <c r="G1109" s="246"/>
      <c r="I1109" s="246"/>
      <c r="J1109" s="246"/>
    </row>
    <row r="1110" spans="1:10" hidden="1" x14ac:dyDescent="0.35">
      <c r="A1110" s="251" t="s">
        <v>2319</v>
      </c>
      <c r="B1110" s="243" t="s">
        <v>565</v>
      </c>
      <c r="C1110" s="244" t="s">
        <v>2628</v>
      </c>
      <c r="D1110" s="245" t="s">
        <v>1118</v>
      </c>
      <c r="E1110" s="246">
        <v>6.8999999999999995</v>
      </c>
      <c r="F1110" s="246" t="s">
        <v>3100</v>
      </c>
      <c r="G1110" s="246"/>
      <c r="I1110" s="246"/>
      <c r="J1110" s="246"/>
    </row>
    <row r="1111" spans="1:10" hidden="1" x14ac:dyDescent="0.35">
      <c r="A1111" s="251" t="s">
        <v>2320</v>
      </c>
      <c r="B1111" s="243" t="s">
        <v>884</v>
      </c>
      <c r="C1111" s="244" t="s">
        <v>2628</v>
      </c>
      <c r="D1111" s="245" t="s">
        <v>1118</v>
      </c>
      <c r="E1111" s="246">
        <v>211.51</v>
      </c>
      <c r="F1111" s="246" t="s">
        <v>3100</v>
      </c>
      <c r="G1111" s="246"/>
      <c r="I1111" s="246"/>
      <c r="J1111" s="246"/>
    </row>
    <row r="1112" spans="1:10" hidden="1" x14ac:dyDescent="0.35">
      <c r="A1112" s="251" t="s">
        <v>2321</v>
      </c>
      <c r="B1112" s="243" t="s">
        <v>1350</v>
      </c>
      <c r="C1112" s="244" t="s">
        <v>2628</v>
      </c>
      <c r="D1112" s="245" t="s">
        <v>1118</v>
      </c>
      <c r="E1112" s="246">
        <v>297.75</v>
      </c>
      <c r="F1112" s="246" t="s">
        <v>3100</v>
      </c>
      <c r="G1112" s="246"/>
      <c r="I1112" s="246"/>
      <c r="J1112" s="246"/>
    </row>
    <row r="1113" spans="1:10" hidden="1" x14ac:dyDescent="0.35">
      <c r="A1113" s="251" t="s">
        <v>2322</v>
      </c>
      <c r="B1113" s="248" t="s">
        <v>885</v>
      </c>
      <c r="C1113" s="244" t="s">
        <v>2628</v>
      </c>
      <c r="D1113" s="245" t="s">
        <v>1118</v>
      </c>
      <c r="E1113" s="246">
        <v>269.24</v>
      </c>
      <c r="F1113" s="246" t="s">
        <v>3100</v>
      </c>
      <c r="G1113" s="246"/>
      <c r="I1113" s="246"/>
      <c r="J1113" s="246"/>
    </row>
    <row r="1114" spans="1:10" hidden="1" x14ac:dyDescent="0.35">
      <c r="A1114" s="251" t="s">
        <v>2323</v>
      </c>
      <c r="B1114" s="243" t="s">
        <v>886</v>
      </c>
      <c r="C1114" s="244" t="s">
        <v>2628</v>
      </c>
      <c r="D1114" s="245" t="s">
        <v>1118</v>
      </c>
      <c r="E1114" s="246">
        <v>423.07</v>
      </c>
      <c r="F1114" s="246" t="s">
        <v>3100</v>
      </c>
      <c r="G1114" s="246"/>
      <c r="I1114" s="246"/>
      <c r="J1114" s="246"/>
    </row>
    <row r="1115" spans="1:10" hidden="1" x14ac:dyDescent="0.35">
      <c r="A1115" s="251" t="s">
        <v>2324</v>
      </c>
      <c r="B1115" s="243" t="s">
        <v>814</v>
      </c>
      <c r="C1115" s="244" t="s">
        <v>2628</v>
      </c>
      <c r="D1115" s="245" t="s">
        <v>1118</v>
      </c>
      <c r="E1115" s="246">
        <v>238.39</v>
      </c>
      <c r="F1115" s="246" t="s">
        <v>3102</v>
      </c>
      <c r="G1115" s="246"/>
      <c r="I1115" s="246"/>
      <c r="J1115" s="246"/>
    </row>
    <row r="1116" spans="1:10" hidden="1" x14ac:dyDescent="0.35">
      <c r="A1116" s="251" t="s">
        <v>2325</v>
      </c>
      <c r="B1116" s="243" t="s">
        <v>815</v>
      </c>
      <c r="C1116" s="244" t="s">
        <v>2628</v>
      </c>
      <c r="D1116" s="245" t="s">
        <v>1118</v>
      </c>
      <c r="E1116" s="246">
        <v>321.75</v>
      </c>
      <c r="F1116" s="246" t="s">
        <v>3102</v>
      </c>
      <c r="G1116" s="246"/>
      <c r="I1116" s="246"/>
      <c r="J1116" s="246"/>
    </row>
    <row r="1117" spans="1:10" hidden="1" x14ac:dyDescent="0.35">
      <c r="A1117" s="251" t="s">
        <v>2326</v>
      </c>
      <c r="B1117" s="243" t="s">
        <v>816</v>
      </c>
      <c r="C1117" s="244" t="s">
        <v>2628</v>
      </c>
      <c r="D1117" s="245" t="s">
        <v>1118</v>
      </c>
      <c r="E1117" s="246">
        <v>130.03</v>
      </c>
      <c r="F1117" s="246" t="s">
        <v>3102</v>
      </c>
      <c r="G1117" s="246"/>
      <c r="I1117" s="246"/>
      <c r="J1117" s="246"/>
    </row>
    <row r="1118" spans="1:10" hidden="1" x14ac:dyDescent="0.35">
      <c r="A1118" s="251" t="s">
        <v>2327</v>
      </c>
      <c r="B1118" s="243" t="s">
        <v>817</v>
      </c>
      <c r="C1118" s="244" t="s">
        <v>2628</v>
      </c>
      <c r="D1118" s="245" t="s">
        <v>1118</v>
      </c>
      <c r="E1118" s="246">
        <v>175.5</v>
      </c>
      <c r="F1118" s="246" t="s">
        <v>3102</v>
      </c>
      <c r="G1118" s="246"/>
      <c r="I1118" s="246"/>
      <c r="J1118" s="246"/>
    </row>
    <row r="1119" spans="1:10" hidden="1" x14ac:dyDescent="0.35">
      <c r="A1119" s="251" t="s">
        <v>2328</v>
      </c>
      <c r="B1119" s="243" t="s">
        <v>818</v>
      </c>
      <c r="C1119" s="244" t="s">
        <v>2628</v>
      </c>
      <c r="D1119" s="245" t="s">
        <v>1118</v>
      </c>
      <c r="E1119" s="246">
        <v>65.02000000000001</v>
      </c>
      <c r="F1119" s="246" t="s">
        <v>3102</v>
      </c>
      <c r="G1119" s="246"/>
      <c r="I1119" s="246"/>
      <c r="J1119" s="246"/>
    </row>
    <row r="1120" spans="1:10" hidden="1" x14ac:dyDescent="0.35">
      <c r="A1120" s="251" t="s">
        <v>2329</v>
      </c>
      <c r="B1120" s="243" t="s">
        <v>819</v>
      </c>
      <c r="C1120" s="244" t="s">
        <v>2628</v>
      </c>
      <c r="D1120" s="245" t="s">
        <v>1118</v>
      </c>
      <c r="E1120" s="246">
        <v>87.75</v>
      </c>
      <c r="F1120" s="246" t="s">
        <v>3102</v>
      </c>
      <c r="G1120" s="246"/>
      <c r="I1120" s="246"/>
      <c r="J1120" s="246"/>
    </row>
    <row r="1121" spans="1:10" hidden="1" x14ac:dyDescent="0.35">
      <c r="A1121" s="251" t="s">
        <v>2330</v>
      </c>
      <c r="B1121" s="243" t="s">
        <v>820</v>
      </c>
      <c r="C1121" s="244" t="s">
        <v>2628</v>
      </c>
      <c r="D1121" s="245" t="s">
        <v>1118</v>
      </c>
      <c r="E1121" s="246">
        <v>69</v>
      </c>
      <c r="F1121" s="246" t="s">
        <v>3102</v>
      </c>
      <c r="G1121" s="246"/>
      <c r="I1121" s="246"/>
      <c r="J1121" s="246"/>
    </row>
    <row r="1122" spans="1:10" hidden="1" x14ac:dyDescent="0.35">
      <c r="A1122" s="251" t="s">
        <v>2331</v>
      </c>
      <c r="B1122" s="243" t="s">
        <v>821</v>
      </c>
      <c r="C1122" s="244" t="s">
        <v>2628</v>
      </c>
      <c r="D1122" s="245" t="s">
        <v>1118</v>
      </c>
      <c r="E1122" s="246">
        <v>91.740000000000009</v>
      </c>
      <c r="F1122" s="246" t="s">
        <v>3102</v>
      </c>
      <c r="G1122" s="246"/>
      <c r="I1122" s="246"/>
      <c r="J1122" s="246"/>
    </row>
    <row r="1123" spans="1:10" hidden="1" x14ac:dyDescent="0.35">
      <c r="A1123" s="251" t="s">
        <v>2332</v>
      </c>
      <c r="B1123" s="243" t="s">
        <v>1351</v>
      </c>
      <c r="C1123" s="244" t="s">
        <v>2628</v>
      </c>
      <c r="D1123" s="245" t="s">
        <v>1118</v>
      </c>
      <c r="E1123" s="246">
        <v>69</v>
      </c>
      <c r="F1123" s="246" t="s">
        <v>3102</v>
      </c>
      <c r="G1123" s="246"/>
      <c r="I1123" s="246"/>
      <c r="J1123" s="246"/>
    </row>
    <row r="1124" spans="1:10" hidden="1" x14ac:dyDescent="0.35">
      <c r="A1124" s="251" t="s">
        <v>2333</v>
      </c>
      <c r="B1124" s="243" t="s">
        <v>822</v>
      </c>
      <c r="C1124" s="244" t="s">
        <v>2628</v>
      </c>
      <c r="D1124" s="245" t="s">
        <v>1118</v>
      </c>
      <c r="E1124" s="246">
        <v>238.39</v>
      </c>
      <c r="F1124" s="246" t="s">
        <v>3102</v>
      </c>
      <c r="G1124" s="246"/>
      <c r="I1124" s="246"/>
      <c r="J1124" s="246"/>
    </row>
    <row r="1125" spans="1:10" hidden="1" x14ac:dyDescent="0.35">
      <c r="A1125" s="251" t="s">
        <v>2334</v>
      </c>
      <c r="B1125" s="243" t="s">
        <v>823</v>
      </c>
      <c r="C1125" s="244" t="s">
        <v>2628</v>
      </c>
      <c r="D1125" s="245" t="s">
        <v>1118</v>
      </c>
      <c r="E1125" s="246">
        <v>321.75</v>
      </c>
      <c r="F1125" s="246" t="s">
        <v>3102</v>
      </c>
      <c r="G1125" s="246"/>
      <c r="I1125" s="246"/>
      <c r="J1125" s="246"/>
    </row>
    <row r="1126" spans="1:10" hidden="1" x14ac:dyDescent="0.35">
      <c r="A1126" s="251" t="s">
        <v>2335</v>
      </c>
      <c r="B1126" s="243" t="s">
        <v>824</v>
      </c>
      <c r="C1126" s="244" t="s">
        <v>2628</v>
      </c>
      <c r="D1126" s="245" t="s">
        <v>1118</v>
      </c>
      <c r="E1126" s="246">
        <v>238.39</v>
      </c>
      <c r="F1126" s="246" t="s">
        <v>3102</v>
      </c>
      <c r="G1126" s="246"/>
      <c r="I1126" s="246"/>
      <c r="J1126" s="246"/>
    </row>
    <row r="1127" spans="1:10" hidden="1" x14ac:dyDescent="0.35">
      <c r="A1127" s="251" t="s">
        <v>2336</v>
      </c>
      <c r="B1127" s="243" t="s">
        <v>825</v>
      </c>
      <c r="C1127" s="244" t="s">
        <v>2628</v>
      </c>
      <c r="D1127" s="245" t="s">
        <v>1118</v>
      </c>
      <c r="E1127" s="246">
        <v>321.75</v>
      </c>
      <c r="F1127" s="246" t="s">
        <v>3102</v>
      </c>
      <c r="G1127" s="246"/>
      <c r="I1127" s="246"/>
      <c r="J1127" s="246"/>
    </row>
    <row r="1128" spans="1:10" hidden="1" x14ac:dyDescent="0.35">
      <c r="A1128" s="251" t="s">
        <v>2337</v>
      </c>
      <c r="B1128" s="243" t="s">
        <v>826</v>
      </c>
      <c r="C1128" s="244" t="s">
        <v>2628</v>
      </c>
      <c r="D1128" s="245" t="s">
        <v>1118</v>
      </c>
      <c r="E1128" s="246">
        <v>238.39</v>
      </c>
      <c r="F1128" s="246" t="s">
        <v>3102</v>
      </c>
      <c r="G1128" s="246"/>
      <c r="I1128" s="246"/>
      <c r="J1128" s="246"/>
    </row>
    <row r="1129" spans="1:10" hidden="1" x14ac:dyDescent="0.35">
      <c r="A1129" s="251" t="s">
        <v>2338</v>
      </c>
      <c r="B1129" s="243" t="s">
        <v>827</v>
      </c>
      <c r="C1129" s="244" t="s">
        <v>2628</v>
      </c>
      <c r="D1129" s="245" t="s">
        <v>1118</v>
      </c>
      <c r="E1129" s="246">
        <v>321.75</v>
      </c>
      <c r="F1129" s="246" t="s">
        <v>3102</v>
      </c>
      <c r="G1129" s="246"/>
      <c r="I1129" s="246"/>
      <c r="J1129" s="246"/>
    </row>
    <row r="1130" spans="1:10" hidden="1" x14ac:dyDescent="0.35">
      <c r="A1130" s="251" t="s">
        <v>2339</v>
      </c>
      <c r="B1130" s="243" t="s">
        <v>828</v>
      </c>
      <c r="C1130" s="244" t="s">
        <v>2628</v>
      </c>
      <c r="D1130" s="245" t="s">
        <v>1118</v>
      </c>
      <c r="E1130" s="246">
        <v>238.39</v>
      </c>
      <c r="F1130" s="246" t="s">
        <v>3102</v>
      </c>
      <c r="G1130" s="246"/>
      <c r="I1130" s="246"/>
      <c r="J1130" s="246"/>
    </row>
    <row r="1131" spans="1:10" hidden="1" x14ac:dyDescent="0.35">
      <c r="A1131" s="251" t="s">
        <v>2340</v>
      </c>
      <c r="B1131" s="243" t="s">
        <v>829</v>
      </c>
      <c r="C1131" s="244" t="s">
        <v>2628</v>
      </c>
      <c r="D1131" s="245" t="s">
        <v>1118</v>
      </c>
      <c r="E1131" s="246">
        <v>321.75</v>
      </c>
      <c r="F1131" s="246" t="s">
        <v>3102</v>
      </c>
      <c r="G1131" s="246"/>
      <c r="I1131" s="246"/>
      <c r="J1131" s="246"/>
    </row>
    <row r="1132" spans="1:10" hidden="1" x14ac:dyDescent="0.35">
      <c r="A1132" s="251" t="s">
        <v>2341</v>
      </c>
      <c r="B1132" s="243" t="s">
        <v>830</v>
      </c>
      <c r="C1132" s="244" t="s">
        <v>2628</v>
      </c>
      <c r="D1132" s="245" t="s">
        <v>1118</v>
      </c>
      <c r="E1132" s="246">
        <v>238.39</v>
      </c>
      <c r="F1132" s="246" t="s">
        <v>3102</v>
      </c>
      <c r="G1132" s="246"/>
      <c r="I1132" s="246"/>
      <c r="J1132" s="246"/>
    </row>
    <row r="1133" spans="1:10" hidden="1" x14ac:dyDescent="0.35">
      <c r="A1133" s="251" t="s">
        <v>2342</v>
      </c>
      <c r="B1133" s="243" t="s">
        <v>831</v>
      </c>
      <c r="C1133" s="244" t="s">
        <v>2628</v>
      </c>
      <c r="D1133" s="245" t="s">
        <v>1118</v>
      </c>
      <c r="E1133" s="246">
        <v>321.75</v>
      </c>
      <c r="F1133" s="246" t="s">
        <v>3102</v>
      </c>
      <c r="G1133" s="246"/>
      <c r="I1133" s="246"/>
      <c r="J1133" s="246"/>
    </row>
    <row r="1134" spans="1:10" hidden="1" x14ac:dyDescent="0.35">
      <c r="A1134" s="251" t="s">
        <v>2343</v>
      </c>
      <c r="B1134" s="243" t="s">
        <v>832</v>
      </c>
      <c r="C1134" s="244" t="s">
        <v>2628</v>
      </c>
      <c r="D1134" s="245" t="s">
        <v>1118</v>
      </c>
      <c r="E1134" s="246">
        <v>351</v>
      </c>
      <c r="F1134" s="246" t="s">
        <v>3102</v>
      </c>
      <c r="G1134" s="246"/>
      <c r="I1134" s="246"/>
      <c r="J1134" s="246"/>
    </row>
    <row r="1135" spans="1:10" ht="18" hidden="1" customHeight="1" x14ac:dyDescent="0.35">
      <c r="A1135" s="251" t="s">
        <v>2344</v>
      </c>
      <c r="B1135" s="243" t="s">
        <v>833</v>
      </c>
      <c r="C1135" s="244" t="s">
        <v>2628</v>
      </c>
      <c r="D1135" s="245" t="s">
        <v>1118</v>
      </c>
      <c r="E1135" s="246">
        <v>260.06</v>
      </c>
      <c r="F1135" s="246" t="s">
        <v>3102</v>
      </c>
      <c r="G1135" s="246"/>
      <c r="I1135" s="246"/>
      <c r="J1135" s="246"/>
    </row>
    <row r="1136" spans="1:10" hidden="1" x14ac:dyDescent="0.35">
      <c r="A1136" s="251" t="s">
        <v>2345</v>
      </c>
      <c r="B1136" s="243" t="s">
        <v>834</v>
      </c>
      <c r="C1136" s="244" t="s">
        <v>2628</v>
      </c>
      <c r="D1136" s="245" t="s">
        <v>1118</v>
      </c>
      <c r="E1136" s="246">
        <v>351</v>
      </c>
      <c r="F1136" s="246" t="s">
        <v>3102</v>
      </c>
      <c r="G1136" s="246"/>
      <c r="I1136" s="246"/>
      <c r="J1136" s="246"/>
    </row>
    <row r="1137" spans="1:10" hidden="1" x14ac:dyDescent="0.35">
      <c r="A1137" s="251" t="s">
        <v>2346</v>
      </c>
      <c r="B1137" s="243" t="s">
        <v>835</v>
      </c>
      <c r="C1137" s="244" t="s">
        <v>2628</v>
      </c>
      <c r="D1137" s="245" t="s">
        <v>1118</v>
      </c>
      <c r="E1137" s="246">
        <v>260.06</v>
      </c>
      <c r="F1137" s="246" t="s">
        <v>3102</v>
      </c>
      <c r="G1137" s="246"/>
      <c r="I1137" s="246"/>
      <c r="J1137" s="246"/>
    </row>
    <row r="1138" spans="1:10" hidden="1" x14ac:dyDescent="0.35">
      <c r="A1138" s="251" t="s">
        <v>2347</v>
      </c>
      <c r="B1138" s="243" t="s">
        <v>836</v>
      </c>
      <c r="C1138" s="244" t="s">
        <v>2628</v>
      </c>
      <c r="D1138" s="245" t="s">
        <v>1118</v>
      </c>
      <c r="E1138" s="246">
        <v>130.03</v>
      </c>
      <c r="F1138" s="246" t="s">
        <v>3102</v>
      </c>
      <c r="G1138" s="250"/>
      <c r="I1138" s="246"/>
      <c r="J1138" s="246"/>
    </row>
    <row r="1139" spans="1:10" hidden="1" x14ac:dyDescent="0.35">
      <c r="A1139" s="251" t="s">
        <v>2348</v>
      </c>
      <c r="B1139" s="243" t="s">
        <v>837</v>
      </c>
      <c r="C1139" s="244" t="s">
        <v>2628</v>
      </c>
      <c r="D1139" s="245" t="s">
        <v>1118</v>
      </c>
      <c r="E1139" s="246">
        <v>175.5</v>
      </c>
      <c r="F1139" s="246" t="s">
        <v>3102</v>
      </c>
      <c r="G1139" s="250"/>
      <c r="I1139" s="246"/>
      <c r="J1139" s="246"/>
    </row>
    <row r="1140" spans="1:10" hidden="1" x14ac:dyDescent="0.35">
      <c r="A1140" s="251" t="s">
        <v>2349</v>
      </c>
      <c r="B1140" s="243" t="s">
        <v>838</v>
      </c>
      <c r="C1140" s="244" t="s">
        <v>2628</v>
      </c>
      <c r="D1140" s="245" t="s">
        <v>1118</v>
      </c>
      <c r="E1140" s="246">
        <v>238.39</v>
      </c>
      <c r="F1140" s="246" t="s">
        <v>3102</v>
      </c>
      <c r="G1140" s="246"/>
      <c r="I1140" s="246"/>
      <c r="J1140" s="246"/>
    </row>
    <row r="1141" spans="1:10" hidden="1" x14ac:dyDescent="0.35">
      <c r="A1141" s="251" t="s">
        <v>2350</v>
      </c>
      <c r="B1141" s="243" t="s">
        <v>839</v>
      </c>
      <c r="C1141" s="244" t="s">
        <v>2628</v>
      </c>
      <c r="D1141" s="245" t="s">
        <v>1118</v>
      </c>
      <c r="E1141" s="246">
        <v>321.75</v>
      </c>
      <c r="F1141" s="246" t="s">
        <v>3102</v>
      </c>
      <c r="G1141" s="246"/>
      <c r="I1141" s="246"/>
      <c r="J1141" s="246"/>
    </row>
    <row r="1142" spans="1:10" hidden="1" x14ac:dyDescent="0.35">
      <c r="A1142" s="251" t="s">
        <v>2351</v>
      </c>
      <c r="B1142" s="243" t="s">
        <v>1352</v>
      </c>
      <c r="C1142" s="244" t="s">
        <v>2628</v>
      </c>
      <c r="D1142" s="245" t="s">
        <v>1118</v>
      </c>
      <c r="E1142" s="246">
        <v>260.06</v>
      </c>
      <c r="F1142" s="246" t="s">
        <v>3102</v>
      </c>
      <c r="G1142" s="246"/>
      <c r="I1142" s="246"/>
      <c r="J1142" s="246"/>
    </row>
    <row r="1143" spans="1:10" hidden="1" x14ac:dyDescent="0.35">
      <c r="A1143" s="251" t="s">
        <v>2352</v>
      </c>
      <c r="B1143" s="243" t="s">
        <v>840</v>
      </c>
      <c r="C1143" s="244" t="s">
        <v>2628</v>
      </c>
      <c r="D1143" s="245" t="s">
        <v>1118</v>
      </c>
      <c r="E1143" s="246">
        <v>260.06</v>
      </c>
      <c r="F1143" s="246" t="s">
        <v>3102</v>
      </c>
      <c r="G1143" s="246"/>
      <c r="I1143" s="246"/>
      <c r="J1143" s="246"/>
    </row>
    <row r="1144" spans="1:10" hidden="1" x14ac:dyDescent="0.35">
      <c r="A1144" s="251" t="s">
        <v>2353</v>
      </c>
      <c r="B1144" s="243" t="s">
        <v>1353</v>
      </c>
      <c r="C1144" s="244" t="s">
        <v>2628</v>
      </c>
      <c r="D1144" s="245" t="s">
        <v>1118</v>
      </c>
      <c r="E1144" s="246">
        <v>59.519999999999996</v>
      </c>
      <c r="F1144" s="246" t="s">
        <v>3102</v>
      </c>
      <c r="G1144" s="246"/>
      <c r="I1144" s="246"/>
      <c r="J1144" s="246"/>
    </row>
    <row r="1145" spans="1:10" hidden="1" x14ac:dyDescent="0.35">
      <c r="A1145" s="251" t="s">
        <v>2354</v>
      </c>
      <c r="B1145" s="243" t="s">
        <v>1354</v>
      </c>
      <c r="C1145" s="244" t="s">
        <v>2628</v>
      </c>
      <c r="D1145" s="245" t="s">
        <v>1118</v>
      </c>
      <c r="E1145" s="246">
        <v>47.62</v>
      </c>
      <c r="F1145" s="246" t="s">
        <v>3102</v>
      </c>
      <c r="G1145" s="246"/>
      <c r="I1145" s="246"/>
      <c r="J1145" s="246"/>
    </row>
    <row r="1146" spans="1:10" hidden="1" x14ac:dyDescent="0.35">
      <c r="A1146" s="251" t="s">
        <v>2355</v>
      </c>
      <c r="B1146" s="243" t="s">
        <v>841</v>
      </c>
      <c r="C1146" s="244" t="s">
        <v>2628</v>
      </c>
      <c r="D1146" s="245" t="s">
        <v>1118</v>
      </c>
      <c r="E1146" s="246">
        <v>47.62</v>
      </c>
      <c r="F1146" s="246" t="s">
        <v>3102</v>
      </c>
      <c r="G1146" s="246"/>
      <c r="I1146" s="246"/>
      <c r="J1146" s="246"/>
    </row>
    <row r="1147" spans="1:10" hidden="1" x14ac:dyDescent="0.35">
      <c r="A1147" s="251" t="s">
        <v>2356</v>
      </c>
      <c r="B1147" s="243" t="s">
        <v>842</v>
      </c>
      <c r="C1147" s="244" t="s">
        <v>2628</v>
      </c>
      <c r="D1147" s="245" t="s">
        <v>1118</v>
      </c>
      <c r="E1147" s="246">
        <v>7.3199999999999994</v>
      </c>
      <c r="F1147" s="246" t="s">
        <v>3102</v>
      </c>
      <c r="G1147" s="246"/>
      <c r="I1147" s="246"/>
      <c r="J1147" s="246"/>
    </row>
    <row r="1148" spans="1:10" hidden="1" x14ac:dyDescent="0.35">
      <c r="A1148" s="251" t="s">
        <v>2357</v>
      </c>
      <c r="B1148" s="243" t="s">
        <v>1355</v>
      </c>
      <c r="C1148" s="244" t="s">
        <v>2628</v>
      </c>
      <c r="D1148" s="245" t="s">
        <v>1118</v>
      </c>
      <c r="E1148" s="246">
        <v>14.879999999999999</v>
      </c>
      <c r="F1148" s="246" t="s">
        <v>3102</v>
      </c>
      <c r="G1148" s="246"/>
      <c r="I1148" s="246"/>
      <c r="J1148" s="246"/>
    </row>
    <row r="1149" spans="1:10" hidden="1" x14ac:dyDescent="0.35">
      <c r="A1149" s="251" t="s">
        <v>2358</v>
      </c>
      <c r="B1149" s="243" t="s">
        <v>843</v>
      </c>
      <c r="C1149" s="244" t="s">
        <v>2628</v>
      </c>
      <c r="D1149" s="245" t="s">
        <v>1118</v>
      </c>
      <c r="E1149" s="246">
        <v>15.56</v>
      </c>
      <c r="F1149" s="246" t="s">
        <v>3102</v>
      </c>
      <c r="G1149" s="246"/>
      <c r="I1149" s="246"/>
      <c r="J1149" s="246"/>
    </row>
    <row r="1150" spans="1:10" hidden="1" x14ac:dyDescent="0.35">
      <c r="A1150" s="251" t="s">
        <v>2359</v>
      </c>
      <c r="B1150" s="243" t="s">
        <v>844</v>
      </c>
      <c r="C1150" s="244" t="s">
        <v>2628</v>
      </c>
      <c r="D1150" s="245" t="s">
        <v>1118</v>
      </c>
      <c r="E1150" s="246">
        <v>14.879999999999999</v>
      </c>
      <c r="F1150" s="246" t="s">
        <v>3102</v>
      </c>
      <c r="G1150" s="246"/>
      <c r="I1150" s="246"/>
      <c r="J1150" s="246"/>
    </row>
    <row r="1151" spans="1:10" hidden="1" x14ac:dyDescent="0.35">
      <c r="A1151" s="251" t="s">
        <v>2360</v>
      </c>
      <c r="B1151" s="243" t="s">
        <v>845</v>
      </c>
      <c r="C1151" s="244" t="s">
        <v>2628</v>
      </c>
      <c r="D1151" s="245" t="s">
        <v>1118</v>
      </c>
      <c r="E1151" s="246">
        <v>7.33</v>
      </c>
      <c r="F1151" s="246" t="s">
        <v>3102</v>
      </c>
      <c r="G1151" s="246"/>
      <c r="I1151" s="246"/>
      <c r="J1151" s="246"/>
    </row>
    <row r="1152" spans="1:10" hidden="1" x14ac:dyDescent="0.35">
      <c r="A1152" s="251" t="s">
        <v>2361</v>
      </c>
      <c r="B1152" s="243" t="s">
        <v>881</v>
      </c>
      <c r="C1152" s="244" t="s">
        <v>2628</v>
      </c>
      <c r="D1152" s="245" t="s">
        <v>1118</v>
      </c>
      <c r="E1152" s="246">
        <v>276.62</v>
      </c>
      <c r="F1152" s="246" t="s">
        <v>3102</v>
      </c>
      <c r="G1152" s="246"/>
      <c r="I1152" s="246"/>
      <c r="J1152" s="246"/>
    </row>
    <row r="1153" spans="1:10" hidden="1" x14ac:dyDescent="0.35">
      <c r="A1153" s="251" t="s">
        <v>2362</v>
      </c>
      <c r="B1153" s="243" t="s">
        <v>2496</v>
      </c>
      <c r="C1153" s="244" t="s">
        <v>2628</v>
      </c>
      <c r="D1153" s="245" t="s">
        <v>1118</v>
      </c>
      <c r="E1153" s="246">
        <v>367.56</v>
      </c>
      <c r="F1153" s="246" t="s">
        <v>3102</v>
      </c>
      <c r="G1153" s="246"/>
      <c r="I1153" s="246"/>
      <c r="J1153" s="246"/>
    </row>
    <row r="1154" spans="1:10" hidden="1" x14ac:dyDescent="0.35">
      <c r="A1154" s="251" t="s">
        <v>2363</v>
      </c>
      <c r="B1154" s="243" t="s">
        <v>882</v>
      </c>
      <c r="C1154" s="244" t="s">
        <v>2628</v>
      </c>
      <c r="D1154" s="245" t="s">
        <v>1118</v>
      </c>
      <c r="E1154" s="246">
        <v>357.58</v>
      </c>
      <c r="F1154" s="246" t="s">
        <v>3102</v>
      </c>
      <c r="G1154" s="246"/>
      <c r="I1154" s="246"/>
      <c r="J1154" s="246"/>
    </row>
    <row r="1155" spans="1:10" hidden="1" x14ac:dyDescent="0.35">
      <c r="A1155" s="251" t="s">
        <v>2364</v>
      </c>
      <c r="B1155" s="248" t="s">
        <v>883</v>
      </c>
      <c r="C1155" s="244" t="s">
        <v>2628</v>
      </c>
      <c r="D1155" s="245" t="s">
        <v>1118</v>
      </c>
      <c r="E1155" s="246">
        <v>526.49</v>
      </c>
      <c r="F1155" s="246" t="s">
        <v>3102</v>
      </c>
      <c r="G1155" s="246"/>
      <c r="I1155" s="246"/>
      <c r="J1155" s="246"/>
    </row>
    <row r="1156" spans="1:10" hidden="1" x14ac:dyDescent="0.35">
      <c r="A1156" s="251" t="s">
        <v>2365</v>
      </c>
      <c r="B1156" s="243" t="s">
        <v>976</v>
      </c>
      <c r="C1156" s="244" t="s">
        <v>2628</v>
      </c>
      <c r="D1156" s="245" t="s">
        <v>1118</v>
      </c>
      <c r="E1156" s="246">
        <v>252.41</v>
      </c>
      <c r="F1156" s="246" t="s">
        <v>3103</v>
      </c>
      <c r="G1156" s="246"/>
      <c r="I1156" s="246"/>
      <c r="J1156" s="246"/>
    </row>
    <row r="1157" spans="1:10" hidden="1" x14ac:dyDescent="0.35">
      <c r="A1157" s="251" t="s">
        <v>2366</v>
      </c>
      <c r="B1157" s="243" t="s">
        <v>977</v>
      </c>
      <c r="C1157" s="244" t="s">
        <v>2628</v>
      </c>
      <c r="D1157" s="245" t="s">
        <v>1118</v>
      </c>
      <c r="E1157" s="246">
        <v>340.08</v>
      </c>
      <c r="F1157" s="246" t="s">
        <v>3103</v>
      </c>
      <c r="G1157" s="246"/>
      <c r="I1157" s="246"/>
      <c r="J1157" s="246"/>
    </row>
    <row r="1158" spans="1:10" hidden="1" x14ac:dyDescent="0.35">
      <c r="A1158" s="251" t="s">
        <v>2367</v>
      </c>
      <c r="B1158" s="243" t="s">
        <v>978</v>
      </c>
      <c r="C1158" s="244" t="s">
        <v>2628</v>
      </c>
      <c r="D1158" s="245" t="s">
        <v>1118</v>
      </c>
      <c r="E1158" s="246">
        <v>137.67999999999998</v>
      </c>
      <c r="F1158" s="246" t="s">
        <v>3103</v>
      </c>
      <c r="G1158" s="246"/>
      <c r="I1158" s="246"/>
      <c r="J1158" s="246"/>
    </row>
    <row r="1159" spans="1:10" hidden="1" x14ac:dyDescent="0.35">
      <c r="A1159" s="251" t="s">
        <v>2368</v>
      </c>
      <c r="B1159" s="243" t="s">
        <v>1356</v>
      </c>
      <c r="C1159" s="244" t="s">
        <v>2628</v>
      </c>
      <c r="D1159" s="245" t="s">
        <v>1118</v>
      </c>
      <c r="E1159" s="246">
        <v>185.5</v>
      </c>
      <c r="F1159" s="246" t="s">
        <v>3103</v>
      </c>
      <c r="G1159" s="246"/>
      <c r="I1159" s="246"/>
      <c r="J1159" s="246"/>
    </row>
    <row r="1160" spans="1:10" hidden="1" x14ac:dyDescent="0.35">
      <c r="A1160" s="251" t="s">
        <v>2369</v>
      </c>
      <c r="B1160" s="243" t="s">
        <v>1149</v>
      </c>
      <c r="C1160" s="244" t="s">
        <v>2628</v>
      </c>
      <c r="D1160" s="245" t="s">
        <v>1118</v>
      </c>
      <c r="E1160" s="246">
        <v>68.84</v>
      </c>
      <c r="F1160" s="246" t="s">
        <v>3103</v>
      </c>
      <c r="G1160" s="246"/>
      <c r="I1160" s="246"/>
      <c r="J1160" s="246"/>
    </row>
    <row r="1161" spans="1:10" hidden="1" x14ac:dyDescent="0.35">
      <c r="A1161" s="251" t="s">
        <v>2370</v>
      </c>
      <c r="B1161" s="243" t="s">
        <v>1357</v>
      </c>
      <c r="C1161" s="244" t="s">
        <v>2628</v>
      </c>
      <c r="D1161" s="245" t="s">
        <v>1118</v>
      </c>
      <c r="E1161" s="246">
        <v>92.75</v>
      </c>
      <c r="F1161" s="246" t="s">
        <v>3103</v>
      </c>
      <c r="G1161" s="246"/>
      <c r="I1161" s="246"/>
      <c r="J1161" s="246"/>
    </row>
    <row r="1162" spans="1:10" hidden="1" x14ac:dyDescent="0.35">
      <c r="A1162" s="251" t="s">
        <v>2371</v>
      </c>
      <c r="B1162" s="243" t="s">
        <v>1358</v>
      </c>
      <c r="C1162" s="244" t="s">
        <v>2628</v>
      </c>
      <c r="D1162" s="245" t="s">
        <v>1118</v>
      </c>
      <c r="E1162" s="246">
        <v>72.83</v>
      </c>
      <c r="F1162" s="246" t="s">
        <v>3103</v>
      </c>
      <c r="G1162" s="246"/>
      <c r="I1162" s="246"/>
      <c r="J1162" s="246"/>
    </row>
    <row r="1163" spans="1:10" hidden="1" x14ac:dyDescent="0.35">
      <c r="A1163" s="251" t="s">
        <v>2372</v>
      </c>
      <c r="B1163" s="243" t="s">
        <v>1359</v>
      </c>
      <c r="C1163" s="244" t="s">
        <v>2628</v>
      </c>
      <c r="D1163" s="245" t="s">
        <v>1118</v>
      </c>
      <c r="E1163" s="246">
        <v>96.740000000000009</v>
      </c>
      <c r="F1163" s="246" t="s">
        <v>3103</v>
      </c>
      <c r="G1163" s="246"/>
      <c r="I1163" s="246"/>
      <c r="J1163" s="246"/>
    </row>
    <row r="1164" spans="1:10" hidden="1" x14ac:dyDescent="0.35">
      <c r="A1164" s="251" t="s">
        <v>2373</v>
      </c>
      <c r="B1164" s="243" t="s">
        <v>1360</v>
      </c>
      <c r="C1164" s="244" t="s">
        <v>2628</v>
      </c>
      <c r="D1164" s="245" t="s">
        <v>1118</v>
      </c>
      <c r="E1164" s="246">
        <v>72.83</v>
      </c>
      <c r="F1164" s="246" t="s">
        <v>3103</v>
      </c>
      <c r="G1164" s="246"/>
      <c r="I1164" s="246"/>
      <c r="J1164" s="246"/>
    </row>
    <row r="1165" spans="1:10" hidden="1" x14ac:dyDescent="0.35">
      <c r="A1165" s="251" t="s">
        <v>2374</v>
      </c>
      <c r="B1165" s="243" t="s">
        <v>1361</v>
      </c>
      <c r="C1165" s="244" t="s">
        <v>2628</v>
      </c>
      <c r="D1165" s="245" t="s">
        <v>1118</v>
      </c>
      <c r="E1165" s="246">
        <v>252.41</v>
      </c>
      <c r="F1165" s="246" t="s">
        <v>3103</v>
      </c>
      <c r="G1165" s="246"/>
      <c r="I1165" s="246"/>
      <c r="J1165" s="246"/>
    </row>
    <row r="1166" spans="1:10" hidden="1" x14ac:dyDescent="0.35">
      <c r="A1166" s="251" t="s">
        <v>2375</v>
      </c>
      <c r="B1166" s="243" t="s">
        <v>1362</v>
      </c>
      <c r="C1166" s="244" t="s">
        <v>2628</v>
      </c>
      <c r="D1166" s="245" t="s">
        <v>1118</v>
      </c>
      <c r="E1166" s="246">
        <v>340.08</v>
      </c>
      <c r="F1166" s="246" t="s">
        <v>3103</v>
      </c>
      <c r="G1166" s="246"/>
      <c r="I1166" s="246"/>
      <c r="J1166" s="246"/>
    </row>
    <row r="1167" spans="1:10" hidden="1" x14ac:dyDescent="0.35">
      <c r="A1167" s="251" t="s">
        <v>2376</v>
      </c>
      <c r="B1167" s="243" t="s">
        <v>1363</v>
      </c>
      <c r="C1167" s="244" t="s">
        <v>2628</v>
      </c>
      <c r="D1167" s="245" t="s">
        <v>1118</v>
      </c>
      <c r="E1167" s="246">
        <v>252.41</v>
      </c>
      <c r="F1167" s="246" t="s">
        <v>3103</v>
      </c>
      <c r="G1167" s="246"/>
      <c r="I1167" s="246"/>
      <c r="J1167" s="246"/>
    </row>
    <row r="1168" spans="1:10" hidden="1" x14ac:dyDescent="0.35">
      <c r="A1168" s="251" t="s">
        <v>2377</v>
      </c>
      <c r="B1168" s="243" t="s">
        <v>1364</v>
      </c>
      <c r="C1168" s="244" t="s">
        <v>2628</v>
      </c>
      <c r="D1168" s="245" t="s">
        <v>1118</v>
      </c>
      <c r="E1168" s="246">
        <v>340.08</v>
      </c>
      <c r="F1168" s="246" t="s">
        <v>3103</v>
      </c>
      <c r="G1168" s="246"/>
      <c r="I1168" s="246"/>
      <c r="J1168" s="246"/>
    </row>
    <row r="1169" spans="1:10" hidden="1" x14ac:dyDescent="0.35">
      <c r="A1169" s="251" t="s">
        <v>2378</v>
      </c>
      <c r="B1169" s="243" t="s">
        <v>1365</v>
      </c>
      <c r="C1169" s="244" t="s">
        <v>2628</v>
      </c>
      <c r="D1169" s="245" t="s">
        <v>1118</v>
      </c>
      <c r="E1169" s="246">
        <v>252.41</v>
      </c>
      <c r="F1169" s="246" t="s">
        <v>3103</v>
      </c>
      <c r="G1169" s="246"/>
      <c r="I1169" s="246"/>
      <c r="J1169" s="246"/>
    </row>
    <row r="1170" spans="1:10" hidden="1" x14ac:dyDescent="0.35">
      <c r="A1170" s="251" t="s">
        <v>2379</v>
      </c>
      <c r="B1170" s="243" t="s">
        <v>1366</v>
      </c>
      <c r="C1170" s="244" t="s">
        <v>2628</v>
      </c>
      <c r="D1170" s="245" t="s">
        <v>1118</v>
      </c>
      <c r="E1170" s="246">
        <v>340.08</v>
      </c>
      <c r="F1170" s="246" t="s">
        <v>3103</v>
      </c>
      <c r="G1170" s="246"/>
      <c r="I1170" s="246"/>
      <c r="J1170" s="246"/>
    </row>
    <row r="1171" spans="1:10" hidden="1" x14ac:dyDescent="0.35">
      <c r="A1171" s="251" t="s">
        <v>2380</v>
      </c>
      <c r="B1171" s="243" t="s">
        <v>1367</v>
      </c>
      <c r="C1171" s="244" t="s">
        <v>2628</v>
      </c>
      <c r="D1171" s="245" t="s">
        <v>1118</v>
      </c>
      <c r="E1171" s="246">
        <v>252.41</v>
      </c>
      <c r="F1171" s="246" t="s">
        <v>3103</v>
      </c>
      <c r="G1171" s="246"/>
      <c r="I1171" s="246"/>
      <c r="J1171" s="246"/>
    </row>
    <row r="1172" spans="1:10" hidden="1" x14ac:dyDescent="0.35">
      <c r="A1172" s="251" t="s">
        <v>2381</v>
      </c>
      <c r="B1172" s="243" t="s">
        <v>1368</v>
      </c>
      <c r="C1172" s="244" t="s">
        <v>2628</v>
      </c>
      <c r="D1172" s="245" t="s">
        <v>1118</v>
      </c>
      <c r="E1172" s="246">
        <v>340.08</v>
      </c>
      <c r="F1172" s="246" t="s">
        <v>3103</v>
      </c>
      <c r="G1172" s="246"/>
      <c r="I1172" s="246"/>
      <c r="J1172" s="246"/>
    </row>
    <row r="1173" spans="1:10" hidden="1" x14ac:dyDescent="0.35">
      <c r="A1173" s="251" t="s">
        <v>2382</v>
      </c>
      <c r="B1173" s="243" t="s">
        <v>1369</v>
      </c>
      <c r="C1173" s="244" t="s">
        <v>2628</v>
      </c>
      <c r="D1173" s="245" t="s">
        <v>1118</v>
      </c>
      <c r="E1173" s="246">
        <v>252.41</v>
      </c>
      <c r="F1173" s="246" t="s">
        <v>3103</v>
      </c>
      <c r="G1173" s="246"/>
      <c r="I1173" s="246"/>
      <c r="J1173" s="246"/>
    </row>
    <row r="1174" spans="1:10" hidden="1" x14ac:dyDescent="0.35">
      <c r="A1174" s="251" t="s">
        <v>2383</v>
      </c>
      <c r="B1174" s="243" t="s">
        <v>1370</v>
      </c>
      <c r="C1174" s="244" t="s">
        <v>2628</v>
      </c>
      <c r="D1174" s="245" t="s">
        <v>1118</v>
      </c>
      <c r="E1174" s="246">
        <v>340.08</v>
      </c>
      <c r="F1174" s="246" t="s">
        <v>3103</v>
      </c>
      <c r="G1174" s="246"/>
      <c r="I1174" s="246"/>
      <c r="J1174" s="246"/>
    </row>
    <row r="1175" spans="1:10" hidden="1" x14ac:dyDescent="0.35">
      <c r="A1175" s="251" t="s">
        <v>2384</v>
      </c>
      <c r="B1175" s="243" t="s">
        <v>1371</v>
      </c>
      <c r="C1175" s="244" t="s">
        <v>2628</v>
      </c>
      <c r="D1175" s="245" t="s">
        <v>1118</v>
      </c>
      <c r="E1175" s="246">
        <v>371</v>
      </c>
      <c r="F1175" s="246" t="s">
        <v>3103</v>
      </c>
      <c r="G1175" s="246"/>
      <c r="I1175" s="246"/>
      <c r="J1175" s="246"/>
    </row>
    <row r="1176" spans="1:10" hidden="1" x14ac:dyDescent="0.35">
      <c r="A1176" s="251" t="s">
        <v>2385</v>
      </c>
      <c r="B1176" s="243" t="s">
        <v>979</v>
      </c>
      <c r="C1176" s="244" t="s">
        <v>2628</v>
      </c>
      <c r="D1176" s="245" t="s">
        <v>1118</v>
      </c>
      <c r="E1176" s="246">
        <v>275.34999999999997</v>
      </c>
      <c r="F1176" s="246" t="s">
        <v>3103</v>
      </c>
      <c r="G1176" s="246"/>
      <c r="I1176" s="246"/>
      <c r="J1176" s="246"/>
    </row>
    <row r="1177" spans="1:10" hidden="1" x14ac:dyDescent="0.35">
      <c r="A1177" s="251" t="s">
        <v>2386</v>
      </c>
      <c r="B1177" s="243" t="s">
        <v>980</v>
      </c>
      <c r="C1177" s="244" t="s">
        <v>2628</v>
      </c>
      <c r="D1177" s="245" t="s">
        <v>1118</v>
      </c>
      <c r="E1177" s="246">
        <v>371</v>
      </c>
      <c r="F1177" s="246" t="s">
        <v>3103</v>
      </c>
      <c r="G1177" s="246"/>
      <c r="I1177" s="246"/>
      <c r="J1177" s="246"/>
    </row>
    <row r="1178" spans="1:10" hidden="1" x14ac:dyDescent="0.35">
      <c r="A1178" s="251" t="s">
        <v>2387</v>
      </c>
      <c r="B1178" s="243" t="s">
        <v>981</v>
      </c>
      <c r="C1178" s="244" t="s">
        <v>2628</v>
      </c>
      <c r="D1178" s="245" t="s">
        <v>1118</v>
      </c>
      <c r="E1178" s="246">
        <v>275.34999999999997</v>
      </c>
      <c r="F1178" s="246" t="s">
        <v>3103</v>
      </c>
      <c r="G1178" s="246"/>
      <c r="I1178" s="246"/>
      <c r="J1178" s="246"/>
    </row>
    <row r="1179" spans="1:10" hidden="1" x14ac:dyDescent="0.35">
      <c r="A1179" s="251" t="s">
        <v>2388</v>
      </c>
      <c r="B1179" s="243" t="s">
        <v>982</v>
      </c>
      <c r="C1179" s="244" t="s">
        <v>2628</v>
      </c>
      <c r="D1179" s="245" t="s">
        <v>1118</v>
      </c>
      <c r="E1179" s="246">
        <v>137.67999999999998</v>
      </c>
      <c r="F1179" s="246" t="s">
        <v>3103</v>
      </c>
      <c r="G1179" s="250"/>
      <c r="I1179" s="246"/>
      <c r="J1179" s="246"/>
    </row>
    <row r="1180" spans="1:10" hidden="1" x14ac:dyDescent="0.35">
      <c r="A1180" s="251" t="s">
        <v>2389</v>
      </c>
      <c r="B1180" s="243" t="s">
        <v>983</v>
      </c>
      <c r="C1180" s="244" t="s">
        <v>2628</v>
      </c>
      <c r="D1180" s="245" t="s">
        <v>1118</v>
      </c>
      <c r="E1180" s="246">
        <v>185.5</v>
      </c>
      <c r="F1180" s="246" t="s">
        <v>3103</v>
      </c>
      <c r="G1180" s="250"/>
      <c r="I1180" s="246"/>
      <c r="J1180" s="246"/>
    </row>
    <row r="1181" spans="1:10" hidden="1" x14ac:dyDescent="0.35">
      <c r="A1181" s="251" t="s">
        <v>2390</v>
      </c>
      <c r="B1181" s="243" t="s">
        <v>984</v>
      </c>
      <c r="C1181" s="244" t="s">
        <v>2628</v>
      </c>
      <c r="D1181" s="245" t="s">
        <v>1118</v>
      </c>
      <c r="E1181" s="246">
        <v>252.41</v>
      </c>
      <c r="F1181" s="246" t="s">
        <v>3103</v>
      </c>
      <c r="G1181" s="246"/>
      <c r="I1181" s="246"/>
      <c r="J1181" s="246"/>
    </row>
    <row r="1182" spans="1:10" hidden="1" x14ac:dyDescent="0.35">
      <c r="A1182" s="251" t="s">
        <v>2391</v>
      </c>
      <c r="B1182" s="243" t="s">
        <v>985</v>
      </c>
      <c r="C1182" s="244" t="s">
        <v>2628</v>
      </c>
      <c r="D1182" s="245" t="s">
        <v>1118</v>
      </c>
      <c r="E1182" s="246">
        <v>340.08</v>
      </c>
      <c r="F1182" s="246" t="s">
        <v>3103</v>
      </c>
      <c r="G1182" s="246"/>
      <c r="I1182" s="246"/>
      <c r="J1182" s="246"/>
    </row>
    <row r="1183" spans="1:10" hidden="1" x14ac:dyDescent="0.35">
      <c r="A1183" s="251" t="s">
        <v>2392</v>
      </c>
      <c r="B1183" s="243" t="s">
        <v>1372</v>
      </c>
      <c r="C1183" s="244" t="s">
        <v>2628</v>
      </c>
      <c r="D1183" s="245" t="s">
        <v>1118</v>
      </c>
      <c r="E1183" s="246">
        <v>275.34999999999997</v>
      </c>
      <c r="F1183" s="246" t="s">
        <v>3103</v>
      </c>
      <c r="G1183" s="246"/>
      <c r="I1183" s="246"/>
      <c r="J1183" s="246"/>
    </row>
    <row r="1184" spans="1:10" hidden="1" x14ac:dyDescent="0.35">
      <c r="A1184" s="251" t="s">
        <v>2393</v>
      </c>
      <c r="B1184" s="243" t="s">
        <v>986</v>
      </c>
      <c r="C1184" s="244" t="s">
        <v>2628</v>
      </c>
      <c r="D1184" s="245" t="s">
        <v>1118</v>
      </c>
      <c r="E1184" s="246">
        <v>275.34999999999997</v>
      </c>
      <c r="F1184" s="246" t="s">
        <v>3103</v>
      </c>
      <c r="G1184" s="246"/>
      <c r="I1184" s="246"/>
      <c r="J1184" s="246"/>
    </row>
    <row r="1185" spans="1:10" hidden="1" x14ac:dyDescent="0.35">
      <c r="A1185" s="251" t="s">
        <v>2394</v>
      </c>
      <c r="B1185" s="243" t="s">
        <v>1373</v>
      </c>
      <c r="C1185" s="244" t="s">
        <v>2628</v>
      </c>
      <c r="D1185" s="245" t="s">
        <v>1118</v>
      </c>
      <c r="E1185" s="246">
        <v>62.23</v>
      </c>
      <c r="F1185" s="246" t="s">
        <v>3103</v>
      </c>
      <c r="G1185" s="246"/>
      <c r="I1185" s="246"/>
      <c r="J1185" s="246"/>
    </row>
    <row r="1186" spans="1:10" hidden="1" x14ac:dyDescent="0.35">
      <c r="A1186" s="251" t="s">
        <v>2395</v>
      </c>
      <c r="B1186" s="243" t="s">
        <v>1374</v>
      </c>
      <c r="C1186" s="244" t="s">
        <v>2628</v>
      </c>
      <c r="D1186" s="245" t="s">
        <v>1118</v>
      </c>
      <c r="E1186" s="246">
        <v>49.78</v>
      </c>
      <c r="F1186" s="246" t="s">
        <v>3103</v>
      </c>
      <c r="G1186" s="246"/>
      <c r="I1186" s="246"/>
      <c r="J1186" s="246"/>
    </row>
    <row r="1187" spans="1:10" hidden="1" x14ac:dyDescent="0.35">
      <c r="A1187" s="251" t="s">
        <v>2396</v>
      </c>
      <c r="B1187" s="243" t="s">
        <v>1375</v>
      </c>
      <c r="C1187" s="244" t="s">
        <v>2628</v>
      </c>
      <c r="D1187" s="245" t="s">
        <v>1118</v>
      </c>
      <c r="E1187" s="246">
        <v>49.78</v>
      </c>
      <c r="F1187" s="246" t="s">
        <v>3103</v>
      </c>
      <c r="G1187" s="246"/>
      <c r="I1187" s="246"/>
      <c r="J1187" s="246"/>
    </row>
    <row r="1188" spans="1:10" hidden="1" x14ac:dyDescent="0.35">
      <c r="A1188" s="251" t="s">
        <v>2397</v>
      </c>
      <c r="B1188" s="243" t="s">
        <v>1376</v>
      </c>
      <c r="C1188" s="244" t="s">
        <v>2628</v>
      </c>
      <c r="D1188" s="245" t="s">
        <v>1118</v>
      </c>
      <c r="E1188" s="246">
        <v>7.67</v>
      </c>
      <c r="F1188" s="246" t="s">
        <v>3103</v>
      </c>
      <c r="G1188" s="246"/>
      <c r="I1188" s="246"/>
      <c r="J1188" s="246"/>
    </row>
    <row r="1189" spans="1:10" hidden="1" x14ac:dyDescent="0.35">
      <c r="A1189" s="251" t="s">
        <v>2398</v>
      </c>
      <c r="B1189" s="243" t="s">
        <v>1377</v>
      </c>
      <c r="C1189" s="244" t="s">
        <v>2628</v>
      </c>
      <c r="D1189" s="245" t="s">
        <v>1118</v>
      </c>
      <c r="E1189" s="246">
        <v>15.56</v>
      </c>
      <c r="F1189" s="246" t="s">
        <v>3103</v>
      </c>
      <c r="G1189" s="246"/>
      <c r="I1189" s="246"/>
      <c r="J1189" s="246"/>
    </row>
    <row r="1190" spans="1:10" hidden="1" x14ac:dyDescent="0.35">
      <c r="A1190" s="251" t="s">
        <v>2399</v>
      </c>
      <c r="B1190" s="243" t="s">
        <v>1378</v>
      </c>
      <c r="C1190" s="244" t="s">
        <v>2628</v>
      </c>
      <c r="D1190" s="245" t="s">
        <v>1118</v>
      </c>
      <c r="E1190" s="246">
        <v>16.240000000000002</v>
      </c>
      <c r="F1190" s="246" t="s">
        <v>3103</v>
      </c>
      <c r="G1190" s="246"/>
      <c r="I1190" s="246"/>
      <c r="J1190" s="246"/>
    </row>
    <row r="1191" spans="1:10" hidden="1" x14ac:dyDescent="0.35">
      <c r="A1191" s="251" t="s">
        <v>2400</v>
      </c>
      <c r="B1191" s="243" t="s">
        <v>1379</v>
      </c>
      <c r="C1191" s="244" t="s">
        <v>2628</v>
      </c>
      <c r="D1191" s="245" t="s">
        <v>1118</v>
      </c>
      <c r="E1191" s="246">
        <v>15.56</v>
      </c>
      <c r="F1191" s="246" t="s">
        <v>3103</v>
      </c>
      <c r="G1191" s="246"/>
      <c r="I1191" s="246"/>
      <c r="J1191" s="246"/>
    </row>
    <row r="1192" spans="1:10" hidden="1" x14ac:dyDescent="0.35">
      <c r="A1192" s="251" t="s">
        <v>2401</v>
      </c>
      <c r="B1192" s="243" t="s">
        <v>1380</v>
      </c>
      <c r="C1192" s="244" t="s">
        <v>2628</v>
      </c>
      <c r="D1192" s="245" t="s">
        <v>1118</v>
      </c>
      <c r="E1192" s="246">
        <v>7.76</v>
      </c>
      <c r="F1192" s="246" t="s">
        <v>3103</v>
      </c>
      <c r="G1192" s="246"/>
      <c r="I1192" s="246"/>
      <c r="J1192" s="246"/>
    </row>
    <row r="1193" spans="1:10" hidden="1" x14ac:dyDescent="0.35">
      <c r="A1193" s="251" t="s">
        <v>2402</v>
      </c>
      <c r="B1193" s="243" t="s">
        <v>887</v>
      </c>
      <c r="C1193" s="244" t="s">
        <v>2628</v>
      </c>
      <c r="D1193" s="245" t="s">
        <v>1118</v>
      </c>
      <c r="E1193" s="246">
        <v>292.77999999999997</v>
      </c>
      <c r="F1193" s="246" t="s">
        <v>3103</v>
      </c>
      <c r="G1193" s="246"/>
      <c r="I1193" s="246"/>
      <c r="J1193" s="246"/>
    </row>
    <row r="1194" spans="1:10" hidden="1" x14ac:dyDescent="0.35">
      <c r="A1194" s="251" t="s">
        <v>2403</v>
      </c>
      <c r="B1194" s="243" t="s">
        <v>888</v>
      </c>
      <c r="C1194" s="244" t="s">
        <v>2628</v>
      </c>
      <c r="D1194" s="245" t="s">
        <v>1118</v>
      </c>
      <c r="E1194" s="246">
        <v>388.42</v>
      </c>
      <c r="F1194" s="246" t="s">
        <v>3103</v>
      </c>
      <c r="G1194" s="246"/>
      <c r="I1194" s="246"/>
      <c r="J1194" s="246"/>
    </row>
    <row r="1195" spans="1:10" hidden="1" x14ac:dyDescent="0.35">
      <c r="A1195" s="251" t="s">
        <v>2404</v>
      </c>
      <c r="B1195" s="243" t="s">
        <v>889</v>
      </c>
      <c r="C1195" s="244" t="s">
        <v>2628</v>
      </c>
      <c r="D1195" s="245" t="s">
        <v>1118</v>
      </c>
      <c r="E1195" s="246">
        <v>378.61</v>
      </c>
      <c r="F1195" s="246" t="s">
        <v>3103</v>
      </c>
      <c r="G1195" s="246"/>
      <c r="I1195" s="246"/>
      <c r="J1195" s="246"/>
    </row>
    <row r="1196" spans="1:10" hidden="1" x14ac:dyDescent="0.35">
      <c r="A1196" s="251" t="s">
        <v>2405</v>
      </c>
      <c r="B1196" s="243" t="s">
        <v>890</v>
      </c>
      <c r="C1196" s="244" t="s">
        <v>2628</v>
      </c>
      <c r="D1196" s="245" t="s">
        <v>1118</v>
      </c>
      <c r="E1196" s="246">
        <v>556.49</v>
      </c>
      <c r="F1196" s="246" t="s">
        <v>3103</v>
      </c>
      <c r="G1196" s="246"/>
      <c r="I1196" s="246"/>
      <c r="J1196" s="246"/>
    </row>
    <row r="1197" spans="1:10" hidden="1" x14ac:dyDescent="0.35">
      <c r="H1197" s="246" t="s">
        <v>3106</v>
      </c>
      <c r="I1197" s="277" t="s">
        <v>3107</v>
      </c>
      <c r="J1197" s="277">
        <f>SUM(J84:J845)</f>
        <v>10214.153195499994</v>
      </c>
    </row>
  </sheetData>
  <sheetProtection selectLockedCells="1" selectUnlockedCells="1"/>
  <autoFilter ref="A1:CQ1197">
    <filterColumn colId="6">
      <filters>
        <filter val="1"/>
        <filter val="10"/>
        <filter val="100"/>
        <filter val="11"/>
        <filter val="155"/>
        <filter val="17"/>
        <filter val="2"/>
        <filter val="20"/>
        <filter val="3"/>
        <filter val="36"/>
        <filter val="37"/>
        <filter val="38"/>
        <filter val="39"/>
        <filter val="4"/>
        <filter val="5"/>
        <filter val="52"/>
        <filter val="6"/>
        <filter val="60"/>
        <filter val="7"/>
        <filter val="9"/>
      </filters>
    </filterColumn>
  </autoFilter>
  <pageMargins left="0.74803149606299213" right="0.74803149606299213" top="0.98425196850393704" bottom="0.98425196850393704" header="0.51181102362204722" footer="0.51181102362204722"/>
  <pageSetup paperSize="9" scale="65" firstPageNumber="0" orientation="portrait" horizontalDpi="300" verticalDpi="300" r:id="rId1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ayfa20" filterMode="1"/>
  <dimension ref="A1:J1196"/>
  <sheetViews>
    <sheetView zoomScale="115" zoomScaleNormal="115" workbookViewId="0">
      <selection activeCell="H389" sqref="H389"/>
    </sheetView>
  </sheetViews>
  <sheetFormatPr defaultColWidth="9" defaultRowHeight="12.75" x14ac:dyDescent="0.35"/>
  <cols>
    <col min="1" max="1" width="15" style="274" customWidth="1"/>
    <col min="2" max="2" width="46.53125" style="275" customWidth="1"/>
    <col min="3" max="3" width="10" style="246" customWidth="1"/>
    <col min="4" max="4" width="11.33203125" style="276" hidden="1" customWidth="1"/>
    <col min="5" max="5" width="9" style="246" hidden="1" customWidth="1"/>
    <col min="6" max="6" width="9" style="246" customWidth="1"/>
    <col min="7" max="7" width="9" style="249"/>
    <col min="8" max="8" width="9" style="246"/>
    <col min="9" max="9" width="9" style="277"/>
    <col min="10" max="10" width="12.86328125" style="277" customWidth="1"/>
    <col min="11" max="16384" width="9" style="246"/>
  </cols>
  <sheetData>
    <row r="1" spans="1:10" s="239" customFormat="1" ht="20.25" x14ac:dyDescent="0.3">
      <c r="A1" s="236" t="s">
        <v>36</v>
      </c>
      <c r="B1" s="236" t="s">
        <v>37</v>
      </c>
      <c r="C1" s="237" t="s">
        <v>9</v>
      </c>
      <c r="D1" s="238"/>
      <c r="G1" s="240" t="s">
        <v>8</v>
      </c>
      <c r="I1" s="241" t="s">
        <v>3054</v>
      </c>
      <c r="J1" s="241" t="s">
        <v>3055</v>
      </c>
    </row>
    <row r="2" spans="1:10" hidden="1" x14ac:dyDescent="0.35">
      <c r="A2" s="242" t="s">
        <v>987</v>
      </c>
      <c r="B2" s="243" t="s">
        <v>47</v>
      </c>
      <c r="C2" s="244" t="s">
        <v>2628</v>
      </c>
      <c r="D2" s="245" t="s">
        <v>1118</v>
      </c>
      <c r="E2" s="246">
        <v>11.22</v>
      </c>
      <c r="F2" s="246" t="s">
        <v>3056</v>
      </c>
      <c r="G2" s="246"/>
      <c r="I2" s="246"/>
      <c r="J2" s="246"/>
    </row>
    <row r="3" spans="1:10" hidden="1" x14ac:dyDescent="0.35">
      <c r="A3" s="242" t="s">
        <v>988</v>
      </c>
      <c r="B3" s="243" t="s">
        <v>48</v>
      </c>
      <c r="C3" s="244" t="s">
        <v>2628</v>
      </c>
      <c r="D3" s="245" t="s">
        <v>1118</v>
      </c>
      <c r="E3" s="246">
        <v>23.25</v>
      </c>
      <c r="F3" s="246" t="s">
        <v>3056</v>
      </c>
      <c r="G3" s="246"/>
      <c r="I3" s="246"/>
      <c r="J3" s="246"/>
    </row>
    <row r="4" spans="1:10" ht="13.5" hidden="1" customHeight="1" x14ac:dyDescent="0.35">
      <c r="A4" s="242" t="s">
        <v>989</v>
      </c>
      <c r="B4" s="243" t="s">
        <v>49</v>
      </c>
      <c r="C4" s="244" t="s">
        <v>2628</v>
      </c>
      <c r="D4" s="245" t="s">
        <v>1118</v>
      </c>
      <c r="E4" s="246">
        <v>6.12</v>
      </c>
      <c r="F4" s="246" t="s">
        <v>3056</v>
      </c>
      <c r="G4" s="246"/>
      <c r="I4" s="246"/>
      <c r="J4" s="246"/>
    </row>
    <row r="5" spans="1:10" ht="13.5" hidden="1" customHeight="1" x14ac:dyDescent="0.35">
      <c r="A5" s="242" t="s">
        <v>990</v>
      </c>
      <c r="B5" s="243" t="s">
        <v>50</v>
      </c>
      <c r="C5" s="244" t="s">
        <v>2628</v>
      </c>
      <c r="D5" s="245" t="s">
        <v>1118</v>
      </c>
      <c r="E5" s="246">
        <v>12.68</v>
      </c>
      <c r="F5" s="246" t="s">
        <v>3056</v>
      </c>
      <c r="G5" s="246"/>
      <c r="I5" s="246"/>
      <c r="J5" s="246"/>
    </row>
    <row r="6" spans="1:10" hidden="1" x14ac:dyDescent="0.35">
      <c r="A6" s="242" t="s">
        <v>991</v>
      </c>
      <c r="B6" s="243" t="s">
        <v>51</v>
      </c>
      <c r="C6" s="244" t="s">
        <v>2628</v>
      </c>
      <c r="D6" s="245" t="s">
        <v>1118</v>
      </c>
      <c r="E6" s="246">
        <v>3.0599999999999996</v>
      </c>
      <c r="F6" s="246" t="s">
        <v>3056</v>
      </c>
      <c r="G6" s="246"/>
      <c r="I6" s="246"/>
      <c r="J6" s="246"/>
    </row>
    <row r="7" spans="1:10" hidden="1" x14ac:dyDescent="0.35">
      <c r="A7" s="242" t="s">
        <v>992</v>
      </c>
      <c r="B7" s="243" t="s">
        <v>52</v>
      </c>
      <c r="C7" s="244" t="s">
        <v>2628</v>
      </c>
      <c r="D7" s="245" t="s">
        <v>1118</v>
      </c>
      <c r="E7" s="246">
        <v>6.34</v>
      </c>
      <c r="F7" s="246" t="s">
        <v>3056</v>
      </c>
      <c r="G7" s="246"/>
      <c r="I7" s="246"/>
      <c r="J7" s="246"/>
    </row>
    <row r="8" spans="1:10" hidden="1" x14ac:dyDescent="0.35">
      <c r="A8" s="242" t="s">
        <v>993</v>
      </c>
      <c r="B8" s="243" t="s">
        <v>485</v>
      </c>
      <c r="C8" s="244" t="s">
        <v>2628</v>
      </c>
      <c r="D8" s="245" t="s">
        <v>1118</v>
      </c>
      <c r="E8" s="246">
        <v>7.05</v>
      </c>
      <c r="F8" s="246" t="s">
        <v>3056</v>
      </c>
      <c r="G8" s="246"/>
      <c r="I8" s="246"/>
      <c r="J8" s="246"/>
    </row>
    <row r="9" spans="1:10" hidden="1" x14ac:dyDescent="0.35">
      <c r="A9" s="242" t="s">
        <v>994</v>
      </c>
      <c r="B9" s="243" t="s">
        <v>486</v>
      </c>
      <c r="C9" s="244" t="s">
        <v>2628</v>
      </c>
      <c r="D9" s="245" t="s">
        <v>1118</v>
      </c>
      <c r="E9" s="246">
        <v>10.33</v>
      </c>
      <c r="F9" s="246" t="s">
        <v>3056</v>
      </c>
      <c r="G9" s="246"/>
      <c r="I9" s="246"/>
      <c r="J9" s="246"/>
    </row>
    <row r="10" spans="1:10" hidden="1" x14ac:dyDescent="0.35">
      <c r="A10" s="242" t="s">
        <v>995</v>
      </c>
      <c r="B10" s="243" t="s">
        <v>1010</v>
      </c>
      <c r="C10" s="244" t="s">
        <v>2628</v>
      </c>
      <c r="D10" s="245" t="s">
        <v>1118</v>
      </c>
      <c r="E10" s="246">
        <v>7.05</v>
      </c>
      <c r="F10" s="246" t="s">
        <v>3056</v>
      </c>
      <c r="G10" s="246"/>
      <c r="I10" s="246"/>
      <c r="J10" s="246"/>
    </row>
    <row r="11" spans="1:10" hidden="1" x14ac:dyDescent="0.35">
      <c r="A11" s="242" t="s">
        <v>996</v>
      </c>
      <c r="B11" s="243" t="s">
        <v>53</v>
      </c>
      <c r="C11" s="244" t="s">
        <v>2628</v>
      </c>
      <c r="D11" s="245" t="s">
        <v>1118</v>
      </c>
      <c r="E11" s="246">
        <v>11.22</v>
      </c>
      <c r="F11" s="246" t="s">
        <v>3056</v>
      </c>
      <c r="G11" s="246"/>
      <c r="I11" s="246"/>
      <c r="J11" s="246"/>
    </row>
    <row r="12" spans="1:10" hidden="1" x14ac:dyDescent="0.35">
      <c r="A12" s="242" t="s">
        <v>997</v>
      </c>
      <c r="B12" s="243" t="s">
        <v>54</v>
      </c>
      <c r="C12" s="244" t="s">
        <v>2628</v>
      </c>
      <c r="D12" s="245" t="s">
        <v>1118</v>
      </c>
      <c r="E12" s="246">
        <v>23.25</v>
      </c>
      <c r="F12" s="246" t="s">
        <v>3056</v>
      </c>
      <c r="G12" s="246"/>
      <c r="I12" s="246"/>
      <c r="J12" s="246"/>
    </row>
    <row r="13" spans="1:10" hidden="1" x14ac:dyDescent="0.35">
      <c r="A13" s="242" t="s">
        <v>998</v>
      </c>
      <c r="B13" s="243" t="s">
        <v>55</v>
      </c>
      <c r="C13" s="244" t="s">
        <v>2628</v>
      </c>
      <c r="D13" s="245" t="s">
        <v>1118</v>
      </c>
      <c r="E13" s="246">
        <v>11.22</v>
      </c>
      <c r="F13" s="246" t="s">
        <v>3056</v>
      </c>
      <c r="G13" s="246"/>
      <c r="I13" s="246"/>
      <c r="J13" s="246"/>
    </row>
    <row r="14" spans="1:10" hidden="1" x14ac:dyDescent="0.35">
      <c r="A14" s="242" t="s">
        <v>999</v>
      </c>
      <c r="B14" s="243" t="s">
        <v>56</v>
      </c>
      <c r="C14" s="244" t="s">
        <v>2628</v>
      </c>
      <c r="D14" s="245" t="s">
        <v>1118</v>
      </c>
      <c r="E14" s="246">
        <v>23.25</v>
      </c>
      <c r="F14" s="246" t="s">
        <v>3056</v>
      </c>
      <c r="G14" s="246"/>
      <c r="I14" s="246"/>
      <c r="J14" s="246"/>
    </row>
    <row r="15" spans="1:10" s="239" customFormat="1" ht="16.5" hidden="1" customHeight="1" x14ac:dyDescent="0.3">
      <c r="A15" s="247" t="s">
        <v>1000</v>
      </c>
      <c r="B15" s="248" t="s">
        <v>57</v>
      </c>
      <c r="C15" s="244" t="s">
        <v>2628</v>
      </c>
      <c r="D15" s="245" t="s">
        <v>1118</v>
      </c>
      <c r="E15" s="239">
        <v>11.22</v>
      </c>
      <c r="F15" s="239" t="s">
        <v>3056</v>
      </c>
    </row>
    <row r="16" spans="1:10" hidden="1" x14ac:dyDescent="0.35">
      <c r="A16" s="242" t="s">
        <v>1001</v>
      </c>
      <c r="B16" s="243" t="s">
        <v>58</v>
      </c>
      <c r="C16" s="244" t="s">
        <v>2628</v>
      </c>
      <c r="D16" s="245" t="s">
        <v>1118</v>
      </c>
      <c r="E16" s="246">
        <v>23.25</v>
      </c>
      <c r="F16" s="246" t="s">
        <v>3056</v>
      </c>
      <c r="G16" s="246"/>
      <c r="I16" s="246"/>
      <c r="J16" s="246"/>
    </row>
    <row r="17" spans="1:7" s="246" customFormat="1" hidden="1" x14ac:dyDescent="0.35">
      <c r="A17" s="242" t="s">
        <v>1002</v>
      </c>
      <c r="B17" s="243" t="s">
        <v>59</v>
      </c>
      <c r="C17" s="244" t="s">
        <v>2628</v>
      </c>
      <c r="D17" s="245" t="s">
        <v>1118</v>
      </c>
      <c r="E17" s="246">
        <v>11.22</v>
      </c>
      <c r="F17" s="246" t="s">
        <v>3056</v>
      </c>
    </row>
    <row r="18" spans="1:7" s="246" customFormat="1" hidden="1" x14ac:dyDescent="0.35">
      <c r="A18" s="242" t="s">
        <v>1003</v>
      </c>
      <c r="B18" s="243" t="s">
        <v>60</v>
      </c>
      <c r="C18" s="244" t="s">
        <v>2628</v>
      </c>
      <c r="D18" s="245" t="s">
        <v>1118</v>
      </c>
      <c r="E18" s="246">
        <v>23.25</v>
      </c>
      <c r="F18" s="246" t="s">
        <v>3056</v>
      </c>
    </row>
    <row r="19" spans="1:7" s="246" customFormat="1" hidden="1" x14ac:dyDescent="0.35">
      <c r="A19" s="242" t="s">
        <v>1004</v>
      </c>
      <c r="B19" s="243" t="s">
        <v>61</v>
      </c>
      <c r="C19" s="244" t="s">
        <v>2628</v>
      </c>
      <c r="D19" s="245" t="s">
        <v>1118</v>
      </c>
      <c r="E19" s="246">
        <v>11.22</v>
      </c>
      <c r="F19" s="246" t="s">
        <v>3056</v>
      </c>
    </row>
    <row r="20" spans="1:7" s="246" customFormat="1" hidden="1" x14ac:dyDescent="0.35">
      <c r="A20" s="242" t="s">
        <v>1005</v>
      </c>
      <c r="B20" s="243" t="s">
        <v>62</v>
      </c>
      <c r="C20" s="244" t="s">
        <v>2628</v>
      </c>
      <c r="D20" s="245" t="s">
        <v>1118</v>
      </c>
      <c r="E20" s="246">
        <v>23.25</v>
      </c>
      <c r="F20" s="246" t="s">
        <v>3056</v>
      </c>
    </row>
    <row r="21" spans="1:7" s="246" customFormat="1" hidden="1" x14ac:dyDescent="0.35">
      <c r="A21" s="242" t="s">
        <v>1006</v>
      </c>
      <c r="B21" s="243" t="s">
        <v>437</v>
      </c>
      <c r="C21" s="244" t="s">
        <v>2628</v>
      </c>
      <c r="D21" s="245" t="s">
        <v>1118</v>
      </c>
      <c r="E21" s="246">
        <v>25.360000000000003</v>
      </c>
      <c r="F21" s="246" t="s">
        <v>3056</v>
      </c>
    </row>
    <row r="22" spans="1:7" s="246" customFormat="1" hidden="1" x14ac:dyDescent="0.35">
      <c r="A22" s="242" t="s">
        <v>1007</v>
      </c>
      <c r="B22" s="243" t="s">
        <v>438</v>
      </c>
      <c r="C22" s="244" t="s">
        <v>2628</v>
      </c>
      <c r="D22" s="245" t="s">
        <v>1118</v>
      </c>
      <c r="E22" s="246">
        <v>12.24</v>
      </c>
      <c r="F22" s="246" t="s">
        <v>3056</v>
      </c>
    </row>
    <row r="23" spans="1:7" s="246" customFormat="1" hidden="1" x14ac:dyDescent="0.35">
      <c r="A23" s="242" t="s">
        <v>1008</v>
      </c>
      <c r="B23" s="243" t="s">
        <v>63</v>
      </c>
      <c r="C23" s="244" t="s">
        <v>2628</v>
      </c>
      <c r="D23" s="245" t="s">
        <v>1118</v>
      </c>
      <c r="E23" s="246">
        <v>25.360000000000003</v>
      </c>
      <c r="F23" s="246" t="s">
        <v>3056</v>
      </c>
    </row>
    <row r="24" spans="1:7" s="246" customFormat="1" hidden="1" x14ac:dyDescent="0.35">
      <c r="A24" s="242" t="s">
        <v>1015</v>
      </c>
      <c r="B24" s="243" t="s">
        <v>64</v>
      </c>
      <c r="C24" s="244" t="s">
        <v>2628</v>
      </c>
      <c r="D24" s="245" t="s">
        <v>1118</v>
      </c>
      <c r="E24" s="246">
        <v>12.24</v>
      </c>
      <c r="F24" s="246" t="s">
        <v>3056</v>
      </c>
      <c r="G24" s="249"/>
    </row>
    <row r="25" spans="1:7" s="246" customFormat="1" hidden="1" x14ac:dyDescent="0.35">
      <c r="A25" s="242" t="s">
        <v>1016</v>
      </c>
      <c r="B25" s="243" t="s">
        <v>430</v>
      </c>
      <c r="C25" s="244" t="s">
        <v>2628</v>
      </c>
      <c r="D25" s="245" t="s">
        <v>1118</v>
      </c>
      <c r="E25" s="246">
        <v>6.12</v>
      </c>
      <c r="F25" s="246" t="s">
        <v>3056</v>
      </c>
      <c r="G25" s="250"/>
    </row>
    <row r="26" spans="1:7" s="246" customFormat="1" hidden="1" x14ac:dyDescent="0.35">
      <c r="A26" s="242" t="s">
        <v>1017</v>
      </c>
      <c r="B26" s="243" t="s">
        <v>431</v>
      </c>
      <c r="C26" s="244" t="s">
        <v>2628</v>
      </c>
      <c r="D26" s="245" t="s">
        <v>1118</v>
      </c>
      <c r="E26" s="246">
        <v>12.68</v>
      </c>
      <c r="F26" s="246" t="s">
        <v>3056</v>
      </c>
      <c r="G26" s="250"/>
    </row>
    <row r="27" spans="1:7" s="246" customFormat="1" hidden="1" x14ac:dyDescent="0.35">
      <c r="A27" s="242" t="s">
        <v>1018</v>
      </c>
      <c r="B27" s="243" t="s">
        <v>65</v>
      </c>
      <c r="C27" s="244" t="s">
        <v>2628</v>
      </c>
      <c r="D27" s="245" t="s">
        <v>1118</v>
      </c>
      <c r="E27" s="246">
        <v>14.03</v>
      </c>
      <c r="F27" s="246" t="s">
        <v>3056</v>
      </c>
    </row>
    <row r="28" spans="1:7" s="246" customFormat="1" hidden="1" x14ac:dyDescent="0.35">
      <c r="A28" s="242" t="s">
        <v>1019</v>
      </c>
      <c r="B28" s="243" t="s">
        <v>66</v>
      </c>
      <c r="C28" s="244" t="s">
        <v>2628</v>
      </c>
      <c r="D28" s="245" t="s">
        <v>1118</v>
      </c>
      <c r="E28" s="246">
        <v>26.060000000000002</v>
      </c>
      <c r="F28" s="246" t="s">
        <v>3056</v>
      </c>
    </row>
    <row r="29" spans="1:7" s="246" customFormat="1" hidden="1" x14ac:dyDescent="0.35">
      <c r="A29" s="242" t="s">
        <v>1020</v>
      </c>
      <c r="B29" s="243" t="s">
        <v>1011</v>
      </c>
      <c r="C29" s="244" t="s">
        <v>2628</v>
      </c>
      <c r="D29" s="245" t="s">
        <v>1118</v>
      </c>
      <c r="E29" s="246">
        <v>12.24</v>
      </c>
      <c r="F29" s="246" t="s">
        <v>3056</v>
      </c>
    </row>
    <row r="30" spans="1:7" s="246" customFormat="1" hidden="1" x14ac:dyDescent="0.35">
      <c r="A30" s="242" t="s">
        <v>1021</v>
      </c>
      <c r="B30" s="243" t="s">
        <v>67</v>
      </c>
      <c r="C30" s="244" t="s">
        <v>2628</v>
      </c>
      <c r="D30" s="245" t="s">
        <v>1118</v>
      </c>
      <c r="E30" s="246">
        <v>12.24</v>
      </c>
      <c r="F30" s="246" t="s">
        <v>3056</v>
      </c>
    </row>
    <row r="31" spans="1:7" s="246" customFormat="1" hidden="1" x14ac:dyDescent="0.35">
      <c r="A31" s="242" t="s">
        <v>1022</v>
      </c>
      <c r="B31" s="243" t="s">
        <v>1012</v>
      </c>
      <c r="C31" s="244" t="s">
        <v>2628</v>
      </c>
      <c r="D31" s="245" t="s">
        <v>1118</v>
      </c>
      <c r="E31" s="246">
        <v>18.940000000000001</v>
      </c>
      <c r="F31" s="246" t="s">
        <v>3056</v>
      </c>
    </row>
    <row r="32" spans="1:7" s="246" customFormat="1" hidden="1" x14ac:dyDescent="0.35">
      <c r="A32" s="242" t="s">
        <v>1023</v>
      </c>
      <c r="B32" s="243" t="s">
        <v>1013</v>
      </c>
      <c r="C32" s="244" t="s">
        <v>2628</v>
      </c>
      <c r="D32" s="245" t="s">
        <v>1118</v>
      </c>
      <c r="E32" s="246">
        <v>15.16</v>
      </c>
      <c r="F32" s="246" t="s">
        <v>3056</v>
      </c>
    </row>
    <row r="33" spans="1:6" s="246" customFormat="1" hidden="1" x14ac:dyDescent="0.35">
      <c r="A33" s="242" t="s">
        <v>1024</v>
      </c>
      <c r="B33" s="243" t="s">
        <v>68</v>
      </c>
      <c r="C33" s="244" t="s">
        <v>2628</v>
      </c>
      <c r="D33" s="245" t="s">
        <v>1118</v>
      </c>
      <c r="E33" s="246">
        <v>15.16</v>
      </c>
      <c r="F33" s="246" t="s">
        <v>3056</v>
      </c>
    </row>
    <row r="34" spans="1:6" s="246" customFormat="1" hidden="1" x14ac:dyDescent="0.35">
      <c r="A34" s="242" t="s">
        <v>1025</v>
      </c>
      <c r="B34" s="243" t="s">
        <v>69</v>
      </c>
      <c r="C34" s="244" t="s">
        <v>2628</v>
      </c>
      <c r="D34" s="245" t="s">
        <v>1118</v>
      </c>
      <c r="E34" s="246">
        <v>1.78</v>
      </c>
      <c r="F34" s="246" t="s">
        <v>3056</v>
      </c>
    </row>
    <row r="35" spans="1:6" s="246" customFormat="1" hidden="1" x14ac:dyDescent="0.35">
      <c r="A35" s="242" t="s">
        <v>1026</v>
      </c>
      <c r="B35" s="243" t="s">
        <v>1014</v>
      </c>
      <c r="C35" s="244" t="s">
        <v>2628</v>
      </c>
      <c r="D35" s="245" t="s">
        <v>1118</v>
      </c>
      <c r="E35" s="246">
        <v>3.9699999999999998</v>
      </c>
      <c r="F35" s="246" t="s">
        <v>3056</v>
      </c>
    </row>
    <row r="36" spans="1:6" s="246" customFormat="1" hidden="1" x14ac:dyDescent="0.35">
      <c r="A36" s="242" t="s">
        <v>1027</v>
      </c>
      <c r="B36" s="243" t="s">
        <v>70</v>
      </c>
      <c r="C36" s="244" t="s">
        <v>2628</v>
      </c>
      <c r="D36" s="245" t="s">
        <v>1118</v>
      </c>
      <c r="E36" s="246">
        <v>4.66</v>
      </c>
      <c r="F36" s="246" t="s">
        <v>3056</v>
      </c>
    </row>
    <row r="37" spans="1:6" s="246" customFormat="1" hidden="1" x14ac:dyDescent="0.35">
      <c r="A37" s="242" t="s">
        <v>1028</v>
      </c>
      <c r="B37" s="243" t="s">
        <v>71</v>
      </c>
      <c r="C37" s="244" t="s">
        <v>2628</v>
      </c>
      <c r="D37" s="245" t="s">
        <v>1118</v>
      </c>
      <c r="E37" s="246">
        <v>3.9699999999999998</v>
      </c>
      <c r="F37" s="246" t="s">
        <v>3056</v>
      </c>
    </row>
    <row r="38" spans="1:6" s="246" customFormat="1" hidden="1" x14ac:dyDescent="0.35">
      <c r="A38" s="242" t="s">
        <v>1029</v>
      </c>
      <c r="B38" s="243" t="s">
        <v>72</v>
      </c>
      <c r="C38" s="244" t="s">
        <v>2628</v>
      </c>
      <c r="D38" s="245" t="s">
        <v>1118</v>
      </c>
      <c r="E38" s="246">
        <v>0.87</v>
      </c>
      <c r="F38" s="246" t="s">
        <v>3056</v>
      </c>
    </row>
    <row r="39" spans="1:6" s="246" customFormat="1" hidden="1" x14ac:dyDescent="0.35">
      <c r="A39" s="242" t="s">
        <v>1030</v>
      </c>
      <c r="B39" s="243" t="s">
        <v>754</v>
      </c>
      <c r="C39" s="244" t="s">
        <v>2628</v>
      </c>
      <c r="D39" s="245" t="s">
        <v>1118</v>
      </c>
      <c r="E39" s="246">
        <v>20.32</v>
      </c>
      <c r="F39" s="246" t="s">
        <v>3056</v>
      </c>
    </row>
    <row r="40" spans="1:6" s="246" customFormat="1" hidden="1" x14ac:dyDescent="0.35">
      <c r="A40" s="242" t="s">
        <v>1031</v>
      </c>
      <c r="B40" s="243" t="s">
        <v>3057</v>
      </c>
      <c r="C40" s="244" t="s">
        <v>2628</v>
      </c>
      <c r="D40" s="245" t="s">
        <v>1118</v>
      </c>
      <c r="E40" s="246">
        <v>33.44</v>
      </c>
      <c r="F40" s="246" t="s">
        <v>3056</v>
      </c>
    </row>
    <row r="41" spans="1:6" s="246" customFormat="1" hidden="1" x14ac:dyDescent="0.35">
      <c r="A41" s="242" t="s">
        <v>1461</v>
      </c>
      <c r="B41" s="243" t="s">
        <v>755</v>
      </c>
      <c r="C41" s="244" t="s">
        <v>2628</v>
      </c>
      <c r="D41" s="245" t="s">
        <v>1118</v>
      </c>
      <c r="E41" s="246">
        <v>21.040000000000003</v>
      </c>
      <c r="F41" s="246" t="s">
        <v>3056</v>
      </c>
    </row>
    <row r="42" spans="1:6" s="246" customFormat="1" hidden="1" x14ac:dyDescent="0.35">
      <c r="A42" s="242" t="s">
        <v>1462</v>
      </c>
      <c r="B42" s="243" t="s">
        <v>756</v>
      </c>
      <c r="C42" s="244" t="s">
        <v>2628</v>
      </c>
      <c r="D42" s="245" t="s">
        <v>1118</v>
      </c>
      <c r="E42" s="246">
        <v>42.629999999999995</v>
      </c>
      <c r="F42" s="246" t="s">
        <v>3056</v>
      </c>
    </row>
    <row r="43" spans="1:6" s="246" customFormat="1" hidden="1" x14ac:dyDescent="0.35">
      <c r="A43" s="251" t="s">
        <v>2406</v>
      </c>
      <c r="B43" s="243" t="s">
        <v>929</v>
      </c>
      <c r="C43" s="244" t="s">
        <v>2628</v>
      </c>
      <c r="D43" s="245" t="s">
        <v>1118</v>
      </c>
      <c r="E43" s="246">
        <v>266.43</v>
      </c>
      <c r="F43" s="246" t="s">
        <v>3058</v>
      </c>
    </row>
    <row r="44" spans="1:6" s="246" customFormat="1" hidden="1" x14ac:dyDescent="0.35">
      <c r="A44" s="251" t="s">
        <v>2407</v>
      </c>
      <c r="B44" s="243" t="s">
        <v>930</v>
      </c>
      <c r="C44" s="244" t="s">
        <v>2628</v>
      </c>
      <c r="D44" s="245" t="s">
        <v>1118</v>
      </c>
      <c r="E44" s="246">
        <v>358.40999999999997</v>
      </c>
      <c r="F44" s="246" t="s">
        <v>3058</v>
      </c>
    </row>
    <row r="45" spans="1:6" s="246" customFormat="1" hidden="1" x14ac:dyDescent="0.35">
      <c r="A45" s="251" t="s">
        <v>2408</v>
      </c>
      <c r="B45" s="243" t="s">
        <v>953</v>
      </c>
      <c r="C45" s="244" t="s">
        <v>2628</v>
      </c>
      <c r="D45" s="245" t="s">
        <v>1118</v>
      </c>
      <c r="E45" s="246">
        <v>145.32999999999998</v>
      </c>
      <c r="F45" s="246" t="s">
        <v>3058</v>
      </c>
    </row>
    <row r="46" spans="1:6" s="246" customFormat="1" hidden="1" x14ac:dyDescent="0.35">
      <c r="A46" s="251" t="s">
        <v>2409</v>
      </c>
      <c r="B46" s="243" t="s">
        <v>954</v>
      </c>
      <c r="C46" s="244" t="s">
        <v>2628</v>
      </c>
      <c r="D46" s="245" t="s">
        <v>1118</v>
      </c>
      <c r="E46" s="246">
        <v>195.5</v>
      </c>
      <c r="F46" s="246" t="s">
        <v>3058</v>
      </c>
    </row>
    <row r="47" spans="1:6" s="246" customFormat="1" hidden="1" x14ac:dyDescent="0.35">
      <c r="A47" s="251" t="s">
        <v>2410</v>
      </c>
      <c r="B47" s="243" t="s">
        <v>955</v>
      </c>
      <c r="C47" s="244" t="s">
        <v>2628</v>
      </c>
      <c r="D47" s="245" t="s">
        <v>1118</v>
      </c>
      <c r="E47" s="246">
        <v>72.67</v>
      </c>
      <c r="F47" s="246" t="s">
        <v>3058</v>
      </c>
    </row>
    <row r="48" spans="1:6" s="246" customFormat="1" hidden="1" x14ac:dyDescent="0.35">
      <c r="A48" s="251" t="s">
        <v>2411</v>
      </c>
      <c r="B48" s="243" t="s">
        <v>956</v>
      </c>
      <c r="C48" s="244" t="s">
        <v>2628</v>
      </c>
      <c r="D48" s="245" t="s">
        <v>1118</v>
      </c>
      <c r="E48" s="246">
        <v>97.75</v>
      </c>
      <c r="F48" s="246" t="s">
        <v>3058</v>
      </c>
    </row>
    <row r="49" spans="1:6" s="246" customFormat="1" hidden="1" x14ac:dyDescent="0.35">
      <c r="A49" s="251" t="s">
        <v>2412</v>
      </c>
      <c r="B49" s="243" t="s">
        <v>957</v>
      </c>
      <c r="C49" s="244" t="s">
        <v>2628</v>
      </c>
      <c r="D49" s="245" t="s">
        <v>1118</v>
      </c>
      <c r="E49" s="246">
        <v>76.650000000000006</v>
      </c>
      <c r="F49" s="246" t="s">
        <v>3058</v>
      </c>
    </row>
    <row r="50" spans="1:6" s="246" customFormat="1" hidden="1" x14ac:dyDescent="0.35">
      <c r="A50" s="251" t="s">
        <v>2413</v>
      </c>
      <c r="B50" s="243" t="s">
        <v>931</v>
      </c>
      <c r="C50" s="244" t="s">
        <v>2628</v>
      </c>
      <c r="D50" s="245" t="s">
        <v>1118</v>
      </c>
      <c r="E50" s="246">
        <v>101.74000000000001</v>
      </c>
      <c r="F50" s="246" t="s">
        <v>3058</v>
      </c>
    </row>
    <row r="51" spans="1:6" s="246" customFormat="1" hidden="1" x14ac:dyDescent="0.35">
      <c r="A51" s="251" t="s">
        <v>2414</v>
      </c>
      <c r="B51" s="243" t="s">
        <v>1381</v>
      </c>
      <c r="C51" s="244" t="s">
        <v>2628</v>
      </c>
      <c r="D51" s="245" t="s">
        <v>1118</v>
      </c>
      <c r="E51" s="246">
        <v>76.650000000000006</v>
      </c>
      <c r="F51" s="246" t="s">
        <v>3058</v>
      </c>
    </row>
    <row r="52" spans="1:6" s="246" customFormat="1" hidden="1" x14ac:dyDescent="0.35">
      <c r="A52" s="251" t="s">
        <v>2415</v>
      </c>
      <c r="B52" s="243" t="s">
        <v>958</v>
      </c>
      <c r="C52" s="244" t="s">
        <v>2628</v>
      </c>
      <c r="D52" s="245" t="s">
        <v>1118</v>
      </c>
      <c r="E52" s="246">
        <v>266.43</v>
      </c>
      <c r="F52" s="246" t="s">
        <v>3058</v>
      </c>
    </row>
    <row r="53" spans="1:6" s="246" customFormat="1" hidden="1" x14ac:dyDescent="0.35">
      <c r="A53" s="251" t="s">
        <v>2416</v>
      </c>
      <c r="B53" s="243" t="s">
        <v>959</v>
      </c>
      <c r="C53" s="244" t="s">
        <v>2628</v>
      </c>
      <c r="D53" s="245" t="s">
        <v>1118</v>
      </c>
      <c r="E53" s="246">
        <v>358.40999999999997</v>
      </c>
      <c r="F53" s="246" t="s">
        <v>3058</v>
      </c>
    </row>
    <row r="54" spans="1:6" s="246" customFormat="1" hidden="1" x14ac:dyDescent="0.35">
      <c r="A54" s="251" t="s">
        <v>2417</v>
      </c>
      <c r="B54" s="243" t="s">
        <v>960</v>
      </c>
      <c r="C54" s="244" t="s">
        <v>2628</v>
      </c>
      <c r="D54" s="245" t="s">
        <v>1118</v>
      </c>
      <c r="E54" s="246">
        <v>266.43</v>
      </c>
      <c r="F54" s="246" t="s">
        <v>3058</v>
      </c>
    </row>
    <row r="55" spans="1:6" s="246" customFormat="1" hidden="1" x14ac:dyDescent="0.35">
      <c r="A55" s="251" t="s">
        <v>2418</v>
      </c>
      <c r="B55" s="243" t="s">
        <v>961</v>
      </c>
      <c r="C55" s="244" t="s">
        <v>2628</v>
      </c>
      <c r="D55" s="245" t="s">
        <v>1118</v>
      </c>
      <c r="E55" s="246">
        <v>358.40999999999997</v>
      </c>
      <c r="F55" s="246" t="s">
        <v>3058</v>
      </c>
    </row>
    <row r="56" spans="1:6" s="246" customFormat="1" hidden="1" x14ac:dyDescent="0.35">
      <c r="A56" s="251" t="s">
        <v>2419</v>
      </c>
      <c r="B56" s="243" t="s">
        <v>962</v>
      </c>
      <c r="C56" s="244" t="s">
        <v>2628</v>
      </c>
      <c r="D56" s="245" t="s">
        <v>1118</v>
      </c>
      <c r="E56" s="246">
        <v>266.43</v>
      </c>
      <c r="F56" s="246" t="s">
        <v>3058</v>
      </c>
    </row>
    <row r="57" spans="1:6" s="246" customFormat="1" hidden="1" x14ac:dyDescent="0.35">
      <c r="A57" s="251" t="s">
        <v>2420</v>
      </c>
      <c r="B57" s="248" t="s">
        <v>963</v>
      </c>
      <c r="C57" s="244" t="s">
        <v>2628</v>
      </c>
      <c r="D57" s="245" t="s">
        <v>1118</v>
      </c>
      <c r="E57" s="246">
        <v>358.40999999999997</v>
      </c>
      <c r="F57" s="246" t="s">
        <v>3058</v>
      </c>
    </row>
    <row r="58" spans="1:6" s="246" customFormat="1" hidden="1" x14ac:dyDescent="0.35">
      <c r="A58" s="251" t="s">
        <v>2421</v>
      </c>
      <c r="B58" s="243" t="s">
        <v>964</v>
      </c>
      <c r="C58" s="244" t="s">
        <v>2628</v>
      </c>
      <c r="D58" s="245" t="s">
        <v>1118</v>
      </c>
      <c r="E58" s="246">
        <v>266.43</v>
      </c>
      <c r="F58" s="246" t="s">
        <v>3058</v>
      </c>
    </row>
    <row r="59" spans="1:6" s="246" customFormat="1" hidden="1" x14ac:dyDescent="0.35">
      <c r="A59" s="251" t="s">
        <v>2422</v>
      </c>
      <c r="B59" s="243" t="s">
        <v>965</v>
      </c>
      <c r="C59" s="244" t="s">
        <v>2628</v>
      </c>
      <c r="D59" s="245" t="s">
        <v>1118</v>
      </c>
      <c r="E59" s="246">
        <v>358.40999999999997</v>
      </c>
      <c r="F59" s="246" t="s">
        <v>3058</v>
      </c>
    </row>
    <row r="60" spans="1:6" s="246" customFormat="1" hidden="1" x14ac:dyDescent="0.35">
      <c r="A60" s="251" t="s">
        <v>2423</v>
      </c>
      <c r="B60" s="243" t="s">
        <v>966</v>
      </c>
      <c r="C60" s="244" t="s">
        <v>2628</v>
      </c>
      <c r="D60" s="245" t="s">
        <v>1118</v>
      </c>
      <c r="E60" s="246">
        <v>266.43</v>
      </c>
      <c r="F60" s="246" t="s">
        <v>3058</v>
      </c>
    </row>
    <row r="61" spans="1:6" s="246" customFormat="1" hidden="1" x14ac:dyDescent="0.35">
      <c r="A61" s="251" t="s">
        <v>2424</v>
      </c>
      <c r="B61" s="243" t="s">
        <v>932</v>
      </c>
      <c r="C61" s="244" t="s">
        <v>2628</v>
      </c>
      <c r="D61" s="245" t="s">
        <v>1118</v>
      </c>
      <c r="E61" s="246">
        <v>358.40999999999997</v>
      </c>
      <c r="F61" s="246" t="s">
        <v>3058</v>
      </c>
    </row>
    <row r="62" spans="1:6" s="246" customFormat="1" hidden="1" x14ac:dyDescent="0.35">
      <c r="A62" s="251" t="s">
        <v>2425</v>
      </c>
      <c r="B62" s="243" t="s">
        <v>967</v>
      </c>
      <c r="C62" s="244" t="s">
        <v>2628</v>
      </c>
      <c r="D62" s="245" t="s">
        <v>1118</v>
      </c>
      <c r="E62" s="246">
        <v>391</v>
      </c>
      <c r="F62" s="246" t="s">
        <v>3058</v>
      </c>
    </row>
    <row r="63" spans="1:6" s="246" customFormat="1" hidden="1" x14ac:dyDescent="0.35">
      <c r="A63" s="251" t="s">
        <v>2426</v>
      </c>
      <c r="B63" s="243" t="s">
        <v>968</v>
      </c>
      <c r="C63" s="244" t="s">
        <v>2628</v>
      </c>
      <c r="D63" s="245" t="s">
        <v>1118</v>
      </c>
      <c r="E63" s="246">
        <v>290.64999999999998</v>
      </c>
      <c r="F63" s="246" t="s">
        <v>3058</v>
      </c>
    </row>
    <row r="64" spans="1:6" s="246" customFormat="1" hidden="1" x14ac:dyDescent="0.35">
      <c r="A64" s="251" t="s">
        <v>2427</v>
      </c>
      <c r="B64" s="243" t="s">
        <v>933</v>
      </c>
      <c r="C64" s="244" t="s">
        <v>2628</v>
      </c>
      <c r="D64" s="245" t="s">
        <v>1118</v>
      </c>
      <c r="E64" s="246">
        <v>391</v>
      </c>
      <c r="F64" s="246" t="s">
        <v>3058</v>
      </c>
    </row>
    <row r="65" spans="1:7" s="246" customFormat="1" hidden="1" x14ac:dyDescent="0.35">
      <c r="A65" s="251" t="s">
        <v>2428</v>
      </c>
      <c r="B65" s="243" t="s">
        <v>969</v>
      </c>
      <c r="C65" s="244" t="s">
        <v>2628</v>
      </c>
      <c r="D65" s="245" t="s">
        <v>1118</v>
      </c>
      <c r="E65" s="246">
        <v>290.64999999999998</v>
      </c>
      <c r="F65" s="246" t="s">
        <v>3058</v>
      </c>
    </row>
    <row r="66" spans="1:7" s="246" customFormat="1" hidden="1" x14ac:dyDescent="0.35">
      <c r="A66" s="251" t="s">
        <v>2429</v>
      </c>
      <c r="B66" s="243" t="s">
        <v>970</v>
      </c>
      <c r="C66" s="244" t="s">
        <v>2628</v>
      </c>
      <c r="D66" s="245" t="s">
        <v>1118</v>
      </c>
      <c r="E66" s="246">
        <v>145.32999999999998</v>
      </c>
      <c r="F66" s="246" t="s">
        <v>3058</v>
      </c>
      <c r="G66" s="250"/>
    </row>
    <row r="67" spans="1:7" s="246" customFormat="1" hidden="1" x14ac:dyDescent="0.35">
      <c r="A67" s="251" t="s">
        <v>2430</v>
      </c>
      <c r="B67" s="243" t="s">
        <v>971</v>
      </c>
      <c r="C67" s="244" t="s">
        <v>2628</v>
      </c>
      <c r="D67" s="245" t="s">
        <v>1118</v>
      </c>
      <c r="E67" s="246">
        <v>195.5</v>
      </c>
      <c r="F67" s="246" t="s">
        <v>3058</v>
      </c>
      <c r="G67" s="250"/>
    </row>
    <row r="68" spans="1:7" s="246" customFormat="1" hidden="1" x14ac:dyDescent="0.35">
      <c r="A68" s="251" t="s">
        <v>2431</v>
      </c>
      <c r="B68" s="243" t="s">
        <v>972</v>
      </c>
      <c r="C68" s="244" t="s">
        <v>2628</v>
      </c>
      <c r="D68" s="245" t="s">
        <v>1118</v>
      </c>
      <c r="E68" s="246">
        <v>266.43</v>
      </c>
      <c r="F68" s="246" t="s">
        <v>3058</v>
      </c>
    </row>
    <row r="69" spans="1:7" s="246" customFormat="1" hidden="1" x14ac:dyDescent="0.35">
      <c r="A69" s="251" t="s">
        <v>2432</v>
      </c>
      <c r="B69" s="243" t="s">
        <v>934</v>
      </c>
      <c r="C69" s="244" t="s">
        <v>2628</v>
      </c>
      <c r="D69" s="245" t="s">
        <v>1118</v>
      </c>
      <c r="E69" s="246">
        <v>358.40999999999997</v>
      </c>
      <c r="F69" s="246" t="s">
        <v>3058</v>
      </c>
    </row>
    <row r="70" spans="1:7" s="246" customFormat="1" hidden="1" x14ac:dyDescent="0.35">
      <c r="A70" s="251" t="s">
        <v>2433</v>
      </c>
      <c r="B70" s="243" t="s">
        <v>1382</v>
      </c>
      <c r="C70" s="244" t="s">
        <v>2628</v>
      </c>
      <c r="D70" s="245" t="s">
        <v>1118</v>
      </c>
      <c r="E70" s="246">
        <v>290.64999999999998</v>
      </c>
      <c r="F70" s="246" t="s">
        <v>3058</v>
      </c>
    </row>
    <row r="71" spans="1:7" s="246" customFormat="1" hidden="1" x14ac:dyDescent="0.35">
      <c r="A71" s="251" t="s">
        <v>2434</v>
      </c>
      <c r="B71" s="243" t="s">
        <v>935</v>
      </c>
      <c r="C71" s="244" t="s">
        <v>2628</v>
      </c>
      <c r="D71" s="245" t="s">
        <v>1118</v>
      </c>
      <c r="E71" s="246">
        <v>290.64999999999998</v>
      </c>
      <c r="F71" s="246" t="s">
        <v>3058</v>
      </c>
    </row>
    <row r="72" spans="1:7" s="246" customFormat="1" hidden="1" x14ac:dyDescent="0.35">
      <c r="A72" s="251" t="s">
        <v>2435</v>
      </c>
      <c r="B72" s="243" t="s">
        <v>1383</v>
      </c>
      <c r="C72" s="244" t="s">
        <v>2628</v>
      </c>
      <c r="D72" s="245" t="s">
        <v>1118</v>
      </c>
      <c r="E72" s="246">
        <v>64.930000000000007</v>
      </c>
      <c r="F72" s="246" t="s">
        <v>3058</v>
      </c>
    </row>
    <row r="73" spans="1:7" s="246" customFormat="1" hidden="1" x14ac:dyDescent="0.35">
      <c r="A73" s="251" t="s">
        <v>2436</v>
      </c>
      <c r="B73" s="243" t="s">
        <v>1384</v>
      </c>
      <c r="C73" s="244" t="s">
        <v>2628</v>
      </c>
      <c r="D73" s="245" t="s">
        <v>1118</v>
      </c>
      <c r="E73" s="246">
        <v>51.949999999999996</v>
      </c>
      <c r="F73" s="246" t="s">
        <v>3058</v>
      </c>
    </row>
    <row r="74" spans="1:7" s="246" customFormat="1" hidden="1" x14ac:dyDescent="0.35">
      <c r="A74" s="251" t="s">
        <v>2437</v>
      </c>
      <c r="B74" s="243" t="s">
        <v>936</v>
      </c>
      <c r="C74" s="244" t="s">
        <v>2628</v>
      </c>
      <c r="D74" s="245" t="s">
        <v>1118</v>
      </c>
      <c r="E74" s="246">
        <v>51.949999999999996</v>
      </c>
      <c r="F74" s="246" t="s">
        <v>3058</v>
      </c>
    </row>
    <row r="75" spans="1:7" s="246" customFormat="1" hidden="1" x14ac:dyDescent="0.35">
      <c r="A75" s="251" t="s">
        <v>2438</v>
      </c>
      <c r="B75" s="243" t="s">
        <v>937</v>
      </c>
      <c r="C75" s="244" t="s">
        <v>2628</v>
      </c>
      <c r="D75" s="245" t="s">
        <v>1118</v>
      </c>
      <c r="E75" s="246">
        <v>8.01</v>
      </c>
      <c r="F75" s="246" t="s">
        <v>3058</v>
      </c>
    </row>
    <row r="76" spans="1:7" s="246" customFormat="1" hidden="1" x14ac:dyDescent="0.35">
      <c r="A76" s="251" t="s">
        <v>2439</v>
      </c>
      <c r="B76" s="243" t="s">
        <v>1385</v>
      </c>
      <c r="C76" s="244" t="s">
        <v>2628</v>
      </c>
      <c r="D76" s="245" t="s">
        <v>1118</v>
      </c>
      <c r="E76" s="246">
        <v>16.240000000000002</v>
      </c>
      <c r="F76" s="246" t="s">
        <v>3058</v>
      </c>
    </row>
    <row r="77" spans="1:7" s="246" customFormat="1" hidden="1" x14ac:dyDescent="0.35">
      <c r="A77" s="251" t="s">
        <v>2440</v>
      </c>
      <c r="B77" s="243" t="s">
        <v>938</v>
      </c>
      <c r="C77" s="244" t="s">
        <v>2628</v>
      </c>
      <c r="D77" s="245" t="s">
        <v>1118</v>
      </c>
      <c r="E77" s="246">
        <v>16.930000000000003</v>
      </c>
      <c r="F77" s="246" t="s">
        <v>3058</v>
      </c>
    </row>
    <row r="78" spans="1:7" s="246" customFormat="1" hidden="1" x14ac:dyDescent="0.35">
      <c r="A78" s="251" t="s">
        <v>2441</v>
      </c>
      <c r="B78" s="243" t="s">
        <v>973</v>
      </c>
      <c r="C78" s="244" t="s">
        <v>2628</v>
      </c>
      <c r="D78" s="245" t="s">
        <v>1118</v>
      </c>
      <c r="E78" s="246">
        <v>16.240000000000002</v>
      </c>
      <c r="F78" s="246" t="s">
        <v>3058</v>
      </c>
    </row>
    <row r="79" spans="1:7" s="246" customFormat="1" hidden="1" x14ac:dyDescent="0.35">
      <c r="A79" s="251" t="s">
        <v>2442</v>
      </c>
      <c r="B79" s="243" t="s">
        <v>974</v>
      </c>
      <c r="C79" s="244" t="s">
        <v>2628</v>
      </c>
      <c r="D79" s="245" t="s">
        <v>1118</v>
      </c>
      <c r="E79" s="246">
        <v>8.19</v>
      </c>
      <c r="F79" s="246" t="s">
        <v>3058</v>
      </c>
    </row>
    <row r="80" spans="1:7" s="246" customFormat="1" hidden="1" x14ac:dyDescent="0.35">
      <c r="A80" s="251" t="s">
        <v>2443</v>
      </c>
      <c r="B80" s="243" t="s">
        <v>891</v>
      </c>
      <c r="C80" s="244" t="s">
        <v>2628</v>
      </c>
      <c r="D80" s="245" t="s">
        <v>1118</v>
      </c>
      <c r="E80" s="246">
        <v>308.94</v>
      </c>
      <c r="F80" s="246" t="s">
        <v>3058</v>
      </c>
    </row>
    <row r="81" spans="1:6" s="246" customFormat="1" hidden="1" x14ac:dyDescent="0.35">
      <c r="A81" s="251" t="s">
        <v>2444</v>
      </c>
      <c r="B81" s="243" t="s">
        <v>975</v>
      </c>
      <c r="C81" s="244" t="s">
        <v>2628</v>
      </c>
      <c r="D81" s="245" t="s">
        <v>1118</v>
      </c>
      <c r="E81" s="246">
        <v>409.28</v>
      </c>
      <c r="F81" s="246" t="s">
        <v>3058</v>
      </c>
    </row>
    <row r="82" spans="1:6" s="246" customFormat="1" hidden="1" x14ac:dyDescent="0.35">
      <c r="A82" s="251" t="s">
        <v>2445</v>
      </c>
      <c r="B82" s="243" t="s">
        <v>892</v>
      </c>
      <c r="C82" s="244" t="s">
        <v>2628</v>
      </c>
      <c r="D82" s="245" t="s">
        <v>1118</v>
      </c>
      <c r="E82" s="246">
        <v>435.98</v>
      </c>
      <c r="F82" s="246" t="s">
        <v>3058</v>
      </c>
    </row>
    <row r="83" spans="1:6" s="246" customFormat="1" hidden="1" x14ac:dyDescent="0.35">
      <c r="A83" s="251" t="s">
        <v>2446</v>
      </c>
      <c r="B83" s="243" t="s">
        <v>893</v>
      </c>
      <c r="C83" s="244" t="s">
        <v>2628</v>
      </c>
      <c r="D83" s="245" t="s">
        <v>1118</v>
      </c>
      <c r="E83" s="246">
        <v>586.49</v>
      </c>
      <c r="F83" s="246" t="s">
        <v>3058</v>
      </c>
    </row>
    <row r="84" spans="1:6" s="246" customFormat="1" hidden="1" x14ac:dyDescent="0.35">
      <c r="A84" s="251" t="s">
        <v>2447</v>
      </c>
      <c r="B84" s="243" t="s">
        <v>1386</v>
      </c>
      <c r="C84" s="244" t="s">
        <v>2628</v>
      </c>
      <c r="D84" s="245" t="s">
        <v>1118</v>
      </c>
      <c r="E84" s="246">
        <v>280.45</v>
      </c>
      <c r="F84" s="246" t="s">
        <v>3059</v>
      </c>
    </row>
    <row r="85" spans="1:6" s="246" customFormat="1" hidden="1" x14ac:dyDescent="0.35">
      <c r="A85" s="251" t="s">
        <v>2448</v>
      </c>
      <c r="B85" s="243" t="s">
        <v>1387</v>
      </c>
      <c r="C85" s="244" t="s">
        <v>2628</v>
      </c>
      <c r="D85" s="245" t="s">
        <v>1118</v>
      </c>
      <c r="E85" s="246">
        <v>376.74</v>
      </c>
      <c r="F85" s="246" t="s">
        <v>3059</v>
      </c>
    </row>
    <row r="86" spans="1:6" s="246" customFormat="1" hidden="1" x14ac:dyDescent="0.35">
      <c r="A86" s="251" t="s">
        <v>2449</v>
      </c>
      <c r="B86" s="243" t="s">
        <v>1388</v>
      </c>
      <c r="C86" s="244" t="s">
        <v>2628</v>
      </c>
      <c r="D86" s="245" t="s">
        <v>1118</v>
      </c>
      <c r="E86" s="246">
        <v>152.97999999999999</v>
      </c>
      <c r="F86" s="246" t="s">
        <v>3059</v>
      </c>
    </row>
    <row r="87" spans="1:6" s="246" customFormat="1" hidden="1" x14ac:dyDescent="0.35">
      <c r="A87" s="251" t="s">
        <v>2450</v>
      </c>
      <c r="B87" s="243" t="s">
        <v>1389</v>
      </c>
      <c r="C87" s="244" t="s">
        <v>2628</v>
      </c>
      <c r="D87" s="245" t="s">
        <v>1118</v>
      </c>
      <c r="E87" s="246">
        <v>205.5</v>
      </c>
      <c r="F87" s="246" t="s">
        <v>3059</v>
      </c>
    </row>
    <row r="88" spans="1:6" s="246" customFormat="1" hidden="1" x14ac:dyDescent="0.35">
      <c r="A88" s="251" t="s">
        <v>2451</v>
      </c>
      <c r="B88" s="243" t="s">
        <v>1150</v>
      </c>
      <c r="C88" s="244" t="s">
        <v>2628</v>
      </c>
      <c r="D88" s="245" t="s">
        <v>1118</v>
      </c>
      <c r="E88" s="246">
        <v>76.490000000000009</v>
      </c>
      <c r="F88" s="246" t="s">
        <v>3059</v>
      </c>
    </row>
    <row r="89" spans="1:6" s="246" customFormat="1" hidden="1" x14ac:dyDescent="0.35">
      <c r="A89" s="251" t="s">
        <v>2452</v>
      </c>
      <c r="B89" s="243" t="s">
        <v>1390</v>
      </c>
      <c r="C89" s="244" t="s">
        <v>2628</v>
      </c>
      <c r="D89" s="245" t="s">
        <v>1118</v>
      </c>
      <c r="E89" s="246">
        <v>102.75</v>
      </c>
      <c r="F89" s="246" t="s">
        <v>3059</v>
      </c>
    </row>
    <row r="90" spans="1:6" s="246" customFormat="1" hidden="1" x14ac:dyDescent="0.35">
      <c r="A90" s="251" t="s">
        <v>2453</v>
      </c>
      <c r="B90" s="243" t="s">
        <v>1391</v>
      </c>
      <c r="C90" s="244" t="s">
        <v>2628</v>
      </c>
      <c r="D90" s="245" t="s">
        <v>1118</v>
      </c>
      <c r="E90" s="246">
        <v>80.47</v>
      </c>
      <c r="F90" s="246" t="s">
        <v>3059</v>
      </c>
    </row>
    <row r="91" spans="1:6" s="246" customFormat="1" hidden="1" x14ac:dyDescent="0.35">
      <c r="A91" s="251" t="s">
        <v>2454</v>
      </c>
      <c r="B91" s="243" t="s">
        <v>1392</v>
      </c>
      <c r="C91" s="244" t="s">
        <v>2628</v>
      </c>
      <c r="D91" s="245" t="s">
        <v>1118</v>
      </c>
      <c r="E91" s="246">
        <v>106.74000000000001</v>
      </c>
      <c r="F91" s="246" t="s">
        <v>3059</v>
      </c>
    </row>
    <row r="92" spans="1:6" s="246" customFormat="1" hidden="1" x14ac:dyDescent="0.35">
      <c r="A92" s="251" t="s">
        <v>2455</v>
      </c>
      <c r="B92" s="243" t="s">
        <v>1393</v>
      </c>
      <c r="C92" s="244" t="s">
        <v>2628</v>
      </c>
      <c r="D92" s="245" t="s">
        <v>1118</v>
      </c>
      <c r="E92" s="246">
        <v>80.47</v>
      </c>
      <c r="F92" s="246" t="s">
        <v>3059</v>
      </c>
    </row>
    <row r="93" spans="1:6" s="246" customFormat="1" hidden="1" x14ac:dyDescent="0.35">
      <c r="A93" s="251" t="s">
        <v>2456</v>
      </c>
      <c r="B93" s="243" t="s">
        <v>1394</v>
      </c>
      <c r="C93" s="244" t="s">
        <v>2628</v>
      </c>
      <c r="D93" s="245" t="s">
        <v>1118</v>
      </c>
      <c r="E93" s="246">
        <v>280.45</v>
      </c>
      <c r="F93" s="246" t="s">
        <v>3059</v>
      </c>
    </row>
    <row r="94" spans="1:6" s="246" customFormat="1" hidden="1" x14ac:dyDescent="0.35">
      <c r="A94" s="251" t="s">
        <v>2457</v>
      </c>
      <c r="B94" s="243" t="s">
        <v>1395</v>
      </c>
      <c r="C94" s="244" t="s">
        <v>2628</v>
      </c>
      <c r="D94" s="245" t="s">
        <v>1118</v>
      </c>
      <c r="E94" s="246">
        <v>376.74</v>
      </c>
      <c r="F94" s="246" t="s">
        <v>3059</v>
      </c>
    </row>
    <row r="95" spans="1:6" s="246" customFormat="1" hidden="1" x14ac:dyDescent="0.35">
      <c r="A95" s="251" t="s">
        <v>2458</v>
      </c>
      <c r="B95" s="243" t="s">
        <v>1396</v>
      </c>
      <c r="C95" s="244" t="s">
        <v>2628</v>
      </c>
      <c r="D95" s="245" t="s">
        <v>1118</v>
      </c>
      <c r="E95" s="246">
        <v>280.45</v>
      </c>
      <c r="F95" s="246" t="s">
        <v>3059</v>
      </c>
    </row>
    <row r="96" spans="1:6" s="246" customFormat="1" hidden="1" x14ac:dyDescent="0.35">
      <c r="A96" s="251" t="s">
        <v>2459</v>
      </c>
      <c r="B96" s="243" t="s">
        <v>1397</v>
      </c>
      <c r="C96" s="244" t="s">
        <v>2628</v>
      </c>
      <c r="D96" s="245" t="s">
        <v>1118</v>
      </c>
      <c r="E96" s="246">
        <v>376.74</v>
      </c>
      <c r="F96" s="246" t="s">
        <v>3059</v>
      </c>
    </row>
    <row r="97" spans="1:7" s="246" customFormat="1" hidden="1" x14ac:dyDescent="0.35">
      <c r="A97" s="251" t="s">
        <v>2460</v>
      </c>
      <c r="B97" s="243" t="s">
        <v>1398</v>
      </c>
      <c r="C97" s="244" t="s">
        <v>2628</v>
      </c>
      <c r="D97" s="245" t="s">
        <v>1118</v>
      </c>
      <c r="E97" s="246">
        <v>280.45</v>
      </c>
      <c r="F97" s="246" t="s">
        <v>3059</v>
      </c>
    </row>
    <row r="98" spans="1:7" s="246" customFormat="1" hidden="1" x14ac:dyDescent="0.35">
      <c r="A98" s="251" t="s">
        <v>2461</v>
      </c>
      <c r="B98" s="243" t="s">
        <v>1399</v>
      </c>
      <c r="C98" s="244" t="s">
        <v>2628</v>
      </c>
      <c r="D98" s="245" t="s">
        <v>1118</v>
      </c>
      <c r="E98" s="246">
        <v>376.74</v>
      </c>
      <c r="F98" s="246" t="s">
        <v>3059</v>
      </c>
    </row>
    <row r="99" spans="1:7" s="246" customFormat="1" hidden="1" x14ac:dyDescent="0.35">
      <c r="A99" s="251" t="s">
        <v>2462</v>
      </c>
      <c r="B99" s="248" t="s">
        <v>1400</v>
      </c>
      <c r="C99" s="244" t="s">
        <v>2628</v>
      </c>
      <c r="D99" s="245" t="s">
        <v>1118</v>
      </c>
      <c r="E99" s="246">
        <v>280.45</v>
      </c>
      <c r="F99" s="246" t="s">
        <v>3059</v>
      </c>
    </row>
    <row r="100" spans="1:7" s="246" customFormat="1" hidden="1" x14ac:dyDescent="0.35">
      <c r="A100" s="251" t="s">
        <v>2463</v>
      </c>
      <c r="B100" s="243" t="s">
        <v>1401</v>
      </c>
      <c r="C100" s="244" t="s">
        <v>2628</v>
      </c>
      <c r="D100" s="245" t="s">
        <v>1118</v>
      </c>
      <c r="E100" s="246">
        <v>376.74</v>
      </c>
      <c r="F100" s="246" t="s">
        <v>3059</v>
      </c>
    </row>
    <row r="101" spans="1:7" s="246" customFormat="1" hidden="1" x14ac:dyDescent="0.35">
      <c r="A101" s="251" t="s">
        <v>2464</v>
      </c>
      <c r="B101" s="243" t="s">
        <v>1402</v>
      </c>
      <c r="C101" s="244" t="s">
        <v>2628</v>
      </c>
      <c r="D101" s="245" t="s">
        <v>1118</v>
      </c>
      <c r="E101" s="246">
        <v>280.45</v>
      </c>
      <c r="F101" s="246" t="s">
        <v>3059</v>
      </c>
    </row>
    <row r="102" spans="1:7" s="246" customFormat="1" hidden="1" x14ac:dyDescent="0.35">
      <c r="A102" s="251" t="s">
        <v>2465</v>
      </c>
      <c r="B102" s="243" t="s">
        <v>1403</v>
      </c>
      <c r="C102" s="244" t="s">
        <v>2628</v>
      </c>
      <c r="D102" s="245" t="s">
        <v>1118</v>
      </c>
      <c r="E102" s="246">
        <v>376.74</v>
      </c>
      <c r="F102" s="246" t="s">
        <v>3059</v>
      </c>
    </row>
    <row r="103" spans="1:7" s="246" customFormat="1" hidden="1" x14ac:dyDescent="0.35">
      <c r="A103" s="251" t="s">
        <v>2466</v>
      </c>
      <c r="B103" s="243" t="s">
        <v>1404</v>
      </c>
      <c r="C103" s="244" t="s">
        <v>2628</v>
      </c>
      <c r="D103" s="245" t="s">
        <v>1118</v>
      </c>
      <c r="E103" s="246">
        <v>410.99</v>
      </c>
      <c r="F103" s="246" t="s">
        <v>3059</v>
      </c>
    </row>
    <row r="104" spans="1:7" s="246" customFormat="1" hidden="1" x14ac:dyDescent="0.35">
      <c r="A104" s="251" t="s">
        <v>2467</v>
      </c>
      <c r="B104" s="243" t="s">
        <v>1405</v>
      </c>
      <c r="C104" s="244" t="s">
        <v>2628</v>
      </c>
      <c r="D104" s="245" t="s">
        <v>1118</v>
      </c>
      <c r="E104" s="246">
        <v>305.95</v>
      </c>
      <c r="F104" s="246" t="s">
        <v>3059</v>
      </c>
    </row>
    <row r="105" spans="1:7" s="246" customFormat="1" hidden="1" x14ac:dyDescent="0.35">
      <c r="A105" s="251" t="s">
        <v>2468</v>
      </c>
      <c r="B105" s="243" t="s">
        <v>1406</v>
      </c>
      <c r="C105" s="244" t="s">
        <v>2628</v>
      </c>
      <c r="D105" s="245" t="s">
        <v>1118</v>
      </c>
      <c r="E105" s="246">
        <v>305.95</v>
      </c>
      <c r="F105" s="246" t="s">
        <v>3059</v>
      </c>
    </row>
    <row r="106" spans="1:7" s="246" customFormat="1" hidden="1" x14ac:dyDescent="0.35">
      <c r="A106" s="251" t="s">
        <v>2469</v>
      </c>
      <c r="B106" s="243" t="s">
        <v>1407</v>
      </c>
      <c r="C106" s="244" t="s">
        <v>2628</v>
      </c>
      <c r="D106" s="245" t="s">
        <v>1118</v>
      </c>
      <c r="E106" s="246">
        <v>410.99</v>
      </c>
      <c r="F106" s="246" t="s">
        <v>3059</v>
      </c>
    </row>
    <row r="107" spans="1:7" s="246" customFormat="1" hidden="1" x14ac:dyDescent="0.35">
      <c r="A107" s="251" t="s">
        <v>2470</v>
      </c>
      <c r="B107" s="243" t="s">
        <v>1408</v>
      </c>
      <c r="C107" s="244" t="s">
        <v>2628</v>
      </c>
      <c r="D107" s="245" t="s">
        <v>1118</v>
      </c>
      <c r="E107" s="246">
        <v>273.87</v>
      </c>
      <c r="F107" s="246" t="s">
        <v>3059</v>
      </c>
      <c r="G107" s="250"/>
    </row>
    <row r="108" spans="1:7" s="246" customFormat="1" hidden="1" x14ac:dyDescent="0.35">
      <c r="A108" s="251" t="s">
        <v>2471</v>
      </c>
      <c r="B108" s="243" t="s">
        <v>1409</v>
      </c>
      <c r="C108" s="244" t="s">
        <v>2628</v>
      </c>
      <c r="D108" s="245" t="s">
        <v>1118</v>
      </c>
      <c r="E108" s="246">
        <v>378.92</v>
      </c>
      <c r="F108" s="246" t="s">
        <v>3059</v>
      </c>
      <c r="G108" s="250"/>
    </row>
    <row r="109" spans="1:7" s="246" customFormat="1" hidden="1" x14ac:dyDescent="0.35">
      <c r="A109" s="251" t="s">
        <v>2472</v>
      </c>
      <c r="B109" s="243" t="s">
        <v>1410</v>
      </c>
      <c r="C109" s="244" t="s">
        <v>2628</v>
      </c>
      <c r="D109" s="245" t="s">
        <v>1118</v>
      </c>
      <c r="E109" s="246">
        <v>280.45</v>
      </c>
      <c r="F109" s="246" t="s">
        <v>3059</v>
      </c>
    </row>
    <row r="110" spans="1:7" s="246" customFormat="1" hidden="1" x14ac:dyDescent="0.35">
      <c r="A110" s="251" t="s">
        <v>2473</v>
      </c>
      <c r="B110" s="243" t="s">
        <v>1411</v>
      </c>
      <c r="C110" s="244" t="s">
        <v>2628</v>
      </c>
      <c r="D110" s="245" t="s">
        <v>1118</v>
      </c>
      <c r="E110" s="246">
        <v>376.74</v>
      </c>
      <c r="F110" s="246" t="s">
        <v>3059</v>
      </c>
    </row>
    <row r="111" spans="1:7" s="246" customFormat="1" hidden="1" x14ac:dyDescent="0.35">
      <c r="A111" s="251" t="s">
        <v>2474</v>
      </c>
      <c r="B111" s="243" t="s">
        <v>1412</v>
      </c>
      <c r="C111" s="244" t="s">
        <v>2628</v>
      </c>
      <c r="D111" s="245" t="s">
        <v>1118</v>
      </c>
      <c r="E111" s="246">
        <v>305.95</v>
      </c>
      <c r="F111" s="246" t="s">
        <v>3059</v>
      </c>
    </row>
    <row r="112" spans="1:7" s="246" customFormat="1" hidden="1" x14ac:dyDescent="0.35">
      <c r="A112" s="251" t="s">
        <v>2475</v>
      </c>
      <c r="B112" s="243" t="s">
        <v>1413</v>
      </c>
      <c r="C112" s="244" t="s">
        <v>2628</v>
      </c>
      <c r="D112" s="245" t="s">
        <v>1118</v>
      </c>
      <c r="E112" s="246">
        <v>305.95</v>
      </c>
      <c r="F112" s="246" t="s">
        <v>3059</v>
      </c>
    </row>
    <row r="113" spans="1:6" s="246" customFormat="1" hidden="1" x14ac:dyDescent="0.35">
      <c r="A113" s="251" t="s">
        <v>2476</v>
      </c>
      <c r="B113" s="243" t="s">
        <v>1414</v>
      </c>
      <c r="C113" s="244" t="s">
        <v>2628</v>
      </c>
      <c r="D113" s="245" t="s">
        <v>1118</v>
      </c>
      <c r="E113" s="246">
        <v>67.64</v>
      </c>
      <c r="F113" s="246" t="s">
        <v>3059</v>
      </c>
    </row>
    <row r="114" spans="1:6" s="246" customFormat="1" hidden="1" x14ac:dyDescent="0.35">
      <c r="A114" s="251" t="s">
        <v>2477</v>
      </c>
      <c r="B114" s="243" t="s">
        <v>1415</v>
      </c>
      <c r="C114" s="244" t="s">
        <v>2628</v>
      </c>
      <c r="D114" s="245" t="s">
        <v>1118</v>
      </c>
      <c r="E114" s="246">
        <v>54.11</v>
      </c>
      <c r="F114" s="246" t="s">
        <v>3059</v>
      </c>
    </row>
    <row r="115" spans="1:6" s="246" customFormat="1" hidden="1" x14ac:dyDescent="0.35">
      <c r="A115" s="251" t="s">
        <v>2478</v>
      </c>
      <c r="B115" s="243" t="s">
        <v>1416</v>
      </c>
      <c r="C115" s="244" t="s">
        <v>2628</v>
      </c>
      <c r="D115" s="245" t="s">
        <v>1118</v>
      </c>
      <c r="E115" s="246">
        <v>54.11</v>
      </c>
      <c r="F115" s="246" t="s">
        <v>3059</v>
      </c>
    </row>
    <row r="116" spans="1:6" s="246" customFormat="1" hidden="1" x14ac:dyDescent="0.35">
      <c r="A116" s="251" t="s">
        <v>2479</v>
      </c>
      <c r="B116" s="243" t="s">
        <v>939</v>
      </c>
      <c r="C116" s="244" t="s">
        <v>2628</v>
      </c>
      <c r="D116" s="245" t="s">
        <v>1118</v>
      </c>
      <c r="E116" s="246">
        <v>8.36</v>
      </c>
      <c r="F116" s="246" t="s">
        <v>3059</v>
      </c>
    </row>
    <row r="117" spans="1:6" s="246" customFormat="1" hidden="1" x14ac:dyDescent="0.35">
      <c r="A117" s="251" t="s">
        <v>2480</v>
      </c>
      <c r="B117" s="243" t="s">
        <v>1417</v>
      </c>
      <c r="C117" s="244" t="s">
        <v>2628</v>
      </c>
      <c r="D117" s="245" t="s">
        <v>1118</v>
      </c>
      <c r="E117" s="246">
        <v>16.930000000000003</v>
      </c>
      <c r="F117" s="246" t="s">
        <v>3059</v>
      </c>
    </row>
    <row r="118" spans="1:6" s="246" customFormat="1" hidden="1" x14ac:dyDescent="0.35">
      <c r="A118" s="251" t="s">
        <v>2481</v>
      </c>
      <c r="B118" s="243" t="s">
        <v>1418</v>
      </c>
      <c r="C118" s="244" t="s">
        <v>2628</v>
      </c>
      <c r="D118" s="245" t="s">
        <v>1118</v>
      </c>
      <c r="E118" s="246">
        <v>17.610000000000003</v>
      </c>
      <c r="F118" s="246" t="s">
        <v>3059</v>
      </c>
    </row>
    <row r="119" spans="1:6" s="246" customFormat="1" hidden="1" x14ac:dyDescent="0.35">
      <c r="A119" s="251" t="s">
        <v>2482</v>
      </c>
      <c r="B119" s="243" t="s">
        <v>1419</v>
      </c>
      <c r="C119" s="244" t="s">
        <v>2628</v>
      </c>
      <c r="D119" s="245" t="s">
        <v>1118</v>
      </c>
      <c r="E119" s="246">
        <v>16.930000000000003</v>
      </c>
      <c r="F119" s="246" t="s">
        <v>3059</v>
      </c>
    </row>
    <row r="120" spans="1:6" s="246" customFormat="1" hidden="1" x14ac:dyDescent="0.35">
      <c r="A120" s="251" t="s">
        <v>2483</v>
      </c>
      <c r="B120" s="243" t="s">
        <v>1420</v>
      </c>
      <c r="C120" s="244" t="s">
        <v>2628</v>
      </c>
      <c r="D120" s="245" t="s">
        <v>1118</v>
      </c>
      <c r="E120" s="246">
        <v>441.63</v>
      </c>
      <c r="F120" s="246" t="s">
        <v>3059</v>
      </c>
    </row>
    <row r="121" spans="1:6" s="246" customFormat="1" hidden="1" x14ac:dyDescent="0.35">
      <c r="A121" s="251" t="s">
        <v>2484</v>
      </c>
      <c r="B121" s="243" t="s">
        <v>2492</v>
      </c>
      <c r="C121" s="244" t="s">
        <v>2628</v>
      </c>
      <c r="D121" s="245" t="s">
        <v>1118</v>
      </c>
      <c r="E121" s="246">
        <v>325.08999999999997</v>
      </c>
      <c r="F121" s="246" t="s">
        <v>3059</v>
      </c>
    </row>
    <row r="122" spans="1:6" s="246" customFormat="1" hidden="1" x14ac:dyDescent="0.35">
      <c r="A122" s="251" t="s">
        <v>2485</v>
      </c>
      <c r="B122" s="243" t="s">
        <v>2493</v>
      </c>
      <c r="C122" s="244" t="s">
        <v>2628</v>
      </c>
      <c r="D122" s="245" t="s">
        <v>1118</v>
      </c>
      <c r="E122" s="246">
        <v>430.14</v>
      </c>
      <c r="F122" s="246" t="s">
        <v>3059</v>
      </c>
    </row>
    <row r="123" spans="1:6" s="246" customFormat="1" hidden="1" x14ac:dyDescent="0.35">
      <c r="A123" s="251" t="s">
        <v>2494</v>
      </c>
      <c r="B123" s="243" t="s">
        <v>1421</v>
      </c>
      <c r="C123" s="244" t="s">
        <v>2628</v>
      </c>
      <c r="D123" s="245" t="s">
        <v>1118</v>
      </c>
      <c r="E123" s="246">
        <v>376.57</v>
      </c>
      <c r="F123" s="246" t="s">
        <v>3059</v>
      </c>
    </row>
    <row r="124" spans="1:6" s="246" customFormat="1" hidden="1" x14ac:dyDescent="0.35">
      <c r="A124" s="251" t="s">
        <v>2495</v>
      </c>
      <c r="B124" s="243" t="s">
        <v>1422</v>
      </c>
      <c r="C124" s="244" t="s">
        <v>2628</v>
      </c>
      <c r="D124" s="245" t="s">
        <v>1118</v>
      </c>
      <c r="E124" s="246">
        <v>521.01</v>
      </c>
      <c r="F124" s="246" t="s">
        <v>3059</v>
      </c>
    </row>
    <row r="125" spans="1:6" s="246" customFormat="1" hidden="1" x14ac:dyDescent="0.35">
      <c r="A125" s="251" t="s">
        <v>2497</v>
      </c>
      <c r="B125" s="243" t="s">
        <v>605</v>
      </c>
      <c r="C125" s="244" t="s">
        <v>2628</v>
      </c>
      <c r="D125" s="245" t="s">
        <v>1118</v>
      </c>
      <c r="E125" s="246">
        <v>294.48</v>
      </c>
      <c r="F125" s="246" t="s">
        <v>3060</v>
      </c>
    </row>
    <row r="126" spans="1:6" s="246" customFormat="1" hidden="1" x14ac:dyDescent="0.35">
      <c r="A126" s="251" t="s">
        <v>2498</v>
      </c>
      <c r="B126" s="243" t="s">
        <v>606</v>
      </c>
      <c r="C126" s="244" t="s">
        <v>2628</v>
      </c>
      <c r="D126" s="245" t="s">
        <v>1118</v>
      </c>
      <c r="E126" s="246">
        <v>395.08</v>
      </c>
      <c r="F126" s="246" t="s">
        <v>3060</v>
      </c>
    </row>
    <row r="127" spans="1:6" s="246" customFormat="1" hidden="1" x14ac:dyDescent="0.35">
      <c r="A127" s="251" t="s">
        <v>2499</v>
      </c>
      <c r="B127" s="243" t="s">
        <v>607</v>
      </c>
      <c r="C127" s="244" t="s">
        <v>2628</v>
      </c>
      <c r="D127" s="245" t="s">
        <v>1118</v>
      </c>
      <c r="E127" s="246">
        <v>160.63</v>
      </c>
      <c r="F127" s="246" t="s">
        <v>3060</v>
      </c>
    </row>
    <row r="128" spans="1:6" s="246" customFormat="1" hidden="1" x14ac:dyDescent="0.35">
      <c r="A128" s="251" t="s">
        <v>2500</v>
      </c>
      <c r="B128" s="243" t="s">
        <v>608</v>
      </c>
      <c r="C128" s="244" t="s">
        <v>2628</v>
      </c>
      <c r="D128" s="245" t="s">
        <v>1118</v>
      </c>
      <c r="E128" s="246">
        <v>215.5</v>
      </c>
      <c r="F128" s="246" t="s">
        <v>3060</v>
      </c>
    </row>
    <row r="129" spans="1:6" s="246" customFormat="1" hidden="1" x14ac:dyDescent="0.35">
      <c r="A129" s="251" t="s">
        <v>2501</v>
      </c>
      <c r="B129" s="243" t="s">
        <v>609</v>
      </c>
      <c r="C129" s="244" t="s">
        <v>2628</v>
      </c>
      <c r="D129" s="245" t="s">
        <v>1118</v>
      </c>
      <c r="E129" s="246">
        <v>80.320000000000007</v>
      </c>
      <c r="F129" s="246" t="s">
        <v>3060</v>
      </c>
    </row>
    <row r="130" spans="1:6" s="239" customFormat="1" hidden="1" x14ac:dyDescent="0.35">
      <c r="A130" s="251" t="s">
        <v>2502</v>
      </c>
      <c r="B130" s="243" t="s">
        <v>610</v>
      </c>
      <c r="C130" s="244" t="s">
        <v>2628</v>
      </c>
      <c r="D130" s="245" t="s">
        <v>1118</v>
      </c>
      <c r="E130" s="239">
        <v>107.75</v>
      </c>
      <c r="F130" s="246" t="s">
        <v>3060</v>
      </c>
    </row>
    <row r="131" spans="1:6" s="239" customFormat="1" hidden="1" x14ac:dyDescent="0.35">
      <c r="A131" s="251" t="s">
        <v>2503</v>
      </c>
      <c r="B131" s="243" t="s">
        <v>611</v>
      </c>
      <c r="C131" s="244" t="s">
        <v>2628</v>
      </c>
      <c r="D131" s="245" t="s">
        <v>1118</v>
      </c>
      <c r="E131" s="239">
        <v>84.300000000000011</v>
      </c>
      <c r="F131" s="246" t="s">
        <v>3060</v>
      </c>
    </row>
    <row r="132" spans="1:6" s="239" customFormat="1" hidden="1" x14ac:dyDescent="0.35">
      <c r="A132" s="251" t="s">
        <v>2504</v>
      </c>
      <c r="B132" s="243" t="s">
        <v>612</v>
      </c>
      <c r="C132" s="244" t="s">
        <v>2628</v>
      </c>
      <c r="D132" s="245" t="s">
        <v>1118</v>
      </c>
      <c r="E132" s="239">
        <v>111.74000000000001</v>
      </c>
      <c r="F132" s="246" t="s">
        <v>3060</v>
      </c>
    </row>
    <row r="133" spans="1:6" s="239" customFormat="1" hidden="1" x14ac:dyDescent="0.35">
      <c r="A133" s="251" t="s">
        <v>2505</v>
      </c>
      <c r="B133" s="243" t="s">
        <v>1423</v>
      </c>
      <c r="C133" s="244" t="s">
        <v>2628</v>
      </c>
      <c r="D133" s="245" t="s">
        <v>1118</v>
      </c>
      <c r="E133" s="239">
        <v>84.300000000000011</v>
      </c>
      <c r="F133" s="246" t="s">
        <v>3060</v>
      </c>
    </row>
    <row r="134" spans="1:6" s="239" customFormat="1" hidden="1" x14ac:dyDescent="0.35">
      <c r="A134" s="251" t="s">
        <v>2506</v>
      </c>
      <c r="B134" s="243" t="s">
        <v>613</v>
      </c>
      <c r="C134" s="244" t="s">
        <v>2628</v>
      </c>
      <c r="D134" s="245" t="s">
        <v>1118</v>
      </c>
      <c r="E134" s="239">
        <v>294.48</v>
      </c>
      <c r="F134" s="246" t="s">
        <v>3060</v>
      </c>
    </row>
    <row r="135" spans="1:6" s="239" customFormat="1" hidden="1" x14ac:dyDescent="0.35">
      <c r="A135" s="251" t="s">
        <v>2507</v>
      </c>
      <c r="B135" s="243" t="s">
        <v>614</v>
      </c>
      <c r="C135" s="244" t="s">
        <v>2628</v>
      </c>
      <c r="D135" s="245" t="s">
        <v>1118</v>
      </c>
      <c r="E135" s="239">
        <v>395.08</v>
      </c>
      <c r="F135" s="246" t="s">
        <v>3060</v>
      </c>
    </row>
    <row r="136" spans="1:6" s="246" customFormat="1" hidden="1" x14ac:dyDescent="0.35">
      <c r="A136" s="251" t="s">
        <v>2508</v>
      </c>
      <c r="B136" s="243" t="s">
        <v>615</v>
      </c>
      <c r="C136" s="244" t="s">
        <v>2628</v>
      </c>
      <c r="D136" s="245" t="s">
        <v>1118</v>
      </c>
      <c r="E136" s="246">
        <v>294.48</v>
      </c>
      <c r="F136" s="246" t="s">
        <v>3060</v>
      </c>
    </row>
    <row r="137" spans="1:6" s="246" customFormat="1" hidden="1" x14ac:dyDescent="0.35">
      <c r="A137" s="251" t="s">
        <v>2509</v>
      </c>
      <c r="B137" s="243" t="s">
        <v>616</v>
      </c>
      <c r="C137" s="244" t="s">
        <v>2628</v>
      </c>
      <c r="D137" s="245" t="s">
        <v>1118</v>
      </c>
      <c r="E137" s="246">
        <v>395.08</v>
      </c>
      <c r="F137" s="246" t="s">
        <v>3060</v>
      </c>
    </row>
    <row r="138" spans="1:6" s="246" customFormat="1" hidden="1" x14ac:dyDescent="0.35">
      <c r="A138" s="251" t="s">
        <v>2510</v>
      </c>
      <c r="B138" s="243" t="s">
        <v>617</v>
      </c>
      <c r="C138" s="244" t="s">
        <v>2628</v>
      </c>
      <c r="D138" s="245" t="s">
        <v>1118</v>
      </c>
      <c r="E138" s="246">
        <v>294.48</v>
      </c>
      <c r="F138" s="246" t="s">
        <v>3060</v>
      </c>
    </row>
    <row r="139" spans="1:6" s="246" customFormat="1" hidden="1" x14ac:dyDescent="0.35">
      <c r="A139" s="251" t="s">
        <v>2511</v>
      </c>
      <c r="B139" s="243" t="s">
        <v>618</v>
      </c>
      <c r="C139" s="244" t="s">
        <v>2628</v>
      </c>
      <c r="D139" s="245" t="s">
        <v>1118</v>
      </c>
      <c r="E139" s="246">
        <v>395.08</v>
      </c>
      <c r="F139" s="246" t="s">
        <v>3060</v>
      </c>
    </row>
    <row r="140" spans="1:6" s="246" customFormat="1" hidden="1" x14ac:dyDescent="0.35">
      <c r="A140" s="251" t="s">
        <v>2512</v>
      </c>
      <c r="B140" s="243" t="s">
        <v>637</v>
      </c>
      <c r="C140" s="244" t="s">
        <v>2628</v>
      </c>
      <c r="D140" s="245" t="s">
        <v>1118</v>
      </c>
      <c r="E140" s="246">
        <v>294.48</v>
      </c>
      <c r="F140" s="246" t="s">
        <v>3060</v>
      </c>
    </row>
    <row r="141" spans="1:6" s="246" customFormat="1" hidden="1" x14ac:dyDescent="0.35">
      <c r="A141" s="251" t="s">
        <v>2513</v>
      </c>
      <c r="B141" s="248" t="s">
        <v>634</v>
      </c>
      <c r="C141" s="244" t="s">
        <v>2628</v>
      </c>
      <c r="D141" s="245" t="s">
        <v>1118</v>
      </c>
      <c r="E141" s="246">
        <v>395.08</v>
      </c>
      <c r="F141" s="246" t="s">
        <v>3060</v>
      </c>
    </row>
    <row r="142" spans="1:6" s="246" customFormat="1" hidden="1" x14ac:dyDescent="0.35">
      <c r="A142" s="251" t="s">
        <v>2514</v>
      </c>
      <c r="B142" s="243" t="s">
        <v>635</v>
      </c>
      <c r="C142" s="244" t="s">
        <v>2628</v>
      </c>
      <c r="D142" s="245" t="s">
        <v>1118</v>
      </c>
      <c r="E142" s="246">
        <v>294.48</v>
      </c>
      <c r="F142" s="246" t="s">
        <v>3060</v>
      </c>
    </row>
    <row r="143" spans="1:6" s="246" customFormat="1" hidden="1" x14ac:dyDescent="0.35">
      <c r="A143" s="251" t="s">
        <v>2515</v>
      </c>
      <c r="B143" s="243" t="s">
        <v>636</v>
      </c>
      <c r="C143" s="244" t="s">
        <v>2628</v>
      </c>
      <c r="D143" s="245" t="s">
        <v>1118</v>
      </c>
      <c r="E143" s="246">
        <v>395.08</v>
      </c>
      <c r="F143" s="246" t="s">
        <v>3060</v>
      </c>
    </row>
    <row r="144" spans="1:6" s="246" customFormat="1" hidden="1" x14ac:dyDescent="0.35">
      <c r="A144" s="251" t="s">
        <v>2516</v>
      </c>
      <c r="B144" s="243" t="s">
        <v>633</v>
      </c>
      <c r="C144" s="244" t="s">
        <v>2628</v>
      </c>
      <c r="D144" s="245" t="s">
        <v>1118</v>
      </c>
      <c r="E144" s="246">
        <v>430.99</v>
      </c>
      <c r="F144" s="246" t="s">
        <v>3060</v>
      </c>
    </row>
    <row r="145" spans="1:7" s="246" customFormat="1" hidden="1" x14ac:dyDescent="0.35">
      <c r="A145" s="251" t="s">
        <v>2517</v>
      </c>
      <c r="B145" s="243" t="s">
        <v>632</v>
      </c>
      <c r="C145" s="244" t="s">
        <v>2628</v>
      </c>
      <c r="D145" s="245" t="s">
        <v>1118</v>
      </c>
      <c r="E145" s="246">
        <v>321.25</v>
      </c>
      <c r="F145" s="246" t="s">
        <v>3060</v>
      </c>
    </row>
    <row r="146" spans="1:7" s="246" customFormat="1" hidden="1" x14ac:dyDescent="0.35">
      <c r="A146" s="251" t="s">
        <v>2518</v>
      </c>
      <c r="B146" s="243" t="s">
        <v>631</v>
      </c>
      <c r="C146" s="244" t="s">
        <v>2628</v>
      </c>
      <c r="D146" s="245" t="s">
        <v>1118</v>
      </c>
      <c r="E146" s="246">
        <v>430.99</v>
      </c>
      <c r="F146" s="246" t="s">
        <v>3060</v>
      </c>
    </row>
    <row r="147" spans="1:7" s="246" customFormat="1" hidden="1" x14ac:dyDescent="0.35">
      <c r="A147" s="251" t="s">
        <v>2519</v>
      </c>
      <c r="B147" s="243" t="s">
        <v>630</v>
      </c>
      <c r="C147" s="244" t="s">
        <v>2628</v>
      </c>
      <c r="D147" s="245" t="s">
        <v>1118</v>
      </c>
      <c r="E147" s="246">
        <v>321.25</v>
      </c>
      <c r="F147" s="246" t="s">
        <v>3060</v>
      </c>
    </row>
    <row r="148" spans="1:7" s="246" customFormat="1" hidden="1" x14ac:dyDescent="0.35">
      <c r="A148" s="251" t="s">
        <v>2520</v>
      </c>
      <c r="B148" s="243" t="s">
        <v>629</v>
      </c>
      <c r="C148" s="244" t="s">
        <v>2628</v>
      </c>
      <c r="D148" s="245" t="s">
        <v>1118</v>
      </c>
      <c r="E148" s="246">
        <v>160.63</v>
      </c>
      <c r="F148" s="246" t="s">
        <v>3060</v>
      </c>
      <c r="G148" s="250"/>
    </row>
    <row r="149" spans="1:7" s="246" customFormat="1" hidden="1" x14ac:dyDescent="0.35">
      <c r="A149" s="251" t="s">
        <v>2521</v>
      </c>
      <c r="B149" s="243" t="s">
        <v>628</v>
      </c>
      <c r="C149" s="244" t="s">
        <v>2628</v>
      </c>
      <c r="D149" s="245" t="s">
        <v>1118</v>
      </c>
      <c r="E149" s="246">
        <v>215.5</v>
      </c>
      <c r="F149" s="246" t="s">
        <v>3060</v>
      </c>
      <c r="G149" s="250"/>
    </row>
    <row r="150" spans="1:7" s="246" customFormat="1" hidden="1" x14ac:dyDescent="0.35">
      <c r="A150" s="251" t="s">
        <v>2522</v>
      </c>
      <c r="B150" s="243" t="s">
        <v>627</v>
      </c>
      <c r="C150" s="244" t="s">
        <v>2628</v>
      </c>
      <c r="D150" s="245" t="s">
        <v>1118</v>
      </c>
      <c r="E150" s="246">
        <v>294.48</v>
      </c>
      <c r="F150" s="246" t="s">
        <v>3060</v>
      </c>
    </row>
    <row r="151" spans="1:7" s="246" customFormat="1" hidden="1" x14ac:dyDescent="0.35">
      <c r="A151" s="251" t="s">
        <v>2523</v>
      </c>
      <c r="B151" s="243" t="s">
        <v>626</v>
      </c>
      <c r="C151" s="244" t="s">
        <v>2628</v>
      </c>
      <c r="D151" s="245" t="s">
        <v>1118</v>
      </c>
      <c r="E151" s="246">
        <v>395.08</v>
      </c>
      <c r="F151" s="246" t="s">
        <v>3060</v>
      </c>
    </row>
    <row r="152" spans="1:7" s="246" customFormat="1" hidden="1" x14ac:dyDescent="0.35">
      <c r="A152" s="251" t="s">
        <v>2524</v>
      </c>
      <c r="B152" s="243" t="s">
        <v>1424</v>
      </c>
      <c r="C152" s="244" t="s">
        <v>2628</v>
      </c>
      <c r="D152" s="245" t="s">
        <v>1118</v>
      </c>
      <c r="E152" s="246">
        <v>321.25</v>
      </c>
      <c r="F152" s="246" t="s">
        <v>3060</v>
      </c>
    </row>
    <row r="153" spans="1:7" s="246" customFormat="1" hidden="1" x14ac:dyDescent="0.35">
      <c r="A153" s="251" t="s">
        <v>2525</v>
      </c>
      <c r="B153" s="243" t="s">
        <v>638</v>
      </c>
      <c r="C153" s="244" t="s">
        <v>2628</v>
      </c>
      <c r="D153" s="245" t="s">
        <v>1118</v>
      </c>
      <c r="E153" s="246">
        <v>321.25</v>
      </c>
      <c r="F153" s="246" t="s">
        <v>3060</v>
      </c>
    </row>
    <row r="154" spans="1:7" s="246" customFormat="1" hidden="1" x14ac:dyDescent="0.35">
      <c r="A154" s="251" t="s">
        <v>2526</v>
      </c>
      <c r="B154" s="243" t="s">
        <v>1425</v>
      </c>
      <c r="C154" s="244" t="s">
        <v>2628</v>
      </c>
      <c r="D154" s="245" t="s">
        <v>1118</v>
      </c>
      <c r="E154" s="246">
        <v>70.350000000000009</v>
      </c>
      <c r="F154" s="246" t="s">
        <v>3060</v>
      </c>
    </row>
    <row r="155" spans="1:7" s="246" customFormat="1" hidden="1" x14ac:dyDescent="0.35">
      <c r="A155" s="251" t="s">
        <v>2527</v>
      </c>
      <c r="B155" s="243" t="s">
        <v>1426</v>
      </c>
      <c r="C155" s="244" t="s">
        <v>2628</v>
      </c>
      <c r="D155" s="245" t="s">
        <v>1118</v>
      </c>
      <c r="E155" s="246">
        <v>56.28</v>
      </c>
      <c r="F155" s="246" t="s">
        <v>3060</v>
      </c>
    </row>
    <row r="156" spans="1:7" s="246" customFormat="1" hidden="1" x14ac:dyDescent="0.35">
      <c r="A156" s="251" t="s">
        <v>2528</v>
      </c>
      <c r="B156" s="243" t="s">
        <v>625</v>
      </c>
      <c r="C156" s="244" t="s">
        <v>2628</v>
      </c>
      <c r="D156" s="245" t="s">
        <v>1118</v>
      </c>
      <c r="E156" s="246">
        <v>56.28</v>
      </c>
      <c r="F156" s="246" t="s">
        <v>3060</v>
      </c>
    </row>
    <row r="157" spans="1:7" s="246" customFormat="1" hidden="1" x14ac:dyDescent="0.35">
      <c r="A157" s="251" t="s">
        <v>2529</v>
      </c>
      <c r="B157" s="243" t="s">
        <v>624</v>
      </c>
      <c r="C157" s="244" t="s">
        <v>2628</v>
      </c>
      <c r="D157" s="245" t="s">
        <v>1118</v>
      </c>
      <c r="E157" s="246">
        <v>8.6999999999999993</v>
      </c>
      <c r="F157" s="246" t="s">
        <v>3060</v>
      </c>
    </row>
    <row r="158" spans="1:7" s="246" customFormat="1" hidden="1" x14ac:dyDescent="0.35">
      <c r="A158" s="251" t="s">
        <v>2530</v>
      </c>
      <c r="B158" s="243" t="s">
        <v>1427</v>
      </c>
      <c r="C158" s="244" t="s">
        <v>2628</v>
      </c>
      <c r="D158" s="245" t="s">
        <v>1118</v>
      </c>
      <c r="E158" s="246">
        <v>17.610000000000003</v>
      </c>
      <c r="F158" s="246" t="s">
        <v>3060</v>
      </c>
    </row>
    <row r="159" spans="1:7" s="246" customFormat="1" hidden="1" x14ac:dyDescent="0.35">
      <c r="A159" s="251" t="s">
        <v>2531</v>
      </c>
      <c r="B159" s="243" t="s">
        <v>623</v>
      </c>
      <c r="C159" s="244" t="s">
        <v>2628</v>
      </c>
      <c r="D159" s="245" t="s">
        <v>1118</v>
      </c>
      <c r="E159" s="246">
        <v>18.290000000000003</v>
      </c>
      <c r="F159" s="246" t="s">
        <v>3060</v>
      </c>
    </row>
    <row r="160" spans="1:7" s="246" customFormat="1" hidden="1" x14ac:dyDescent="0.35">
      <c r="A160" s="251" t="s">
        <v>2532</v>
      </c>
      <c r="B160" s="243" t="s">
        <v>622</v>
      </c>
      <c r="C160" s="244" t="s">
        <v>2628</v>
      </c>
      <c r="D160" s="245" t="s">
        <v>1118</v>
      </c>
      <c r="E160" s="246">
        <v>17.610000000000003</v>
      </c>
      <c r="F160" s="246" t="s">
        <v>3060</v>
      </c>
    </row>
    <row r="161" spans="1:6" s="246" customFormat="1" hidden="1" x14ac:dyDescent="0.35">
      <c r="A161" s="251" t="s">
        <v>2533</v>
      </c>
      <c r="B161" s="243" t="s">
        <v>621</v>
      </c>
      <c r="C161" s="244" t="s">
        <v>2628</v>
      </c>
      <c r="D161" s="245" t="s">
        <v>1118</v>
      </c>
      <c r="E161" s="246">
        <v>9.06</v>
      </c>
      <c r="F161" s="246" t="s">
        <v>3060</v>
      </c>
    </row>
    <row r="162" spans="1:6" s="246" customFormat="1" hidden="1" x14ac:dyDescent="0.35">
      <c r="A162" s="251" t="s">
        <v>2534</v>
      </c>
      <c r="B162" s="243" t="s">
        <v>2486</v>
      </c>
      <c r="C162" s="244" t="s">
        <v>2628</v>
      </c>
      <c r="D162" s="245" t="s">
        <v>1118</v>
      </c>
      <c r="E162" s="246">
        <v>341.25</v>
      </c>
      <c r="F162" s="246" t="s">
        <v>3060</v>
      </c>
    </row>
    <row r="163" spans="1:6" s="246" customFormat="1" ht="13.5" hidden="1" customHeight="1" x14ac:dyDescent="0.35">
      <c r="A163" s="251" t="s">
        <v>2535</v>
      </c>
      <c r="B163" s="243" t="s">
        <v>2487</v>
      </c>
      <c r="C163" s="244" t="s">
        <v>2628</v>
      </c>
      <c r="D163" s="245" t="s">
        <v>1118</v>
      </c>
      <c r="E163" s="246">
        <v>451</v>
      </c>
      <c r="F163" s="246" t="s">
        <v>3060</v>
      </c>
    </row>
    <row r="164" spans="1:6" s="246" customFormat="1" hidden="1" x14ac:dyDescent="0.35">
      <c r="A164" s="251" t="s">
        <v>2536</v>
      </c>
      <c r="B164" s="243" t="s">
        <v>620</v>
      </c>
      <c r="C164" s="244" t="s">
        <v>2628</v>
      </c>
      <c r="D164" s="245" t="s">
        <v>1118</v>
      </c>
      <c r="E164" s="246">
        <v>294.48</v>
      </c>
      <c r="F164" s="246" t="s">
        <v>3060</v>
      </c>
    </row>
    <row r="165" spans="1:6" s="246" customFormat="1" hidden="1" x14ac:dyDescent="0.35">
      <c r="A165" s="251" t="s">
        <v>2537</v>
      </c>
      <c r="B165" s="243" t="s">
        <v>619</v>
      </c>
      <c r="C165" s="244" t="s">
        <v>2628</v>
      </c>
      <c r="D165" s="245" t="s">
        <v>1118</v>
      </c>
      <c r="E165" s="246">
        <v>395.08</v>
      </c>
      <c r="F165" s="246" t="s">
        <v>3060</v>
      </c>
    </row>
    <row r="166" spans="1:6" s="246" customFormat="1" hidden="1" x14ac:dyDescent="0.35">
      <c r="A166" s="251" t="s">
        <v>2538</v>
      </c>
      <c r="B166" s="243" t="s">
        <v>674</v>
      </c>
      <c r="C166" s="244" t="s">
        <v>2628</v>
      </c>
      <c r="D166" s="245" t="s">
        <v>1118</v>
      </c>
      <c r="E166" s="246">
        <v>322.52</v>
      </c>
      <c r="F166" s="246" t="s">
        <v>3061</v>
      </c>
    </row>
    <row r="167" spans="1:6" s="246" customFormat="1" hidden="1" x14ac:dyDescent="0.35">
      <c r="A167" s="251" t="s">
        <v>2539</v>
      </c>
      <c r="B167" s="243" t="s">
        <v>675</v>
      </c>
      <c r="C167" s="244" t="s">
        <v>2628</v>
      </c>
      <c r="D167" s="245" t="s">
        <v>1118</v>
      </c>
      <c r="E167" s="246">
        <v>431.74</v>
      </c>
      <c r="F167" s="246" t="s">
        <v>3061</v>
      </c>
    </row>
    <row r="168" spans="1:6" s="246" customFormat="1" hidden="1" x14ac:dyDescent="0.35">
      <c r="A168" s="251" t="s">
        <v>2540</v>
      </c>
      <c r="B168" s="243" t="s">
        <v>676</v>
      </c>
      <c r="C168" s="244" t="s">
        <v>2628</v>
      </c>
      <c r="D168" s="245" t="s">
        <v>1118</v>
      </c>
      <c r="E168" s="246">
        <v>175.92</v>
      </c>
      <c r="F168" s="246" t="s">
        <v>3061</v>
      </c>
    </row>
    <row r="169" spans="1:6" s="246" customFormat="1" hidden="1" x14ac:dyDescent="0.35">
      <c r="A169" s="251" t="s">
        <v>2541</v>
      </c>
      <c r="B169" s="243" t="s">
        <v>677</v>
      </c>
      <c r="C169" s="244" t="s">
        <v>2628</v>
      </c>
      <c r="D169" s="245" t="s">
        <v>1118</v>
      </c>
      <c r="E169" s="246">
        <v>235.5</v>
      </c>
      <c r="F169" s="246" t="s">
        <v>3061</v>
      </c>
    </row>
    <row r="170" spans="1:6" s="246" customFormat="1" hidden="1" x14ac:dyDescent="0.35">
      <c r="A170" s="251" t="s">
        <v>2542</v>
      </c>
      <c r="B170" s="243" t="s">
        <v>678</v>
      </c>
      <c r="C170" s="244" t="s">
        <v>2628</v>
      </c>
      <c r="D170" s="245" t="s">
        <v>1118</v>
      </c>
      <c r="E170" s="246">
        <v>87.960000000000008</v>
      </c>
      <c r="F170" s="246" t="s">
        <v>3061</v>
      </c>
    </row>
    <row r="171" spans="1:6" s="246" customFormat="1" hidden="1" x14ac:dyDescent="0.35">
      <c r="A171" s="251" t="s">
        <v>2543</v>
      </c>
      <c r="B171" s="243" t="s">
        <v>679</v>
      </c>
      <c r="C171" s="244" t="s">
        <v>2628</v>
      </c>
      <c r="D171" s="245" t="s">
        <v>1118</v>
      </c>
      <c r="E171" s="246">
        <v>117.75</v>
      </c>
      <c r="F171" s="246" t="s">
        <v>3061</v>
      </c>
    </row>
    <row r="172" spans="1:6" s="246" customFormat="1" hidden="1" x14ac:dyDescent="0.35">
      <c r="A172" s="251" t="s">
        <v>2544</v>
      </c>
      <c r="B172" s="243" t="s">
        <v>707</v>
      </c>
      <c r="C172" s="244" t="s">
        <v>2628</v>
      </c>
      <c r="D172" s="245" t="s">
        <v>1118</v>
      </c>
      <c r="E172" s="246">
        <v>91.95</v>
      </c>
      <c r="F172" s="246" t="s">
        <v>3061</v>
      </c>
    </row>
    <row r="173" spans="1:6" s="239" customFormat="1" hidden="1" x14ac:dyDescent="0.35">
      <c r="A173" s="251" t="s">
        <v>2545</v>
      </c>
      <c r="B173" s="243" t="s">
        <v>706</v>
      </c>
      <c r="C173" s="244" t="s">
        <v>2628</v>
      </c>
      <c r="D173" s="245" t="s">
        <v>1118</v>
      </c>
      <c r="E173" s="239">
        <v>121.73</v>
      </c>
      <c r="F173" s="246" t="s">
        <v>3061</v>
      </c>
    </row>
    <row r="174" spans="1:6" s="239" customFormat="1" hidden="1" x14ac:dyDescent="0.35">
      <c r="A174" s="251" t="s">
        <v>2546</v>
      </c>
      <c r="B174" s="243" t="s">
        <v>1428</v>
      </c>
      <c r="C174" s="244" t="s">
        <v>2628</v>
      </c>
      <c r="D174" s="245" t="s">
        <v>1118</v>
      </c>
      <c r="E174" s="239">
        <v>91.95</v>
      </c>
      <c r="F174" s="246" t="s">
        <v>3061</v>
      </c>
    </row>
    <row r="175" spans="1:6" s="239" customFormat="1" hidden="1" x14ac:dyDescent="0.35">
      <c r="A175" s="251" t="s">
        <v>2547</v>
      </c>
      <c r="B175" s="243" t="s">
        <v>705</v>
      </c>
      <c r="C175" s="244" t="s">
        <v>2628</v>
      </c>
      <c r="D175" s="245" t="s">
        <v>1118</v>
      </c>
      <c r="E175" s="239">
        <v>322.52</v>
      </c>
      <c r="F175" s="246" t="s">
        <v>3061</v>
      </c>
    </row>
    <row r="176" spans="1:6" s="239" customFormat="1" hidden="1" x14ac:dyDescent="0.35">
      <c r="A176" s="251" t="s">
        <v>2548</v>
      </c>
      <c r="B176" s="243" t="s">
        <v>704</v>
      </c>
      <c r="C176" s="244" t="s">
        <v>2628</v>
      </c>
      <c r="D176" s="245" t="s">
        <v>1118</v>
      </c>
      <c r="E176" s="239">
        <v>431.74</v>
      </c>
      <c r="F176" s="246" t="s">
        <v>3061</v>
      </c>
    </row>
    <row r="177" spans="1:7" s="239" customFormat="1" hidden="1" x14ac:dyDescent="0.35">
      <c r="A177" s="251" t="s">
        <v>2549</v>
      </c>
      <c r="B177" s="243" t="s">
        <v>703</v>
      </c>
      <c r="C177" s="244" t="s">
        <v>2628</v>
      </c>
      <c r="D177" s="245" t="s">
        <v>1118</v>
      </c>
      <c r="E177" s="239">
        <v>322.52</v>
      </c>
      <c r="F177" s="246" t="s">
        <v>3061</v>
      </c>
    </row>
    <row r="178" spans="1:7" s="239" customFormat="1" hidden="1" x14ac:dyDescent="0.35">
      <c r="A178" s="251" t="s">
        <v>2550</v>
      </c>
      <c r="B178" s="243" t="s">
        <v>680</v>
      </c>
      <c r="C178" s="244" t="s">
        <v>2628</v>
      </c>
      <c r="D178" s="245" t="s">
        <v>1118</v>
      </c>
      <c r="E178" s="239">
        <v>431.74</v>
      </c>
      <c r="F178" s="246" t="s">
        <v>3061</v>
      </c>
    </row>
    <row r="179" spans="1:7" s="239" customFormat="1" hidden="1" x14ac:dyDescent="0.35">
      <c r="A179" s="251" t="s">
        <v>2551</v>
      </c>
      <c r="B179" s="243" t="s">
        <v>681</v>
      </c>
      <c r="C179" s="244" t="s">
        <v>2628</v>
      </c>
      <c r="D179" s="245" t="s">
        <v>1118</v>
      </c>
      <c r="E179" s="239">
        <v>322.52</v>
      </c>
      <c r="F179" s="246" t="s">
        <v>3061</v>
      </c>
    </row>
    <row r="180" spans="1:7" s="239" customFormat="1" hidden="1" x14ac:dyDescent="0.35">
      <c r="A180" s="251" t="s">
        <v>2552</v>
      </c>
      <c r="B180" s="243" t="s">
        <v>682</v>
      </c>
      <c r="C180" s="244" t="s">
        <v>2628</v>
      </c>
      <c r="D180" s="245" t="s">
        <v>1118</v>
      </c>
      <c r="E180" s="239">
        <v>431.74</v>
      </c>
      <c r="F180" s="246" t="s">
        <v>3061</v>
      </c>
    </row>
    <row r="181" spans="1:7" s="246" customFormat="1" hidden="1" x14ac:dyDescent="0.35">
      <c r="A181" s="251" t="s">
        <v>2553</v>
      </c>
      <c r="B181" s="243" t="s">
        <v>683</v>
      </c>
      <c r="C181" s="244" t="s">
        <v>2628</v>
      </c>
      <c r="D181" s="245" t="s">
        <v>1118</v>
      </c>
      <c r="E181" s="246">
        <v>322.52</v>
      </c>
      <c r="F181" s="246" t="s">
        <v>3061</v>
      </c>
    </row>
    <row r="182" spans="1:7" s="246" customFormat="1" hidden="1" x14ac:dyDescent="0.35">
      <c r="A182" s="251" t="s">
        <v>2554</v>
      </c>
      <c r="B182" s="243" t="s">
        <v>684</v>
      </c>
      <c r="C182" s="244" t="s">
        <v>2628</v>
      </c>
      <c r="D182" s="245" t="s">
        <v>1118</v>
      </c>
      <c r="E182" s="246">
        <v>431.74</v>
      </c>
      <c r="F182" s="246" t="s">
        <v>3061</v>
      </c>
    </row>
    <row r="183" spans="1:7" s="246" customFormat="1" hidden="1" x14ac:dyDescent="0.35">
      <c r="A183" s="251" t="s">
        <v>2555</v>
      </c>
      <c r="B183" s="248" t="s">
        <v>685</v>
      </c>
      <c r="C183" s="244" t="s">
        <v>2628</v>
      </c>
      <c r="D183" s="245" t="s">
        <v>1118</v>
      </c>
      <c r="E183" s="246">
        <v>322.52</v>
      </c>
      <c r="F183" s="246" t="s">
        <v>3061</v>
      </c>
    </row>
    <row r="184" spans="1:7" s="246" customFormat="1" hidden="1" x14ac:dyDescent="0.35">
      <c r="A184" s="251" t="s">
        <v>2556</v>
      </c>
      <c r="B184" s="243" t="s">
        <v>686</v>
      </c>
      <c r="C184" s="244" t="s">
        <v>2628</v>
      </c>
      <c r="D184" s="245" t="s">
        <v>1118</v>
      </c>
      <c r="E184" s="246">
        <v>431.74</v>
      </c>
      <c r="F184" s="246" t="s">
        <v>3061</v>
      </c>
    </row>
    <row r="185" spans="1:7" s="246" customFormat="1" hidden="1" x14ac:dyDescent="0.35">
      <c r="A185" s="251" t="s">
        <v>2557</v>
      </c>
      <c r="B185" s="243" t="s">
        <v>687</v>
      </c>
      <c r="C185" s="244" t="s">
        <v>2628</v>
      </c>
      <c r="D185" s="245" t="s">
        <v>1118</v>
      </c>
      <c r="E185" s="246">
        <v>470.99</v>
      </c>
      <c r="F185" s="246" t="s">
        <v>3061</v>
      </c>
    </row>
    <row r="186" spans="1:7" s="246" customFormat="1" hidden="1" x14ac:dyDescent="0.35">
      <c r="A186" s="251" t="s">
        <v>2558</v>
      </c>
      <c r="B186" s="243" t="s">
        <v>688</v>
      </c>
      <c r="C186" s="244" t="s">
        <v>2628</v>
      </c>
      <c r="D186" s="245" t="s">
        <v>1118</v>
      </c>
      <c r="E186" s="246">
        <v>351.84</v>
      </c>
      <c r="F186" s="246" t="s">
        <v>3061</v>
      </c>
    </row>
    <row r="187" spans="1:7" s="246" customFormat="1" hidden="1" x14ac:dyDescent="0.35">
      <c r="A187" s="251" t="s">
        <v>2559</v>
      </c>
      <c r="B187" s="243" t="s">
        <v>689</v>
      </c>
      <c r="C187" s="244" t="s">
        <v>2628</v>
      </c>
      <c r="D187" s="245" t="s">
        <v>1118</v>
      </c>
      <c r="E187" s="246">
        <v>470.99</v>
      </c>
      <c r="F187" s="246" t="s">
        <v>3061</v>
      </c>
    </row>
    <row r="188" spans="1:7" s="246" customFormat="1" hidden="1" x14ac:dyDescent="0.35">
      <c r="A188" s="251" t="s">
        <v>2560</v>
      </c>
      <c r="B188" s="243" t="s">
        <v>690</v>
      </c>
      <c r="C188" s="244" t="s">
        <v>2628</v>
      </c>
      <c r="D188" s="245" t="s">
        <v>1118</v>
      </c>
      <c r="E188" s="246">
        <v>351.84</v>
      </c>
      <c r="F188" s="246" t="s">
        <v>3061</v>
      </c>
    </row>
    <row r="189" spans="1:7" s="246" customFormat="1" hidden="1" x14ac:dyDescent="0.35">
      <c r="A189" s="251" t="s">
        <v>2561</v>
      </c>
      <c r="B189" s="243" t="s">
        <v>691</v>
      </c>
      <c r="C189" s="244" t="s">
        <v>2628</v>
      </c>
      <c r="D189" s="245" t="s">
        <v>1118</v>
      </c>
      <c r="E189" s="246">
        <v>175.92</v>
      </c>
      <c r="F189" s="246" t="s">
        <v>3061</v>
      </c>
      <c r="G189" s="250"/>
    </row>
    <row r="190" spans="1:7" s="246" customFormat="1" hidden="1" x14ac:dyDescent="0.35">
      <c r="A190" s="251" t="s">
        <v>2562</v>
      </c>
      <c r="B190" s="243" t="s">
        <v>692</v>
      </c>
      <c r="C190" s="244" t="s">
        <v>2628</v>
      </c>
      <c r="D190" s="245" t="s">
        <v>1118</v>
      </c>
      <c r="E190" s="246">
        <v>235.5</v>
      </c>
      <c r="F190" s="246" t="s">
        <v>3061</v>
      </c>
      <c r="G190" s="250"/>
    </row>
    <row r="191" spans="1:7" s="246" customFormat="1" hidden="1" x14ac:dyDescent="0.35">
      <c r="A191" s="251" t="s">
        <v>2563</v>
      </c>
      <c r="B191" s="243" t="s">
        <v>702</v>
      </c>
      <c r="C191" s="244" t="s">
        <v>2628</v>
      </c>
      <c r="D191" s="245" t="s">
        <v>1118</v>
      </c>
      <c r="E191" s="246">
        <v>291.15999999999997</v>
      </c>
      <c r="F191" s="246" t="s">
        <v>3061</v>
      </c>
    </row>
    <row r="192" spans="1:7" s="246" customFormat="1" hidden="1" x14ac:dyDescent="0.35">
      <c r="A192" s="251" t="s">
        <v>2564</v>
      </c>
      <c r="B192" s="243" t="s">
        <v>701</v>
      </c>
      <c r="C192" s="244" t="s">
        <v>2628</v>
      </c>
      <c r="D192" s="245" t="s">
        <v>1118</v>
      </c>
      <c r="E192" s="246">
        <v>431.74</v>
      </c>
      <c r="F192" s="246" t="s">
        <v>3061</v>
      </c>
    </row>
    <row r="193" spans="1:10" hidden="1" x14ac:dyDescent="0.35">
      <c r="A193" s="251" t="s">
        <v>2565</v>
      </c>
      <c r="B193" s="243" t="s">
        <v>1429</v>
      </c>
      <c r="C193" s="244" t="s">
        <v>2628</v>
      </c>
      <c r="D193" s="245" t="s">
        <v>1118</v>
      </c>
      <c r="E193" s="246">
        <v>351.84</v>
      </c>
      <c r="F193" s="246" t="s">
        <v>3061</v>
      </c>
      <c r="G193" s="246"/>
      <c r="I193" s="246"/>
      <c r="J193" s="246"/>
    </row>
    <row r="194" spans="1:10" hidden="1" x14ac:dyDescent="0.35">
      <c r="A194" s="251" t="s">
        <v>2566</v>
      </c>
      <c r="B194" s="243" t="s">
        <v>700</v>
      </c>
      <c r="C194" s="244" t="s">
        <v>2628</v>
      </c>
      <c r="D194" s="245" t="s">
        <v>1118</v>
      </c>
      <c r="E194" s="246">
        <v>351.84</v>
      </c>
      <c r="F194" s="246" t="s">
        <v>3061</v>
      </c>
      <c r="G194" s="246"/>
      <c r="I194" s="246"/>
      <c r="J194" s="246"/>
    </row>
    <row r="195" spans="1:10" hidden="1" x14ac:dyDescent="0.35">
      <c r="A195" s="251" t="s">
        <v>2567</v>
      </c>
      <c r="B195" s="243" t="s">
        <v>1430</v>
      </c>
      <c r="C195" s="244" t="s">
        <v>2628</v>
      </c>
      <c r="D195" s="245" t="s">
        <v>1118</v>
      </c>
      <c r="E195" s="246">
        <v>73.050000000000011</v>
      </c>
      <c r="F195" s="246" t="s">
        <v>3061</v>
      </c>
      <c r="G195" s="246"/>
      <c r="I195" s="246"/>
      <c r="J195" s="246"/>
    </row>
    <row r="196" spans="1:10" hidden="1" x14ac:dyDescent="0.35">
      <c r="A196" s="251" t="s">
        <v>2568</v>
      </c>
      <c r="B196" s="243" t="s">
        <v>1431</v>
      </c>
      <c r="C196" s="244" t="s">
        <v>2628</v>
      </c>
      <c r="D196" s="245" t="s">
        <v>1118</v>
      </c>
      <c r="E196" s="246">
        <v>9.0499999999999989</v>
      </c>
      <c r="F196" s="246" t="s">
        <v>3061</v>
      </c>
      <c r="G196" s="246"/>
      <c r="I196" s="246"/>
      <c r="J196" s="246"/>
    </row>
    <row r="197" spans="1:10" hidden="1" x14ac:dyDescent="0.35">
      <c r="A197" s="251" t="s">
        <v>2569</v>
      </c>
      <c r="B197" s="243" t="s">
        <v>699</v>
      </c>
      <c r="C197" s="244" t="s">
        <v>2628</v>
      </c>
      <c r="D197" s="245" t="s">
        <v>1118</v>
      </c>
      <c r="E197" s="246">
        <v>58.44</v>
      </c>
      <c r="F197" s="246" t="s">
        <v>3061</v>
      </c>
      <c r="G197" s="246"/>
      <c r="I197" s="246"/>
      <c r="J197" s="246"/>
    </row>
    <row r="198" spans="1:10" hidden="1" x14ac:dyDescent="0.35">
      <c r="A198" s="251" t="s">
        <v>2570</v>
      </c>
      <c r="B198" s="243" t="s">
        <v>698</v>
      </c>
      <c r="C198" s="244" t="s">
        <v>2628</v>
      </c>
      <c r="D198" s="245" t="s">
        <v>1118</v>
      </c>
      <c r="E198" s="246">
        <v>9.0499999999999989</v>
      </c>
      <c r="F198" s="246" t="s">
        <v>3061</v>
      </c>
      <c r="G198" s="246"/>
      <c r="I198" s="246"/>
      <c r="J198" s="246"/>
    </row>
    <row r="199" spans="1:10" hidden="1" x14ac:dyDescent="0.35">
      <c r="A199" s="251" t="s">
        <v>2571</v>
      </c>
      <c r="B199" s="243" t="s">
        <v>1432</v>
      </c>
      <c r="C199" s="244" t="s">
        <v>2628</v>
      </c>
      <c r="D199" s="245" t="s">
        <v>1118</v>
      </c>
      <c r="E199" s="246">
        <v>18.290000000000003</v>
      </c>
      <c r="F199" s="246" t="s">
        <v>3061</v>
      </c>
      <c r="G199" s="246"/>
      <c r="I199" s="246"/>
      <c r="J199" s="246"/>
    </row>
    <row r="200" spans="1:10" hidden="1" x14ac:dyDescent="0.35">
      <c r="A200" s="251" t="s">
        <v>2572</v>
      </c>
      <c r="B200" s="243" t="s">
        <v>697</v>
      </c>
      <c r="C200" s="244" t="s">
        <v>2628</v>
      </c>
      <c r="D200" s="245" t="s">
        <v>1118</v>
      </c>
      <c r="E200" s="246">
        <v>18.970000000000002</v>
      </c>
      <c r="F200" s="246" t="s">
        <v>3061</v>
      </c>
      <c r="G200" s="246"/>
      <c r="I200" s="246"/>
      <c r="J200" s="246"/>
    </row>
    <row r="201" spans="1:10" hidden="1" x14ac:dyDescent="0.35">
      <c r="A201" s="251" t="s">
        <v>2573</v>
      </c>
      <c r="B201" s="243" t="s">
        <v>696</v>
      </c>
      <c r="C201" s="244" t="s">
        <v>2628</v>
      </c>
      <c r="D201" s="245" t="s">
        <v>1118</v>
      </c>
      <c r="E201" s="246">
        <v>18.290000000000003</v>
      </c>
      <c r="F201" s="246" t="s">
        <v>3061</v>
      </c>
      <c r="G201" s="246"/>
      <c r="I201" s="246"/>
      <c r="J201" s="246"/>
    </row>
    <row r="202" spans="1:10" hidden="1" x14ac:dyDescent="0.35">
      <c r="A202" s="251" t="s">
        <v>2574</v>
      </c>
      <c r="B202" s="243" t="s">
        <v>695</v>
      </c>
      <c r="C202" s="244" t="s">
        <v>2628</v>
      </c>
      <c r="D202" s="245" t="s">
        <v>1118</v>
      </c>
      <c r="E202" s="252" t="s">
        <v>3062</v>
      </c>
      <c r="F202" s="246" t="s">
        <v>3061</v>
      </c>
      <c r="G202" s="246"/>
      <c r="I202" s="246"/>
      <c r="J202" s="246"/>
    </row>
    <row r="203" spans="1:10" hidden="1" x14ac:dyDescent="0.35">
      <c r="A203" s="251" t="s">
        <v>2575</v>
      </c>
      <c r="B203" s="253" t="s">
        <v>2488</v>
      </c>
      <c r="C203" s="244" t="s">
        <v>2628</v>
      </c>
      <c r="D203" s="245" t="s">
        <v>1118</v>
      </c>
      <c r="E203" s="246">
        <v>339.34999999999997</v>
      </c>
      <c r="F203" s="246" t="s">
        <v>3061</v>
      </c>
      <c r="G203" s="246"/>
      <c r="I203" s="246"/>
      <c r="J203" s="246"/>
    </row>
    <row r="204" spans="1:10" hidden="1" x14ac:dyDescent="0.35">
      <c r="A204" s="251" t="s">
        <v>2576</v>
      </c>
      <c r="B204" s="253" t="s">
        <v>2489</v>
      </c>
      <c r="C204" s="244" t="s">
        <v>2628</v>
      </c>
      <c r="D204" s="245" t="s">
        <v>1118</v>
      </c>
      <c r="E204" s="246">
        <v>492.71</v>
      </c>
      <c r="F204" s="246" t="s">
        <v>3061</v>
      </c>
      <c r="G204" s="246"/>
      <c r="I204" s="246"/>
      <c r="J204" s="246"/>
    </row>
    <row r="205" spans="1:10" hidden="1" x14ac:dyDescent="0.35">
      <c r="A205" s="251" t="s">
        <v>2577</v>
      </c>
      <c r="B205" s="243" t="s">
        <v>693</v>
      </c>
      <c r="C205" s="244" t="s">
        <v>2628</v>
      </c>
      <c r="D205" s="245" t="s">
        <v>1118</v>
      </c>
      <c r="E205" s="246">
        <v>291.15999999999997</v>
      </c>
      <c r="F205" s="246" t="s">
        <v>3061</v>
      </c>
      <c r="G205" s="246"/>
      <c r="I205" s="246"/>
      <c r="J205" s="246"/>
    </row>
    <row r="206" spans="1:10" hidden="1" x14ac:dyDescent="0.35">
      <c r="A206" s="251" t="s">
        <v>2578</v>
      </c>
      <c r="B206" s="243" t="s">
        <v>694</v>
      </c>
      <c r="C206" s="244" t="s">
        <v>2628</v>
      </c>
      <c r="D206" s="245" t="s">
        <v>1118</v>
      </c>
      <c r="E206" s="246">
        <v>431.74</v>
      </c>
      <c r="F206" s="246" t="s">
        <v>3061</v>
      </c>
      <c r="G206" s="246"/>
      <c r="I206" s="246"/>
      <c r="J206" s="246"/>
    </row>
    <row r="207" spans="1:10" hidden="1" x14ac:dyDescent="0.35">
      <c r="A207" s="254" t="s">
        <v>1463</v>
      </c>
      <c r="B207" s="243" t="s">
        <v>1173</v>
      </c>
      <c r="C207" s="244" t="s">
        <v>2628</v>
      </c>
      <c r="D207" s="245" t="s">
        <v>1118</v>
      </c>
      <c r="E207" s="246">
        <v>14.59</v>
      </c>
      <c r="F207" s="246" t="s">
        <v>3063</v>
      </c>
      <c r="G207" s="246"/>
      <c r="I207" s="246"/>
      <c r="J207" s="246"/>
    </row>
    <row r="208" spans="1:10" hidden="1" x14ac:dyDescent="0.35">
      <c r="A208" s="254" t="s">
        <v>1464</v>
      </c>
      <c r="B208" s="243" t="s">
        <v>1174</v>
      </c>
      <c r="C208" s="244" t="s">
        <v>2628</v>
      </c>
      <c r="D208" s="245" t="s">
        <v>1118</v>
      </c>
      <c r="E208" s="246">
        <v>28.810000000000002</v>
      </c>
      <c r="F208" s="246" t="s">
        <v>3063</v>
      </c>
      <c r="G208" s="246"/>
      <c r="I208" s="246"/>
      <c r="J208" s="246"/>
    </row>
    <row r="209" spans="1:10" hidden="1" x14ac:dyDescent="0.35">
      <c r="A209" s="254" t="s">
        <v>1465</v>
      </c>
      <c r="B209" s="243" t="s">
        <v>1175</v>
      </c>
      <c r="C209" s="244" t="s">
        <v>2628</v>
      </c>
      <c r="D209" s="245" t="s">
        <v>1118</v>
      </c>
      <c r="E209" s="246">
        <v>7.96</v>
      </c>
      <c r="F209" s="246" t="s">
        <v>3063</v>
      </c>
      <c r="G209" s="246"/>
      <c r="I209" s="246"/>
      <c r="J209" s="246"/>
    </row>
    <row r="210" spans="1:10" hidden="1" x14ac:dyDescent="0.35">
      <c r="A210" s="254" t="s">
        <v>1466</v>
      </c>
      <c r="B210" s="243" t="s">
        <v>1176</v>
      </c>
      <c r="C210" s="244" t="s">
        <v>2628</v>
      </c>
      <c r="D210" s="245" t="s">
        <v>1118</v>
      </c>
      <c r="E210" s="246">
        <v>15.379999999999999</v>
      </c>
      <c r="F210" s="246" t="s">
        <v>3063</v>
      </c>
      <c r="G210" s="246"/>
      <c r="I210" s="246"/>
      <c r="J210" s="246"/>
    </row>
    <row r="211" spans="1:10" hidden="1" x14ac:dyDescent="0.35">
      <c r="A211" s="254" t="s">
        <v>1467</v>
      </c>
      <c r="B211" s="243" t="s">
        <v>1146</v>
      </c>
      <c r="C211" s="244" t="s">
        <v>2628</v>
      </c>
      <c r="D211" s="245" t="s">
        <v>1118</v>
      </c>
      <c r="E211" s="246">
        <v>3.98</v>
      </c>
      <c r="F211" s="246" t="s">
        <v>3063</v>
      </c>
      <c r="G211" s="246"/>
      <c r="I211" s="246"/>
      <c r="J211" s="246"/>
    </row>
    <row r="212" spans="1:10" hidden="1" x14ac:dyDescent="0.35">
      <c r="A212" s="255" t="s">
        <v>1468</v>
      </c>
      <c r="B212" s="256" t="s">
        <v>1177</v>
      </c>
      <c r="C212" s="257" t="s">
        <v>2628</v>
      </c>
      <c r="D212" s="245" t="s">
        <v>1118</v>
      </c>
      <c r="E212" s="246">
        <v>7.6899999999999995</v>
      </c>
      <c r="F212" s="246" t="s">
        <v>3063</v>
      </c>
      <c r="G212" s="246"/>
      <c r="I212" s="246"/>
      <c r="J212" s="246"/>
    </row>
    <row r="213" spans="1:10" x14ac:dyDescent="0.35">
      <c r="A213" s="254" t="s">
        <v>1469</v>
      </c>
      <c r="B213" s="243" t="s">
        <v>1178</v>
      </c>
      <c r="C213" s="244" t="s">
        <v>2628</v>
      </c>
      <c r="D213" s="258" t="s">
        <v>1118</v>
      </c>
      <c r="E213" s="246">
        <v>7.97</v>
      </c>
      <c r="F213" s="259" t="s">
        <v>3063</v>
      </c>
      <c r="G213" s="259">
        <v>2</v>
      </c>
      <c r="H213" s="259" t="s">
        <v>3064</v>
      </c>
      <c r="I213" s="260">
        <f>VLOOKUP(A213,[1]SatışFiyat!A:E,4,FALSE)</f>
        <v>7.9606262736</v>
      </c>
      <c r="J213" s="260">
        <f>I213*G213</f>
        <v>15.9212525472</v>
      </c>
    </row>
    <row r="214" spans="1:10" hidden="1" x14ac:dyDescent="0.35">
      <c r="A214" s="261" t="s">
        <v>1470</v>
      </c>
      <c r="B214" s="262" t="s">
        <v>1179</v>
      </c>
      <c r="C214" s="263" t="s">
        <v>2628</v>
      </c>
      <c r="D214" s="245" t="s">
        <v>1118</v>
      </c>
      <c r="E214" s="246">
        <v>11.68</v>
      </c>
      <c r="F214" s="246" t="s">
        <v>3063</v>
      </c>
      <c r="G214" s="246"/>
      <c r="I214" s="246"/>
      <c r="J214" s="246"/>
    </row>
    <row r="215" spans="1:10" hidden="1" x14ac:dyDescent="0.35">
      <c r="A215" s="254" t="s">
        <v>1471</v>
      </c>
      <c r="B215" s="243" t="s">
        <v>1180</v>
      </c>
      <c r="C215" s="244" t="s">
        <v>2628</v>
      </c>
      <c r="D215" s="245" t="s">
        <v>1118</v>
      </c>
      <c r="E215" s="246">
        <v>7.97</v>
      </c>
      <c r="F215" s="246" t="s">
        <v>3063</v>
      </c>
      <c r="G215" s="246"/>
      <c r="I215" s="246"/>
      <c r="J215" s="246"/>
    </row>
    <row r="216" spans="1:10" hidden="1" x14ac:dyDescent="0.35">
      <c r="A216" s="254" t="s">
        <v>1472</v>
      </c>
      <c r="B216" s="243" t="s">
        <v>1181</v>
      </c>
      <c r="C216" s="244" t="s">
        <v>2628</v>
      </c>
      <c r="D216" s="245" t="s">
        <v>1118</v>
      </c>
      <c r="E216" s="246">
        <v>14.59</v>
      </c>
      <c r="F216" s="246" t="s">
        <v>3063</v>
      </c>
      <c r="G216" s="246"/>
      <c r="I216" s="246"/>
      <c r="J216" s="246"/>
    </row>
    <row r="217" spans="1:10" hidden="1" x14ac:dyDescent="0.35">
      <c r="A217" s="254" t="s">
        <v>1473</v>
      </c>
      <c r="B217" s="243" t="s">
        <v>1182</v>
      </c>
      <c r="C217" s="244" t="s">
        <v>2628</v>
      </c>
      <c r="D217" s="245" t="s">
        <v>1118</v>
      </c>
      <c r="E217" s="246">
        <v>28.200000000000003</v>
      </c>
      <c r="F217" s="246" t="s">
        <v>3063</v>
      </c>
      <c r="G217" s="246"/>
      <c r="I217" s="246"/>
      <c r="J217" s="246"/>
    </row>
    <row r="218" spans="1:10" hidden="1" x14ac:dyDescent="0.35">
      <c r="A218" s="254" t="s">
        <v>1474</v>
      </c>
      <c r="B218" s="243" t="s">
        <v>1183</v>
      </c>
      <c r="C218" s="244" t="s">
        <v>2628</v>
      </c>
      <c r="D218" s="245" t="s">
        <v>1118</v>
      </c>
      <c r="E218" s="246">
        <v>14.59</v>
      </c>
      <c r="F218" s="246" t="s">
        <v>3063</v>
      </c>
      <c r="G218" s="246"/>
      <c r="I218" s="246"/>
      <c r="J218" s="246"/>
    </row>
    <row r="219" spans="1:10" hidden="1" x14ac:dyDescent="0.35">
      <c r="A219" s="254" t="s">
        <v>1475</v>
      </c>
      <c r="B219" s="243" t="s">
        <v>1184</v>
      </c>
      <c r="C219" s="244" t="s">
        <v>2628</v>
      </c>
      <c r="D219" s="245" t="s">
        <v>1118</v>
      </c>
      <c r="E219" s="246">
        <v>28.200000000000003</v>
      </c>
      <c r="F219" s="246" t="s">
        <v>3063</v>
      </c>
      <c r="G219" s="246"/>
      <c r="I219" s="246"/>
      <c r="J219" s="246"/>
    </row>
    <row r="220" spans="1:10" hidden="1" x14ac:dyDescent="0.35">
      <c r="A220" s="254" t="s">
        <v>1476</v>
      </c>
      <c r="B220" s="243" t="s">
        <v>1185</v>
      </c>
      <c r="C220" s="244" t="s">
        <v>2628</v>
      </c>
      <c r="D220" s="245" t="s">
        <v>1118</v>
      </c>
      <c r="E220" s="246">
        <v>14.59</v>
      </c>
      <c r="F220" s="246" t="s">
        <v>3063</v>
      </c>
      <c r="G220" s="246"/>
      <c r="I220" s="246"/>
      <c r="J220" s="246"/>
    </row>
    <row r="221" spans="1:10" hidden="1" x14ac:dyDescent="0.35">
      <c r="A221" s="254" t="s">
        <v>1477</v>
      </c>
      <c r="B221" s="243" t="s">
        <v>1186</v>
      </c>
      <c r="C221" s="244" t="s">
        <v>2628</v>
      </c>
      <c r="D221" s="245" t="s">
        <v>1118</v>
      </c>
      <c r="E221" s="246">
        <v>28.200000000000003</v>
      </c>
      <c r="F221" s="246" t="s">
        <v>3063</v>
      </c>
      <c r="G221" s="246"/>
      <c r="I221" s="246"/>
      <c r="J221" s="246"/>
    </row>
    <row r="222" spans="1:10" hidden="1" x14ac:dyDescent="0.35">
      <c r="A222" s="254" t="s">
        <v>1478</v>
      </c>
      <c r="B222" s="243" t="s">
        <v>1187</v>
      </c>
      <c r="C222" s="244" t="s">
        <v>2628</v>
      </c>
      <c r="D222" s="245" t="s">
        <v>1118</v>
      </c>
      <c r="E222" s="246">
        <v>14.59</v>
      </c>
      <c r="F222" s="246" t="s">
        <v>3063</v>
      </c>
      <c r="G222" s="246"/>
      <c r="I222" s="246"/>
      <c r="J222" s="246"/>
    </row>
    <row r="223" spans="1:10" hidden="1" x14ac:dyDescent="0.35">
      <c r="A223" s="254" t="s">
        <v>1479</v>
      </c>
      <c r="B223" s="243" t="s">
        <v>1188</v>
      </c>
      <c r="C223" s="244" t="s">
        <v>2628</v>
      </c>
      <c r="D223" s="245" t="s">
        <v>1118</v>
      </c>
      <c r="E223" s="246">
        <v>28.200000000000003</v>
      </c>
      <c r="F223" s="246" t="s">
        <v>3063</v>
      </c>
      <c r="G223" s="246"/>
      <c r="I223" s="246"/>
      <c r="J223" s="246"/>
    </row>
    <row r="224" spans="1:10" hidden="1" x14ac:dyDescent="0.35">
      <c r="A224" s="254" t="s">
        <v>1480</v>
      </c>
      <c r="B224" s="243" t="s">
        <v>1189</v>
      </c>
      <c r="C224" s="244" t="s">
        <v>2628</v>
      </c>
      <c r="D224" s="245" t="s">
        <v>1118</v>
      </c>
      <c r="E224" s="246">
        <v>14.59</v>
      </c>
      <c r="F224" s="246" t="s">
        <v>3063</v>
      </c>
      <c r="G224" s="246"/>
      <c r="I224" s="246"/>
      <c r="J224" s="246"/>
    </row>
    <row r="225" spans="1:10" hidden="1" x14ac:dyDescent="0.35">
      <c r="A225" s="254" t="s">
        <v>1481</v>
      </c>
      <c r="B225" s="248" t="s">
        <v>1190</v>
      </c>
      <c r="C225" s="244" t="s">
        <v>2628</v>
      </c>
      <c r="D225" s="245" t="s">
        <v>1118</v>
      </c>
      <c r="E225" s="246">
        <v>28.200000000000003</v>
      </c>
      <c r="F225" s="246" t="s">
        <v>3063</v>
      </c>
      <c r="G225" s="246"/>
      <c r="I225" s="246"/>
      <c r="J225" s="246"/>
    </row>
    <row r="226" spans="1:10" hidden="1" x14ac:dyDescent="0.35">
      <c r="A226" s="254" t="s">
        <v>1482</v>
      </c>
      <c r="B226" s="243" t="s">
        <v>1191</v>
      </c>
      <c r="C226" s="244" t="s">
        <v>2628</v>
      </c>
      <c r="D226" s="245" t="s">
        <v>1118</v>
      </c>
      <c r="E226" s="246">
        <v>30.76</v>
      </c>
      <c r="F226" s="246" t="s">
        <v>3063</v>
      </c>
      <c r="G226" s="246"/>
      <c r="I226" s="246"/>
      <c r="J226" s="246"/>
    </row>
    <row r="227" spans="1:10" hidden="1" x14ac:dyDescent="0.35">
      <c r="A227" s="255" t="s">
        <v>1483</v>
      </c>
      <c r="B227" s="256" t="s">
        <v>1192</v>
      </c>
      <c r="C227" s="257" t="s">
        <v>2628</v>
      </c>
      <c r="D227" s="245" t="s">
        <v>1118</v>
      </c>
      <c r="E227" s="246">
        <v>15.91</v>
      </c>
      <c r="F227" s="246" t="s">
        <v>3063</v>
      </c>
      <c r="G227" s="246"/>
      <c r="I227" s="246"/>
      <c r="J227" s="246"/>
    </row>
    <row r="228" spans="1:10" x14ac:dyDescent="0.35">
      <c r="A228" s="254" t="s">
        <v>1484</v>
      </c>
      <c r="B228" s="243" t="s">
        <v>1193</v>
      </c>
      <c r="C228" s="244" t="s">
        <v>2628</v>
      </c>
      <c r="D228" s="258" t="s">
        <v>1118</v>
      </c>
      <c r="E228" s="246">
        <v>30.76</v>
      </c>
      <c r="F228" s="259" t="s">
        <v>3063</v>
      </c>
      <c r="G228" s="259">
        <v>1</v>
      </c>
      <c r="H228" s="259" t="s">
        <v>3065</v>
      </c>
      <c r="I228" s="260">
        <f>VLOOKUP(A228,[1]SatışFiyat!A:E,4,FALSE)</f>
        <v>30.758646804600001</v>
      </c>
      <c r="J228" s="260">
        <f>I228*G228</f>
        <v>30.758646804600001</v>
      </c>
    </row>
    <row r="229" spans="1:10" hidden="1" x14ac:dyDescent="0.35">
      <c r="A229" s="261" t="s">
        <v>1485</v>
      </c>
      <c r="B229" s="262" t="s">
        <v>1194</v>
      </c>
      <c r="C229" s="263" t="s">
        <v>2628</v>
      </c>
      <c r="D229" s="245" t="s">
        <v>1118</v>
      </c>
      <c r="E229" s="246">
        <v>15.91</v>
      </c>
      <c r="F229" s="246" t="s">
        <v>3063</v>
      </c>
      <c r="G229" s="246"/>
      <c r="I229" s="246"/>
      <c r="J229" s="246"/>
    </row>
    <row r="230" spans="1:10" hidden="1" x14ac:dyDescent="0.35">
      <c r="A230" s="254" t="s">
        <v>1486</v>
      </c>
      <c r="B230" s="243" t="s">
        <v>1195</v>
      </c>
      <c r="C230" s="244" t="s">
        <v>2628</v>
      </c>
      <c r="D230" s="245" t="s">
        <v>1118</v>
      </c>
      <c r="E230" s="246">
        <v>7.96</v>
      </c>
      <c r="F230" s="246" t="s">
        <v>3063</v>
      </c>
      <c r="G230" s="250"/>
      <c r="I230" s="246"/>
      <c r="J230" s="246"/>
    </row>
    <row r="231" spans="1:10" hidden="1" x14ac:dyDescent="0.35">
      <c r="A231" s="254" t="s">
        <v>1487</v>
      </c>
      <c r="B231" s="243" t="s">
        <v>1145</v>
      </c>
      <c r="C231" s="244" t="s">
        <v>2628</v>
      </c>
      <c r="D231" s="245" t="s">
        <v>1118</v>
      </c>
      <c r="E231" s="246">
        <v>15.379999999999999</v>
      </c>
      <c r="F231" s="246" t="s">
        <v>3063</v>
      </c>
      <c r="G231" s="250"/>
      <c r="I231" s="246"/>
      <c r="J231" s="246"/>
    </row>
    <row r="232" spans="1:10" hidden="1" x14ac:dyDescent="0.35">
      <c r="A232" s="254" t="s">
        <v>1488</v>
      </c>
      <c r="B232" s="243" t="s">
        <v>73</v>
      </c>
      <c r="C232" s="244" t="s">
        <v>2628</v>
      </c>
      <c r="D232" s="245" t="s">
        <v>1118</v>
      </c>
      <c r="E232" s="246">
        <v>18.23</v>
      </c>
      <c r="F232" s="246" t="s">
        <v>3063</v>
      </c>
      <c r="G232" s="246"/>
      <c r="I232" s="246"/>
      <c r="J232" s="246"/>
    </row>
    <row r="233" spans="1:10" hidden="1" x14ac:dyDescent="0.35">
      <c r="A233" s="254" t="s">
        <v>1489</v>
      </c>
      <c r="B233" s="243" t="s">
        <v>1196</v>
      </c>
      <c r="C233" s="244" t="s">
        <v>2628</v>
      </c>
      <c r="D233" s="245" t="s">
        <v>1118</v>
      </c>
      <c r="E233" s="246">
        <v>31.85</v>
      </c>
      <c r="F233" s="246" t="s">
        <v>3063</v>
      </c>
      <c r="G233" s="246"/>
      <c r="I233" s="246"/>
      <c r="J233" s="246"/>
    </row>
    <row r="234" spans="1:10" hidden="1" x14ac:dyDescent="0.35">
      <c r="A234" s="254" t="s">
        <v>1490</v>
      </c>
      <c r="B234" s="243" t="s">
        <v>1197</v>
      </c>
      <c r="C234" s="244" t="s">
        <v>2628</v>
      </c>
      <c r="D234" s="245" t="s">
        <v>1118</v>
      </c>
      <c r="E234" s="246">
        <v>15.91</v>
      </c>
      <c r="F234" s="246" t="s">
        <v>3063</v>
      </c>
      <c r="G234" s="246"/>
      <c r="I234" s="246"/>
      <c r="J234" s="246"/>
    </row>
    <row r="235" spans="1:10" hidden="1" x14ac:dyDescent="0.35">
      <c r="A235" s="254" t="s">
        <v>1491</v>
      </c>
      <c r="B235" s="243" t="s">
        <v>1198</v>
      </c>
      <c r="C235" s="244" t="s">
        <v>2628</v>
      </c>
      <c r="D235" s="245" t="s">
        <v>1118</v>
      </c>
      <c r="E235" s="246">
        <v>15.91</v>
      </c>
      <c r="F235" s="246" t="s">
        <v>3063</v>
      </c>
      <c r="G235" s="246"/>
      <c r="I235" s="246"/>
      <c r="J235" s="246"/>
    </row>
    <row r="236" spans="1:10" hidden="1" x14ac:dyDescent="0.35">
      <c r="A236" s="254" t="s">
        <v>1492</v>
      </c>
      <c r="B236" s="243" t="s">
        <v>1199</v>
      </c>
      <c r="C236" s="244" t="s">
        <v>2628</v>
      </c>
      <c r="D236" s="245" t="s">
        <v>1118</v>
      </c>
      <c r="E236" s="246">
        <v>20.57</v>
      </c>
      <c r="F236" s="246" t="s">
        <v>3063</v>
      </c>
      <c r="G236" s="246"/>
      <c r="I236" s="246"/>
      <c r="J236" s="246"/>
    </row>
    <row r="237" spans="1:10" hidden="1" x14ac:dyDescent="0.35">
      <c r="A237" s="254" t="s">
        <v>1493</v>
      </c>
      <c r="B237" s="243" t="s">
        <v>1200</v>
      </c>
      <c r="C237" s="244" t="s">
        <v>2628</v>
      </c>
      <c r="D237" s="245" t="s">
        <v>1118</v>
      </c>
      <c r="E237" s="246">
        <v>16.450000000000003</v>
      </c>
      <c r="F237" s="246" t="s">
        <v>3063</v>
      </c>
      <c r="G237" s="246"/>
      <c r="I237" s="246"/>
      <c r="J237" s="246"/>
    </row>
    <row r="238" spans="1:10" hidden="1" x14ac:dyDescent="0.35">
      <c r="A238" s="254" t="s">
        <v>1494</v>
      </c>
      <c r="B238" s="243" t="s">
        <v>1201</v>
      </c>
      <c r="C238" s="244" t="s">
        <v>2628</v>
      </c>
      <c r="D238" s="245" t="s">
        <v>1118</v>
      </c>
      <c r="E238" s="246">
        <v>16.450000000000003</v>
      </c>
      <c r="F238" s="246" t="s">
        <v>3063</v>
      </c>
      <c r="G238" s="246"/>
      <c r="I238" s="246"/>
      <c r="J238" s="246"/>
    </row>
    <row r="239" spans="1:10" hidden="1" x14ac:dyDescent="0.35">
      <c r="A239" s="254" t="s">
        <v>1495</v>
      </c>
      <c r="B239" s="243" t="s">
        <v>1202</v>
      </c>
      <c r="C239" s="244" t="s">
        <v>2628</v>
      </c>
      <c r="D239" s="245" t="s">
        <v>1118</v>
      </c>
      <c r="E239" s="246">
        <v>1.99</v>
      </c>
      <c r="F239" s="246" t="s">
        <v>3063</v>
      </c>
      <c r="G239" s="246"/>
      <c r="I239" s="246"/>
      <c r="J239" s="246"/>
    </row>
    <row r="240" spans="1:10" hidden="1" x14ac:dyDescent="0.35">
      <c r="A240" s="254" t="s">
        <v>1496</v>
      </c>
      <c r="B240" s="243" t="s">
        <v>1203</v>
      </c>
      <c r="C240" s="244" t="s">
        <v>2628</v>
      </c>
      <c r="D240" s="245" t="s">
        <v>1118</v>
      </c>
      <c r="E240" s="246">
        <v>4.38</v>
      </c>
      <c r="F240" s="246" t="s">
        <v>3063</v>
      </c>
      <c r="G240" s="246"/>
      <c r="I240" s="246"/>
      <c r="J240" s="246"/>
    </row>
    <row r="241" spans="1:10" hidden="1" x14ac:dyDescent="0.35">
      <c r="A241" s="254" t="s">
        <v>1497</v>
      </c>
      <c r="B241" s="243" t="s">
        <v>1204</v>
      </c>
      <c r="C241" s="244" t="s">
        <v>2628</v>
      </c>
      <c r="D241" s="245" t="s">
        <v>1118</v>
      </c>
      <c r="E241" s="246">
        <v>5.0599999999999996</v>
      </c>
      <c r="F241" s="246" t="s">
        <v>3063</v>
      </c>
      <c r="G241" s="246"/>
      <c r="I241" s="246"/>
      <c r="J241" s="246"/>
    </row>
    <row r="242" spans="1:10" hidden="1" x14ac:dyDescent="0.35">
      <c r="A242" s="254" t="s">
        <v>1498</v>
      </c>
      <c r="B242" s="243" t="s">
        <v>1205</v>
      </c>
      <c r="C242" s="244" t="s">
        <v>2628</v>
      </c>
      <c r="D242" s="245" t="s">
        <v>1118</v>
      </c>
      <c r="E242" s="246">
        <v>4.38</v>
      </c>
      <c r="F242" s="246" t="s">
        <v>3063</v>
      </c>
      <c r="G242" s="246"/>
      <c r="I242" s="246"/>
      <c r="J242" s="246"/>
    </row>
    <row r="243" spans="1:10" hidden="1" x14ac:dyDescent="0.35">
      <c r="A243" s="255" t="s">
        <v>1499</v>
      </c>
      <c r="B243" s="256" t="s">
        <v>1206</v>
      </c>
      <c r="C243" s="257" t="s">
        <v>2628</v>
      </c>
      <c r="D243" s="245" t="s">
        <v>1118</v>
      </c>
      <c r="E243" s="246">
        <v>1.1300000000000001</v>
      </c>
      <c r="F243" s="246" t="s">
        <v>3063</v>
      </c>
      <c r="G243" s="246"/>
      <c r="I243" s="246"/>
      <c r="J243" s="246"/>
    </row>
    <row r="244" spans="1:10" x14ac:dyDescent="0.35">
      <c r="A244" s="254" t="s">
        <v>1500</v>
      </c>
      <c r="B244" s="243" t="s">
        <v>1207</v>
      </c>
      <c r="C244" s="244" t="s">
        <v>2628</v>
      </c>
      <c r="D244" s="258" t="s">
        <v>1118</v>
      </c>
      <c r="E244" s="246">
        <v>24.91</v>
      </c>
      <c r="F244" s="259" t="s">
        <v>3063</v>
      </c>
      <c r="G244" s="259">
        <v>1</v>
      </c>
      <c r="H244" s="259"/>
      <c r="I244" s="260">
        <f>VLOOKUP(A244,[1]SatışFiyat!A:E,4,FALSE)</f>
        <v>24.901387367999998</v>
      </c>
      <c r="J244" s="260">
        <f>I244*G244</f>
        <v>24.901387367999998</v>
      </c>
    </row>
    <row r="245" spans="1:10" hidden="1" x14ac:dyDescent="0.35">
      <c r="A245" s="261" t="s">
        <v>1501</v>
      </c>
      <c r="B245" s="262" t="s">
        <v>1208</v>
      </c>
      <c r="C245" s="263" t="s">
        <v>2628</v>
      </c>
      <c r="D245" s="245" t="s">
        <v>1118</v>
      </c>
      <c r="E245" s="246">
        <v>39.76</v>
      </c>
      <c r="F245" s="246" t="s">
        <v>3063</v>
      </c>
      <c r="G245" s="246"/>
      <c r="I245" s="246"/>
      <c r="J245" s="246"/>
    </row>
    <row r="246" spans="1:10" hidden="1" x14ac:dyDescent="0.35">
      <c r="A246" s="254" t="s">
        <v>1502</v>
      </c>
      <c r="B246" s="243" t="s">
        <v>1207</v>
      </c>
      <c r="C246" s="244" t="s">
        <v>2628</v>
      </c>
      <c r="D246" s="245" t="s">
        <v>1118</v>
      </c>
      <c r="E246" s="246">
        <v>27.35</v>
      </c>
      <c r="F246" s="246" t="s">
        <v>3063</v>
      </c>
      <c r="G246" s="246"/>
      <c r="I246" s="246"/>
      <c r="J246" s="246"/>
    </row>
    <row r="247" spans="1:10" hidden="1" x14ac:dyDescent="0.35">
      <c r="A247" s="254" t="s">
        <v>1503</v>
      </c>
      <c r="B247" s="243" t="s">
        <v>1208</v>
      </c>
      <c r="C247" s="244" t="s">
        <v>2628</v>
      </c>
      <c r="D247" s="245" t="s">
        <v>1118</v>
      </c>
      <c r="E247" s="246">
        <v>52.11</v>
      </c>
      <c r="F247" s="246" t="s">
        <v>3063</v>
      </c>
      <c r="G247" s="246"/>
      <c r="I247" s="246"/>
      <c r="J247" s="246"/>
    </row>
    <row r="248" spans="1:10" hidden="1" x14ac:dyDescent="0.35">
      <c r="A248" s="251" t="s">
        <v>2579</v>
      </c>
      <c r="B248" s="243" t="s">
        <v>641</v>
      </c>
      <c r="C248" s="244" t="s">
        <v>2628</v>
      </c>
      <c r="D248" s="245" t="s">
        <v>1118</v>
      </c>
      <c r="E248" s="246">
        <v>350.57</v>
      </c>
      <c r="F248" s="246" t="s">
        <v>3066</v>
      </c>
      <c r="G248" s="246"/>
      <c r="I248" s="246"/>
      <c r="J248" s="246"/>
    </row>
    <row r="249" spans="1:10" hidden="1" x14ac:dyDescent="0.35">
      <c r="A249" s="251" t="s">
        <v>2580</v>
      </c>
      <c r="B249" s="243" t="s">
        <v>642</v>
      </c>
      <c r="C249" s="244" t="s">
        <v>2628</v>
      </c>
      <c r="D249" s="245" t="s">
        <v>1118</v>
      </c>
      <c r="E249" s="246">
        <v>468.40999999999997</v>
      </c>
      <c r="F249" s="246" t="s">
        <v>3066</v>
      </c>
      <c r="G249" s="246"/>
      <c r="I249" s="246"/>
      <c r="J249" s="246"/>
    </row>
    <row r="250" spans="1:10" hidden="1" x14ac:dyDescent="0.35">
      <c r="A250" s="251" t="s">
        <v>2581</v>
      </c>
      <c r="B250" s="243" t="s">
        <v>643</v>
      </c>
      <c r="C250" s="244" t="s">
        <v>2628</v>
      </c>
      <c r="D250" s="245" t="s">
        <v>1118</v>
      </c>
      <c r="E250" s="246">
        <v>191.22</v>
      </c>
      <c r="F250" s="246" t="s">
        <v>3066</v>
      </c>
      <c r="G250" s="246"/>
      <c r="I250" s="246"/>
      <c r="J250" s="246"/>
    </row>
    <row r="251" spans="1:10" hidden="1" x14ac:dyDescent="0.35">
      <c r="A251" s="251" t="s">
        <v>2582</v>
      </c>
      <c r="B251" s="243" t="s">
        <v>644</v>
      </c>
      <c r="C251" s="244" t="s">
        <v>2628</v>
      </c>
      <c r="D251" s="245" t="s">
        <v>1118</v>
      </c>
      <c r="E251" s="246">
        <v>255.5</v>
      </c>
      <c r="F251" s="246" t="s">
        <v>3066</v>
      </c>
      <c r="G251" s="246"/>
      <c r="I251" s="246"/>
      <c r="J251" s="246"/>
    </row>
    <row r="252" spans="1:10" hidden="1" x14ac:dyDescent="0.35">
      <c r="A252" s="251" t="s">
        <v>2583</v>
      </c>
      <c r="B252" s="243" t="s">
        <v>645</v>
      </c>
      <c r="C252" s="244" t="s">
        <v>2628</v>
      </c>
      <c r="D252" s="245" t="s">
        <v>1118</v>
      </c>
      <c r="E252" s="246">
        <v>95.61</v>
      </c>
      <c r="F252" s="246" t="s">
        <v>3066</v>
      </c>
      <c r="G252" s="246"/>
      <c r="I252" s="246"/>
      <c r="J252" s="246"/>
    </row>
    <row r="253" spans="1:10" hidden="1" x14ac:dyDescent="0.35">
      <c r="A253" s="251" t="s">
        <v>2584</v>
      </c>
      <c r="B253" s="243" t="s">
        <v>646</v>
      </c>
      <c r="C253" s="244" t="s">
        <v>2628</v>
      </c>
      <c r="D253" s="245" t="s">
        <v>1118</v>
      </c>
      <c r="E253" s="246">
        <v>127.75</v>
      </c>
      <c r="F253" s="246" t="s">
        <v>3066</v>
      </c>
      <c r="G253" s="246"/>
      <c r="I253" s="246"/>
      <c r="J253" s="246"/>
    </row>
    <row r="254" spans="1:10" hidden="1" x14ac:dyDescent="0.35">
      <c r="A254" s="251" t="s">
        <v>2585</v>
      </c>
      <c r="B254" s="243" t="s">
        <v>647</v>
      </c>
      <c r="C254" s="244" t="s">
        <v>2628</v>
      </c>
      <c r="D254" s="245" t="s">
        <v>1118</v>
      </c>
      <c r="E254" s="246">
        <v>99.600000000000009</v>
      </c>
      <c r="F254" s="246" t="s">
        <v>3066</v>
      </c>
      <c r="G254" s="246"/>
      <c r="I254" s="246"/>
      <c r="J254" s="246"/>
    </row>
    <row r="255" spans="1:10" hidden="1" x14ac:dyDescent="0.35">
      <c r="A255" s="251" t="s">
        <v>2586</v>
      </c>
      <c r="B255" s="243" t="s">
        <v>648</v>
      </c>
      <c r="C255" s="244" t="s">
        <v>2628</v>
      </c>
      <c r="D255" s="245" t="s">
        <v>1118</v>
      </c>
      <c r="E255" s="246">
        <v>131.72999999999999</v>
      </c>
      <c r="F255" s="246" t="s">
        <v>3066</v>
      </c>
      <c r="G255" s="246"/>
      <c r="I255" s="246"/>
      <c r="J255" s="246"/>
    </row>
    <row r="256" spans="1:10" hidden="1" x14ac:dyDescent="0.35">
      <c r="A256" s="251" t="s">
        <v>2587</v>
      </c>
      <c r="B256" s="243" t="s">
        <v>1433</v>
      </c>
      <c r="C256" s="244" t="s">
        <v>2628</v>
      </c>
      <c r="D256" s="245" t="s">
        <v>1118</v>
      </c>
      <c r="E256" s="246">
        <v>99.600000000000009</v>
      </c>
      <c r="F256" s="246" t="s">
        <v>3066</v>
      </c>
      <c r="G256" s="246"/>
      <c r="I256" s="246"/>
      <c r="J256" s="246"/>
    </row>
    <row r="257" spans="1:10" hidden="1" x14ac:dyDescent="0.35">
      <c r="A257" s="251" t="s">
        <v>2588</v>
      </c>
      <c r="B257" s="243" t="s">
        <v>649</v>
      </c>
      <c r="C257" s="244" t="s">
        <v>2628</v>
      </c>
      <c r="D257" s="245" t="s">
        <v>1118</v>
      </c>
      <c r="E257" s="246">
        <v>350.57</v>
      </c>
      <c r="F257" s="246" t="s">
        <v>3066</v>
      </c>
      <c r="G257" s="246"/>
      <c r="I257" s="246"/>
      <c r="J257" s="246"/>
    </row>
    <row r="258" spans="1:10" hidden="1" x14ac:dyDescent="0.35">
      <c r="A258" s="251" t="s">
        <v>2589</v>
      </c>
      <c r="B258" s="243" t="s">
        <v>650</v>
      </c>
      <c r="C258" s="244" t="s">
        <v>2628</v>
      </c>
      <c r="D258" s="245" t="s">
        <v>1118</v>
      </c>
      <c r="E258" s="246">
        <v>468.40999999999997</v>
      </c>
      <c r="F258" s="246" t="s">
        <v>3066</v>
      </c>
      <c r="G258" s="246"/>
      <c r="I258" s="246"/>
      <c r="J258" s="246"/>
    </row>
    <row r="259" spans="1:10" hidden="1" x14ac:dyDescent="0.35">
      <c r="A259" s="251" t="s">
        <v>2590</v>
      </c>
      <c r="B259" s="243" t="s">
        <v>651</v>
      </c>
      <c r="C259" s="244" t="s">
        <v>2628</v>
      </c>
      <c r="D259" s="245" t="s">
        <v>1118</v>
      </c>
      <c r="E259" s="246">
        <v>350.57</v>
      </c>
      <c r="F259" s="246" t="s">
        <v>3066</v>
      </c>
      <c r="G259" s="246"/>
      <c r="I259" s="246"/>
      <c r="J259" s="246"/>
    </row>
    <row r="260" spans="1:10" hidden="1" x14ac:dyDescent="0.35">
      <c r="A260" s="251" t="s">
        <v>2591</v>
      </c>
      <c r="B260" s="243" t="s">
        <v>652</v>
      </c>
      <c r="C260" s="244" t="s">
        <v>2628</v>
      </c>
      <c r="D260" s="245" t="s">
        <v>1118</v>
      </c>
      <c r="E260" s="246">
        <v>468.40999999999997</v>
      </c>
      <c r="F260" s="246" t="s">
        <v>3066</v>
      </c>
      <c r="G260" s="246"/>
      <c r="I260" s="246"/>
      <c r="J260" s="246"/>
    </row>
    <row r="261" spans="1:10" hidden="1" x14ac:dyDescent="0.35">
      <c r="A261" s="251" t="s">
        <v>2592</v>
      </c>
      <c r="B261" s="243" t="s">
        <v>653</v>
      </c>
      <c r="C261" s="244" t="s">
        <v>2628</v>
      </c>
      <c r="D261" s="245" t="s">
        <v>1118</v>
      </c>
      <c r="E261" s="246">
        <v>350.57</v>
      </c>
      <c r="F261" s="246" t="s">
        <v>3066</v>
      </c>
      <c r="G261" s="246"/>
      <c r="I261" s="246"/>
      <c r="J261" s="246"/>
    </row>
    <row r="262" spans="1:10" hidden="1" x14ac:dyDescent="0.35">
      <c r="A262" s="251" t="s">
        <v>2593</v>
      </c>
      <c r="B262" s="243" t="s">
        <v>654</v>
      </c>
      <c r="C262" s="244" t="s">
        <v>2628</v>
      </c>
      <c r="D262" s="245" t="s">
        <v>1118</v>
      </c>
      <c r="E262" s="246">
        <v>468.40999999999997</v>
      </c>
      <c r="F262" s="246" t="s">
        <v>3066</v>
      </c>
      <c r="G262" s="246"/>
      <c r="I262" s="246"/>
      <c r="J262" s="246"/>
    </row>
    <row r="263" spans="1:10" hidden="1" x14ac:dyDescent="0.35">
      <c r="A263" s="251" t="s">
        <v>2594</v>
      </c>
      <c r="B263" s="243" t="s">
        <v>655</v>
      </c>
      <c r="C263" s="244" t="s">
        <v>2628</v>
      </c>
      <c r="D263" s="245" t="s">
        <v>1118</v>
      </c>
      <c r="E263" s="246">
        <v>350.57</v>
      </c>
      <c r="F263" s="246" t="s">
        <v>3066</v>
      </c>
      <c r="G263" s="246"/>
      <c r="I263" s="246"/>
      <c r="J263" s="246"/>
    </row>
    <row r="264" spans="1:10" hidden="1" x14ac:dyDescent="0.35">
      <c r="A264" s="251" t="s">
        <v>2595</v>
      </c>
      <c r="B264" s="243" t="s">
        <v>656</v>
      </c>
      <c r="C264" s="244" t="s">
        <v>2628</v>
      </c>
      <c r="D264" s="245" t="s">
        <v>1118</v>
      </c>
      <c r="E264" s="246">
        <v>468.40999999999997</v>
      </c>
      <c r="F264" s="246" t="s">
        <v>3066</v>
      </c>
      <c r="G264" s="246"/>
      <c r="I264" s="246"/>
      <c r="J264" s="246"/>
    </row>
    <row r="265" spans="1:10" hidden="1" x14ac:dyDescent="0.35">
      <c r="A265" s="251" t="s">
        <v>2596</v>
      </c>
      <c r="B265" s="243" t="s">
        <v>657</v>
      </c>
      <c r="C265" s="244" t="s">
        <v>2628</v>
      </c>
      <c r="D265" s="245" t="s">
        <v>1118</v>
      </c>
      <c r="E265" s="246">
        <v>350.57</v>
      </c>
      <c r="F265" s="246" t="s">
        <v>3066</v>
      </c>
      <c r="G265" s="246"/>
      <c r="I265" s="246"/>
      <c r="J265" s="246"/>
    </row>
    <row r="266" spans="1:10" hidden="1" x14ac:dyDescent="0.35">
      <c r="A266" s="251" t="s">
        <v>2597</v>
      </c>
      <c r="B266" s="243" t="s">
        <v>658</v>
      </c>
      <c r="C266" s="244" t="s">
        <v>2628</v>
      </c>
      <c r="D266" s="245" t="s">
        <v>1118</v>
      </c>
      <c r="E266" s="246">
        <v>468.40999999999997</v>
      </c>
      <c r="F266" s="246" t="s">
        <v>3066</v>
      </c>
      <c r="G266" s="246"/>
      <c r="I266" s="246"/>
      <c r="J266" s="246"/>
    </row>
    <row r="267" spans="1:10" hidden="1" x14ac:dyDescent="0.35">
      <c r="A267" s="251" t="s">
        <v>2598</v>
      </c>
      <c r="B267" s="248" t="s">
        <v>659</v>
      </c>
      <c r="C267" s="244" t="s">
        <v>2628</v>
      </c>
      <c r="D267" s="245" t="s">
        <v>1118</v>
      </c>
      <c r="E267" s="246">
        <v>510.99</v>
      </c>
      <c r="F267" s="246" t="s">
        <v>3066</v>
      </c>
      <c r="G267" s="246"/>
      <c r="I267" s="246"/>
      <c r="J267" s="246"/>
    </row>
    <row r="268" spans="1:10" hidden="1" x14ac:dyDescent="0.35">
      <c r="A268" s="251" t="s">
        <v>2599</v>
      </c>
      <c r="B268" s="243" t="s">
        <v>660</v>
      </c>
      <c r="C268" s="244" t="s">
        <v>2628</v>
      </c>
      <c r="D268" s="245" t="s">
        <v>1118</v>
      </c>
      <c r="E268" s="246">
        <v>382.44</v>
      </c>
      <c r="F268" s="246" t="s">
        <v>3066</v>
      </c>
      <c r="G268" s="246"/>
      <c r="I268" s="246"/>
      <c r="J268" s="246"/>
    </row>
    <row r="269" spans="1:10" hidden="1" x14ac:dyDescent="0.35">
      <c r="A269" s="251" t="s">
        <v>2600</v>
      </c>
      <c r="B269" s="243" t="s">
        <v>661</v>
      </c>
      <c r="C269" s="244" t="s">
        <v>2628</v>
      </c>
      <c r="D269" s="245" t="s">
        <v>1118</v>
      </c>
      <c r="E269" s="246">
        <v>510.99</v>
      </c>
      <c r="F269" s="246" t="s">
        <v>3066</v>
      </c>
      <c r="G269" s="246"/>
      <c r="I269" s="246"/>
      <c r="J269" s="246"/>
    </row>
    <row r="270" spans="1:10" hidden="1" x14ac:dyDescent="0.35">
      <c r="A270" s="251" t="s">
        <v>2601</v>
      </c>
      <c r="B270" s="243" t="s">
        <v>662</v>
      </c>
      <c r="C270" s="244" t="s">
        <v>2628</v>
      </c>
      <c r="D270" s="245" t="s">
        <v>1118</v>
      </c>
      <c r="E270" s="246">
        <v>382.44</v>
      </c>
      <c r="F270" s="246" t="s">
        <v>3066</v>
      </c>
      <c r="G270" s="246"/>
      <c r="I270" s="246"/>
      <c r="J270" s="246"/>
    </row>
    <row r="271" spans="1:10" hidden="1" x14ac:dyDescent="0.35">
      <c r="A271" s="251" t="s">
        <v>2602</v>
      </c>
      <c r="B271" s="243" t="s">
        <v>663</v>
      </c>
      <c r="C271" s="244" t="s">
        <v>2628</v>
      </c>
      <c r="D271" s="245" t="s">
        <v>1118</v>
      </c>
      <c r="E271" s="246">
        <v>191.22</v>
      </c>
      <c r="F271" s="246" t="s">
        <v>3066</v>
      </c>
      <c r="G271" s="250"/>
      <c r="I271" s="246"/>
      <c r="J271" s="246"/>
    </row>
    <row r="272" spans="1:10" hidden="1" x14ac:dyDescent="0.35">
      <c r="A272" s="251" t="s">
        <v>2603</v>
      </c>
      <c r="B272" s="243" t="s">
        <v>664</v>
      </c>
      <c r="C272" s="244" t="s">
        <v>2628</v>
      </c>
      <c r="D272" s="245" t="s">
        <v>1118</v>
      </c>
      <c r="E272" s="246">
        <v>255.5</v>
      </c>
      <c r="F272" s="246" t="s">
        <v>3066</v>
      </c>
      <c r="G272" s="250"/>
      <c r="I272" s="246"/>
      <c r="J272" s="246"/>
    </row>
    <row r="273" spans="1:10" hidden="1" x14ac:dyDescent="0.35">
      <c r="A273" s="251" t="s">
        <v>2604</v>
      </c>
      <c r="B273" s="243" t="s">
        <v>73</v>
      </c>
      <c r="C273" s="244" t="s">
        <v>2628</v>
      </c>
      <c r="D273" s="245" t="s">
        <v>1118</v>
      </c>
      <c r="E273" s="246">
        <v>330.23</v>
      </c>
      <c r="F273" s="246" t="s">
        <v>3066</v>
      </c>
      <c r="G273" s="246"/>
      <c r="I273" s="246"/>
      <c r="J273" s="246"/>
    </row>
    <row r="274" spans="1:10" hidden="1" x14ac:dyDescent="0.35">
      <c r="A274" s="251" t="s">
        <v>2605</v>
      </c>
      <c r="B274" s="243" t="s">
        <v>665</v>
      </c>
      <c r="C274" s="244" t="s">
        <v>2628</v>
      </c>
      <c r="D274" s="245" t="s">
        <v>1118</v>
      </c>
      <c r="E274" s="246">
        <v>468.40999999999997</v>
      </c>
      <c r="F274" s="246" t="s">
        <v>3066</v>
      </c>
      <c r="G274" s="246"/>
      <c r="I274" s="246"/>
      <c r="J274" s="246"/>
    </row>
    <row r="275" spans="1:10" hidden="1" x14ac:dyDescent="0.35">
      <c r="A275" s="251" t="s">
        <v>2606</v>
      </c>
      <c r="B275" s="243" t="s">
        <v>1434</v>
      </c>
      <c r="C275" s="244" t="s">
        <v>2628</v>
      </c>
      <c r="D275" s="245" t="s">
        <v>1118</v>
      </c>
      <c r="E275" s="246">
        <v>382.44</v>
      </c>
      <c r="F275" s="246" t="s">
        <v>3066</v>
      </c>
      <c r="G275" s="246"/>
      <c r="I275" s="246"/>
      <c r="J275" s="246"/>
    </row>
    <row r="276" spans="1:10" hidden="1" x14ac:dyDescent="0.35">
      <c r="A276" s="251" t="s">
        <v>2607</v>
      </c>
      <c r="B276" s="243" t="s">
        <v>666</v>
      </c>
      <c r="C276" s="244" t="s">
        <v>2628</v>
      </c>
      <c r="D276" s="245" t="s">
        <v>1118</v>
      </c>
      <c r="E276" s="246">
        <v>382.44</v>
      </c>
      <c r="F276" s="246" t="s">
        <v>3066</v>
      </c>
      <c r="G276" s="246"/>
      <c r="I276" s="246"/>
      <c r="J276" s="246"/>
    </row>
    <row r="277" spans="1:10" hidden="1" x14ac:dyDescent="0.35">
      <c r="A277" s="251" t="s">
        <v>2608</v>
      </c>
      <c r="B277" s="243" t="s">
        <v>1435</v>
      </c>
      <c r="C277" s="244" t="s">
        <v>2628</v>
      </c>
      <c r="D277" s="245" t="s">
        <v>1118</v>
      </c>
      <c r="E277" s="246">
        <v>75.760000000000005</v>
      </c>
      <c r="F277" s="246" t="s">
        <v>3066</v>
      </c>
      <c r="G277" s="246"/>
      <c r="I277" s="246"/>
      <c r="J277" s="246"/>
    </row>
    <row r="278" spans="1:10" hidden="1" x14ac:dyDescent="0.35">
      <c r="A278" s="251" t="s">
        <v>2609</v>
      </c>
      <c r="B278" s="243" t="s">
        <v>1436</v>
      </c>
      <c r="C278" s="244" t="s">
        <v>2628</v>
      </c>
      <c r="D278" s="245" t="s">
        <v>1118</v>
      </c>
      <c r="E278" s="246">
        <v>60.61</v>
      </c>
      <c r="F278" s="246" t="s">
        <v>3066</v>
      </c>
      <c r="G278" s="246"/>
      <c r="I278" s="246"/>
      <c r="J278" s="246"/>
    </row>
    <row r="279" spans="1:10" hidden="1" x14ac:dyDescent="0.35">
      <c r="A279" s="251" t="s">
        <v>2610</v>
      </c>
      <c r="B279" s="243" t="s">
        <v>667</v>
      </c>
      <c r="C279" s="244" t="s">
        <v>2628</v>
      </c>
      <c r="D279" s="245" t="s">
        <v>1118</v>
      </c>
      <c r="E279" s="246">
        <v>60.61</v>
      </c>
      <c r="F279" s="246" t="s">
        <v>3066</v>
      </c>
      <c r="G279" s="246"/>
      <c r="I279" s="246"/>
      <c r="J279" s="246"/>
    </row>
    <row r="280" spans="1:10" hidden="1" x14ac:dyDescent="0.35">
      <c r="A280" s="251" t="s">
        <v>2611</v>
      </c>
      <c r="B280" s="243" t="s">
        <v>668</v>
      </c>
      <c r="C280" s="244" t="s">
        <v>2628</v>
      </c>
      <c r="D280" s="245" t="s">
        <v>1118</v>
      </c>
      <c r="E280" s="246">
        <v>10.09</v>
      </c>
      <c r="F280" s="246" t="s">
        <v>3066</v>
      </c>
      <c r="G280" s="246"/>
      <c r="I280" s="246"/>
      <c r="J280" s="246"/>
    </row>
    <row r="281" spans="1:10" hidden="1" x14ac:dyDescent="0.35">
      <c r="A281" s="251" t="s">
        <v>2612</v>
      </c>
      <c r="B281" s="243" t="s">
        <v>1437</v>
      </c>
      <c r="C281" s="244" t="s">
        <v>2628</v>
      </c>
      <c r="D281" s="245" t="s">
        <v>1118</v>
      </c>
      <c r="E281" s="246">
        <v>18.970000000000002</v>
      </c>
      <c r="F281" s="246" t="s">
        <v>3066</v>
      </c>
      <c r="G281" s="246"/>
      <c r="I281" s="246"/>
      <c r="J281" s="246"/>
    </row>
    <row r="282" spans="1:10" hidden="1" x14ac:dyDescent="0.35">
      <c r="A282" s="251" t="s">
        <v>2613</v>
      </c>
      <c r="B282" s="243" t="s">
        <v>669</v>
      </c>
      <c r="C282" s="244" t="s">
        <v>2628</v>
      </c>
      <c r="D282" s="245" t="s">
        <v>1118</v>
      </c>
      <c r="E282" s="246">
        <v>19.650000000000002</v>
      </c>
      <c r="F282" s="246" t="s">
        <v>3066</v>
      </c>
      <c r="G282" s="246"/>
      <c r="I282" s="246"/>
      <c r="J282" s="246"/>
    </row>
    <row r="283" spans="1:10" hidden="1" x14ac:dyDescent="0.35">
      <c r="A283" s="251" t="s">
        <v>2614</v>
      </c>
      <c r="B283" s="243" t="s">
        <v>670</v>
      </c>
      <c r="C283" s="244" t="s">
        <v>2628</v>
      </c>
      <c r="D283" s="245" t="s">
        <v>1118</v>
      </c>
      <c r="E283" s="246">
        <v>18.970000000000002</v>
      </c>
      <c r="F283" s="246" t="s">
        <v>3066</v>
      </c>
      <c r="G283" s="246"/>
      <c r="I283" s="246"/>
      <c r="J283" s="246"/>
    </row>
    <row r="284" spans="1:10" hidden="1" x14ac:dyDescent="0.35">
      <c r="A284" s="251" t="s">
        <v>2615</v>
      </c>
      <c r="B284" s="243" t="s">
        <v>671</v>
      </c>
      <c r="C284" s="244" t="s">
        <v>2628</v>
      </c>
      <c r="D284" s="245" t="s">
        <v>1118</v>
      </c>
      <c r="E284" s="246">
        <v>9.92</v>
      </c>
      <c r="F284" s="246" t="s">
        <v>3066</v>
      </c>
      <c r="G284" s="246"/>
      <c r="I284" s="246"/>
      <c r="J284" s="246"/>
    </row>
    <row r="285" spans="1:10" hidden="1" x14ac:dyDescent="0.35">
      <c r="A285" s="251" t="s">
        <v>2616</v>
      </c>
      <c r="B285" s="253" t="s">
        <v>2490</v>
      </c>
      <c r="C285" s="244" t="s">
        <v>2628</v>
      </c>
      <c r="D285" s="245" t="s">
        <v>1118</v>
      </c>
      <c r="E285" s="246">
        <v>383.7</v>
      </c>
      <c r="F285" s="246" t="s">
        <v>3066</v>
      </c>
      <c r="G285" s="246"/>
      <c r="I285" s="246"/>
      <c r="J285" s="246"/>
    </row>
    <row r="286" spans="1:10" hidden="1" x14ac:dyDescent="0.35">
      <c r="A286" s="251" t="s">
        <v>2617</v>
      </c>
      <c r="B286" s="253" t="s">
        <v>2491</v>
      </c>
      <c r="C286" s="244" t="s">
        <v>2628</v>
      </c>
      <c r="D286" s="245" t="s">
        <v>1118</v>
      </c>
      <c r="E286" s="246">
        <v>534.42999999999995</v>
      </c>
      <c r="F286" s="246" t="s">
        <v>3066</v>
      </c>
      <c r="G286" s="246"/>
      <c r="I286" s="246"/>
      <c r="J286" s="246"/>
    </row>
    <row r="287" spans="1:10" hidden="1" x14ac:dyDescent="0.35">
      <c r="A287" s="251" t="s">
        <v>2618</v>
      </c>
      <c r="B287" s="243" t="s">
        <v>672</v>
      </c>
      <c r="C287" s="244" t="s">
        <v>2628</v>
      </c>
      <c r="D287" s="245" t="s">
        <v>1118</v>
      </c>
      <c r="E287" s="246">
        <v>262.93</v>
      </c>
      <c r="F287" s="246" t="s">
        <v>3066</v>
      </c>
      <c r="G287" s="246"/>
      <c r="I287" s="246"/>
      <c r="J287" s="246"/>
    </row>
    <row r="288" spans="1:10" hidden="1" x14ac:dyDescent="0.35">
      <c r="A288" s="251" t="s">
        <v>2619</v>
      </c>
      <c r="B288" s="243" t="s">
        <v>673</v>
      </c>
      <c r="C288" s="244" t="s">
        <v>2628</v>
      </c>
      <c r="D288" s="245" t="s">
        <v>1118</v>
      </c>
      <c r="E288" s="246">
        <v>351.31</v>
      </c>
      <c r="F288" s="246" t="s">
        <v>3066</v>
      </c>
      <c r="G288" s="246"/>
      <c r="I288" s="246"/>
      <c r="J288" s="246"/>
    </row>
    <row r="289" spans="1:10" hidden="1" x14ac:dyDescent="0.35">
      <c r="A289" s="251" t="s">
        <v>1504</v>
      </c>
      <c r="B289" s="243" t="s">
        <v>74</v>
      </c>
      <c r="C289" s="244" t="s">
        <v>2628</v>
      </c>
      <c r="D289" s="245" t="s">
        <v>1118</v>
      </c>
      <c r="E289" s="246">
        <v>16.830000000000002</v>
      </c>
      <c r="F289" s="246" t="s">
        <v>3067</v>
      </c>
      <c r="G289" s="246"/>
      <c r="I289" s="246"/>
      <c r="J289" s="246"/>
    </row>
    <row r="290" spans="1:10" hidden="1" x14ac:dyDescent="0.35">
      <c r="A290" s="251" t="s">
        <v>1505</v>
      </c>
      <c r="B290" s="243" t="s">
        <v>75</v>
      </c>
      <c r="C290" s="244" t="s">
        <v>2628</v>
      </c>
      <c r="D290" s="245" t="s">
        <v>1118</v>
      </c>
      <c r="E290" s="246">
        <v>32.51</v>
      </c>
      <c r="F290" s="246" t="s">
        <v>3067</v>
      </c>
      <c r="G290" s="246"/>
      <c r="I290" s="246"/>
      <c r="J290" s="246"/>
    </row>
    <row r="291" spans="1:10" hidden="1" x14ac:dyDescent="0.35">
      <c r="A291" s="251" t="s">
        <v>1506</v>
      </c>
      <c r="B291" s="243" t="s">
        <v>76</v>
      </c>
      <c r="C291" s="244" t="s">
        <v>2628</v>
      </c>
      <c r="D291" s="245" t="s">
        <v>1118</v>
      </c>
      <c r="E291" s="246">
        <v>9.18</v>
      </c>
      <c r="F291" s="246" t="s">
        <v>3067</v>
      </c>
      <c r="G291" s="246"/>
      <c r="I291" s="246"/>
      <c r="J291" s="246"/>
    </row>
    <row r="292" spans="1:10" hidden="1" x14ac:dyDescent="0.35">
      <c r="A292" s="251" t="s">
        <v>1507</v>
      </c>
      <c r="B292" s="243" t="s">
        <v>77</v>
      </c>
      <c r="C292" s="244" t="s">
        <v>2628</v>
      </c>
      <c r="D292" s="245" t="s">
        <v>1118</v>
      </c>
      <c r="E292" s="246">
        <v>17.740000000000002</v>
      </c>
      <c r="F292" s="246" t="s">
        <v>3067</v>
      </c>
      <c r="G292" s="246"/>
      <c r="I292" s="246"/>
      <c r="J292" s="246"/>
    </row>
    <row r="293" spans="1:10" hidden="1" x14ac:dyDescent="0.35">
      <c r="A293" s="251" t="s">
        <v>1508</v>
      </c>
      <c r="B293" s="243" t="s">
        <v>78</v>
      </c>
      <c r="C293" s="244" t="s">
        <v>2628</v>
      </c>
      <c r="D293" s="245" t="s">
        <v>1118</v>
      </c>
      <c r="E293" s="246">
        <v>4.59</v>
      </c>
      <c r="F293" s="246" t="s">
        <v>3067</v>
      </c>
      <c r="G293" s="246"/>
      <c r="I293" s="246"/>
      <c r="J293" s="246"/>
    </row>
    <row r="294" spans="1:10" hidden="1" x14ac:dyDescent="0.35">
      <c r="A294" s="251" t="s">
        <v>1509</v>
      </c>
      <c r="B294" s="243" t="s">
        <v>79</v>
      </c>
      <c r="C294" s="244" t="s">
        <v>2628</v>
      </c>
      <c r="D294" s="245" t="s">
        <v>1118</v>
      </c>
      <c r="E294" s="246">
        <v>8.8699999999999992</v>
      </c>
      <c r="F294" s="246" t="s">
        <v>3067</v>
      </c>
      <c r="G294" s="246"/>
      <c r="I294" s="246"/>
      <c r="J294" s="246"/>
    </row>
    <row r="295" spans="1:10" hidden="1" x14ac:dyDescent="0.35">
      <c r="A295" s="251" t="s">
        <v>1510</v>
      </c>
      <c r="B295" s="243" t="s">
        <v>487</v>
      </c>
      <c r="C295" s="244" t="s">
        <v>2628</v>
      </c>
      <c r="D295" s="245" t="s">
        <v>1118</v>
      </c>
      <c r="E295" s="246">
        <v>8.58</v>
      </c>
      <c r="F295" s="246" t="s">
        <v>3067</v>
      </c>
      <c r="G295" s="246"/>
      <c r="I295" s="246"/>
      <c r="J295" s="246"/>
    </row>
    <row r="296" spans="1:10" hidden="1" x14ac:dyDescent="0.35">
      <c r="A296" s="251" t="s">
        <v>1511</v>
      </c>
      <c r="B296" s="243" t="s">
        <v>488</v>
      </c>
      <c r="C296" s="244" t="s">
        <v>2628</v>
      </c>
      <c r="D296" s="245" t="s">
        <v>1118</v>
      </c>
      <c r="E296" s="246">
        <v>12.85</v>
      </c>
      <c r="F296" s="246" t="s">
        <v>3067</v>
      </c>
      <c r="G296" s="246"/>
      <c r="I296" s="246"/>
      <c r="J296" s="246"/>
    </row>
    <row r="297" spans="1:10" hidden="1" x14ac:dyDescent="0.35">
      <c r="A297" s="251" t="s">
        <v>1512</v>
      </c>
      <c r="B297" s="243" t="s">
        <v>1209</v>
      </c>
      <c r="C297" s="244" t="s">
        <v>2628</v>
      </c>
      <c r="D297" s="245" t="s">
        <v>1118</v>
      </c>
      <c r="E297" s="246">
        <v>8.58</v>
      </c>
      <c r="F297" s="246" t="s">
        <v>3067</v>
      </c>
      <c r="G297" s="246"/>
      <c r="I297" s="246"/>
      <c r="J297" s="246"/>
    </row>
    <row r="298" spans="1:10" hidden="1" x14ac:dyDescent="0.35">
      <c r="A298" s="251" t="s">
        <v>1513</v>
      </c>
      <c r="B298" s="243" t="s">
        <v>80</v>
      </c>
      <c r="C298" s="244" t="s">
        <v>2628</v>
      </c>
      <c r="D298" s="245" t="s">
        <v>1118</v>
      </c>
      <c r="E298" s="246">
        <v>16.830000000000002</v>
      </c>
      <c r="F298" s="246" t="s">
        <v>3067</v>
      </c>
      <c r="G298" s="246"/>
      <c r="I298" s="246"/>
      <c r="J298" s="246"/>
    </row>
    <row r="299" spans="1:10" hidden="1" x14ac:dyDescent="0.35">
      <c r="A299" s="251" t="s">
        <v>1514</v>
      </c>
      <c r="B299" s="243" t="s">
        <v>81</v>
      </c>
      <c r="C299" s="244" t="s">
        <v>2628</v>
      </c>
      <c r="D299" s="245" t="s">
        <v>1118</v>
      </c>
      <c r="E299" s="246">
        <v>32.51</v>
      </c>
      <c r="F299" s="246" t="s">
        <v>3067</v>
      </c>
      <c r="G299" s="246"/>
      <c r="I299" s="246"/>
      <c r="J299" s="246"/>
    </row>
    <row r="300" spans="1:10" hidden="1" x14ac:dyDescent="0.35">
      <c r="A300" s="251" t="s">
        <v>1515</v>
      </c>
      <c r="B300" s="243" t="s">
        <v>82</v>
      </c>
      <c r="C300" s="244" t="s">
        <v>2628</v>
      </c>
      <c r="D300" s="245" t="s">
        <v>1118</v>
      </c>
      <c r="E300" s="246">
        <v>16.830000000000002</v>
      </c>
      <c r="F300" s="246" t="s">
        <v>3067</v>
      </c>
      <c r="G300" s="246"/>
      <c r="I300" s="246"/>
      <c r="J300" s="246"/>
    </row>
    <row r="301" spans="1:10" hidden="1" x14ac:dyDescent="0.35">
      <c r="A301" s="264" t="s">
        <v>1516</v>
      </c>
      <c r="B301" s="256" t="s">
        <v>83</v>
      </c>
      <c r="C301" s="257" t="s">
        <v>2628</v>
      </c>
      <c r="D301" s="245" t="s">
        <v>1118</v>
      </c>
      <c r="E301" s="246">
        <v>32.51</v>
      </c>
      <c r="F301" s="246" t="s">
        <v>3067</v>
      </c>
      <c r="G301" s="246"/>
      <c r="I301" s="246"/>
      <c r="J301" s="246"/>
    </row>
    <row r="302" spans="1:10" x14ac:dyDescent="0.35">
      <c r="A302" s="251" t="s">
        <v>1517</v>
      </c>
      <c r="B302" s="243" t="s">
        <v>84</v>
      </c>
      <c r="C302" s="244" t="s">
        <v>2628</v>
      </c>
      <c r="D302" s="258" t="s">
        <v>1118</v>
      </c>
      <c r="E302" s="246">
        <v>16.830000000000002</v>
      </c>
      <c r="F302" s="259" t="s">
        <v>3067</v>
      </c>
      <c r="G302" s="259">
        <v>1</v>
      </c>
      <c r="H302" s="259"/>
      <c r="I302" s="260">
        <f>VLOOKUP(A302,[1]SatışFiyat!A:E,4,FALSE)</f>
        <v>16.826934696000002</v>
      </c>
      <c r="J302" s="260">
        <f>I302*G302</f>
        <v>16.826934696000002</v>
      </c>
    </row>
    <row r="303" spans="1:10" hidden="1" x14ac:dyDescent="0.35">
      <c r="A303" s="265" t="s">
        <v>1518</v>
      </c>
      <c r="B303" s="262" t="s">
        <v>85</v>
      </c>
      <c r="C303" s="263" t="s">
        <v>2628</v>
      </c>
      <c r="D303" s="245" t="s">
        <v>1118</v>
      </c>
      <c r="E303" s="246">
        <v>32.51</v>
      </c>
      <c r="F303" s="246" t="s">
        <v>3067</v>
      </c>
      <c r="G303" s="246"/>
      <c r="I303" s="246"/>
      <c r="J303" s="246"/>
    </row>
    <row r="304" spans="1:10" hidden="1" x14ac:dyDescent="0.35">
      <c r="A304" s="251" t="s">
        <v>1519</v>
      </c>
      <c r="B304" s="243" t="s">
        <v>86</v>
      </c>
      <c r="C304" s="244" t="s">
        <v>2628</v>
      </c>
      <c r="D304" s="245" t="s">
        <v>1118</v>
      </c>
      <c r="E304" s="246">
        <v>16.830000000000002</v>
      </c>
      <c r="F304" s="246" t="s">
        <v>3067</v>
      </c>
      <c r="G304" s="246"/>
      <c r="I304" s="246"/>
      <c r="J304" s="246"/>
    </row>
    <row r="305" spans="1:10" hidden="1" x14ac:dyDescent="0.35">
      <c r="A305" s="264" t="s">
        <v>1520</v>
      </c>
      <c r="B305" s="256" t="s">
        <v>87</v>
      </c>
      <c r="C305" s="257" t="s">
        <v>2628</v>
      </c>
      <c r="D305" s="245" t="s">
        <v>1118</v>
      </c>
      <c r="E305" s="246">
        <v>32.51</v>
      </c>
      <c r="F305" s="246" t="s">
        <v>3067</v>
      </c>
      <c r="G305" s="246"/>
      <c r="I305" s="246"/>
      <c r="J305" s="246"/>
    </row>
    <row r="306" spans="1:10" x14ac:dyDescent="0.35">
      <c r="A306" s="251" t="s">
        <v>1521</v>
      </c>
      <c r="B306" s="243" t="s">
        <v>88</v>
      </c>
      <c r="C306" s="244" t="s">
        <v>2628</v>
      </c>
      <c r="D306" s="258" t="s">
        <v>1118</v>
      </c>
      <c r="E306" s="246">
        <v>16.830000000000002</v>
      </c>
      <c r="F306" s="259" t="s">
        <v>3067</v>
      </c>
      <c r="G306" s="259">
        <v>1</v>
      </c>
      <c r="H306" s="259"/>
      <c r="I306" s="260">
        <f>VLOOKUP(A306,[1]SatışFiyat!A:E,4,FALSE)</f>
        <v>16.826934696000002</v>
      </c>
      <c r="J306" s="260">
        <f>I306*G306</f>
        <v>16.826934696000002</v>
      </c>
    </row>
    <row r="307" spans="1:10" hidden="1" x14ac:dyDescent="0.35">
      <c r="A307" s="265" t="s">
        <v>1522</v>
      </c>
      <c r="B307" s="262" t="s">
        <v>89</v>
      </c>
      <c r="C307" s="263" t="s">
        <v>2628</v>
      </c>
      <c r="D307" s="245" t="s">
        <v>1118</v>
      </c>
      <c r="E307" s="246">
        <v>32.51</v>
      </c>
      <c r="F307" s="246" t="s">
        <v>3067</v>
      </c>
      <c r="G307" s="246"/>
      <c r="I307" s="246"/>
      <c r="J307" s="246"/>
    </row>
    <row r="308" spans="1:10" hidden="1" x14ac:dyDescent="0.35">
      <c r="A308" s="251" t="s">
        <v>1523</v>
      </c>
      <c r="B308" s="243" t="s">
        <v>439</v>
      </c>
      <c r="C308" s="244" t="s">
        <v>2628</v>
      </c>
      <c r="D308" s="245" t="s">
        <v>1118</v>
      </c>
      <c r="E308" s="246">
        <v>35.47</v>
      </c>
      <c r="F308" s="246" t="s">
        <v>3067</v>
      </c>
      <c r="G308" s="246"/>
      <c r="I308" s="246"/>
      <c r="J308" s="246"/>
    </row>
    <row r="309" spans="1:10" hidden="1" x14ac:dyDescent="0.35">
      <c r="A309" s="251" t="s">
        <v>1524</v>
      </c>
      <c r="B309" s="248" t="s">
        <v>440</v>
      </c>
      <c r="C309" s="244" t="s">
        <v>2628</v>
      </c>
      <c r="D309" s="245" t="s">
        <v>1118</v>
      </c>
      <c r="E309" s="246">
        <v>18.360000000000003</v>
      </c>
      <c r="F309" s="246" t="s">
        <v>3067</v>
      </c>
      <c r="G309" s="246"/>
      <c r="I309" s="246"/>
      <c r="J309" s="246"/>
    </row>
    <row r="310" spans="1:10" hidden="1" x14ac:dyDescent="0.35">
      <c r="A310" s="251" t="s">
        <v>1525</v>
      </c>
      <c r="B310" s="243" t="s">
        <v>90</v>
      </c>
      <c r="C310" s="244" t="s">
        <v>2628</v>
      </c>
      <c r="D310" s="245" t="s">
        <v>1118</v>
      </c>
      <c r="E310" s="246">
        <v>35.47</v>
      </c>
      <c r="F310" s="246" t="s">
        <v>3067</v>
      </c>
      <c r="G310" s="246"/>
      <c r="I310" s="246"/>
      <c r="J310" s="246"/>
    </row>
    <row r="311" spans="1:10" hidden="1" x14ac:dyDescent="0.35">
      <c r="A311" s="264" t="s">
        <v>1526</v>
      </c>
      <c r="B311" s="256" t="s">
        <v>91</v>
      </c>
      <c r="C311" s="257" t="s">
        <v>2628</v>
      </c>
      <c r="D311" s="245" t="s">
        <v>1118</v>
      </c>
      <c r="E311" s="246">
        <v>18.360000000000003</v>
      </c>
      <c r="F311" s="246" t="s">
        <v>3067</v>
      </c>
      <c r="G311" s="246"/>
      <c r="I311" s="246"/>
      <c r="J311" s="246"/>
    </row>
    <row r="312" spans="1:10" x14ac:dyDescent="0.35">
      <c r="A312" s="251" t="s">
        <v>1527</v>
      </c>
      <c r="B312" s="243" t="s">
        <v>432</v>
      </c>
      <c r="C312" s="244" t="s">
        <v>2628</v>
      </c>
      <c r="D312" s="258" t="s">
        <v>1118</v>
      </c>
      <c r="E312" s="246">
        <v>9.18</v>
      </c>
      <c r="F312" s="259" t="s">
        <v>3067</v>
      </c>
      <c r="G312" s="259">
        <v>38</v>
      </c>
      <c r="H312" s="259"/>
      <c r="I312" s="260">
        <f>VLOOKUP(A312,[1]SatışFiyat!A:E,4,FALSE)</f>
        <v>9.178328016</v>
      </c>
      <c r="J312" s="260">
        <f>I312*G312</f>
        <v>348.77646460800003</v>
      </c>
    </row>
    <row r="313" spans="1:10" hidden="1" x14ac:dyDescent="0.35">
      <c r="A313" s="265" t="s">
        <v>1528</v>
      </c>
      <c r="B313" s="262" t="s">
        <v>433</v>
      </c>
      <c r="C313" s="263" t="s">
        <v>2628</v>
      </c>
      <c r="D313" s="245" t="s">
        <v>1118</v>
      </c>
      <c r="E313" s="246">
        <v>17.740000000000002</v>
      </c>
      <c r="F313" s="246" t="s">
        <v>3067</v>
      </c>
      <c r="G313" s="250"/>
      <c r="I313" s="246"/>
      <c r="J313" s="246"/>
    </row>
    <row r="314" spans="1:10" hidden="1" x14ac:dyDescent="0.35">
      <c r="A314" s="251" t="s">
        <v>1529</v>
      </c>
      <c r="B314" s="243" t="s">
        <v>92</v>
      </c>
      <c r="C314" s="244" t="s">
        <v>2628</v>
      </c>
      <c r="D314" s="245" t="s">
        <v>1118</v>
      </c>
      <c r="E314" s="246">
        <v>21.040000000000003</v>
      </c>
      <c r="F314" s="246" t="s">
        <v>3067</v>
      </c>
      <c r="G314" s="246"/>
      <c r="I314" s="246"/>
      <c r="J314" s="246"/>
    </row>
    <row r="315" spans="1:10" hidden="1" x14ac:dyDescent="0.35">
      <c r="A315" s="251" t="s">
        <v>1530</v>
      </c>
      <c r="B315" s="243" t="s">
        <v>93</v>
      </c>
      <c r="C315" s="244" t="s">
        <v>2628</v>
      </c>
      <c r="D315" s="245" t="s">
        <v>1118</v>
      </c>
      <c r="E315" s="246">
        <v>36.72</v>
      </c>
      <c r="F315" s="246" t="s">
        <v>3067</v>
      </c>
      <c r="G315" s="246"/>
      <c r="I315" s="246"/>
      <c r="J315" s="246"/>
    </row>
    <row r="316" spans="1:10" hidden="1" x14ac:dyDescent="0.35">
      <c r="A316" s="251" t="s">
        <v>1531</v>
      </c>
      <c r="B316" s="243" t="s">
        <v>1210</v>
      </c>
      <c r="C316" s="244" t="s">
        <v>2628</v>
      </c>
      <c r="D316" s="245" t="s">
        <v>1118</v>
      </c>
      <c r="E316" s="246">
        <v>18.360000000000003</v>
      </c>
      <c r="F316" s="246" t="s">
        <v>3067</v>
      </c>
      <c r="G316" s="246"/>
      <c r="I316" s="246"/>
      <c r="J316" s="246"/>
    </row>
    <row r="317" spans="1:10" hidden="1" x14ac:dyDescent="0.35">
      <c r="A317" s="251" t="s">
        <v>1532</v>
      </c>
      <c r="B317" s="243" t="s">
        <v>94</v>
      </c>
      <c r="C317" s="244" t="s">
        <v>2628</v>
      </c>
      <c r="D317" s="245" t="s">
        <v>1118</v>
      </c>
      <c r="E317" s="246">
        <v>18.360000000000003</v>
      </c>
      <c r="F317" s="246" t="s">
        <v>3067</v>
      </c>
      <c r="G317" s="246"/>
      <c r="I317" s="246"/>
      <c r="J317" s="246"/>
    </row>
    <row r="318" spans="1:10" hidden="1" x14ac:dyDescent="0.35">
      <c r="A318" s="251" t="s">
        <v>1533</v>
      </c>
      <c r="B318" s="243" t="s">
        <v>1211</v>
      </c>
      <c r="C318" s="244" t="s">
        <v>2628</v>
      </c>
      <c r="D318" s="245" t="s">
        <v>1118</v>
      </c>
      <c r="E318" s="246">
        <v>21.650000000000002</v>
      </c>
      <c r="F318" s="246" t="s">
        <v>3067</v>
      </c>
      <c r="G318" s="246"/>
      <c r="I318" s="246"/>
      <c r="J318" s="246"/>
    </row>
    <row r="319" spans="1:10" hidden="1" x14ac:dyDescent="0.35">
      <c r="A319" s="251" t="s">
        <v>1534</v>
      </c>
      <c r="B319" s="243" t="s">
        <v>1212</v>
      </c>
      <c r="C319" s="244" t="s">
        <v>2628</v>
      </c>
      <c r="D319" s="245" t="s">
        <v>1118</v>
      </c>
      <c r="E319" s="246">
        <v>17.32</v>
      </c>
      <c r="F319" s="246" t="s">
        <v>3067</v>
      </c>
      <c r="G319" s="246"/>
      <c r="I319" s="246"/>
      <c r="J319" s="246"/>
    </row>
    <row r="320" spans="1:10" hidden="1" x14ac:dyDescent="0.35">
      <c r="A320" s="251" t="s">
        <v>1535</v>
      </c>
      <c r="B320" s="243" t="s">
        <v>95</v>
      </c>
      <c r="C320" s="244" t="s">
        <v>2628</v>
      </c>
      <c r="D320" s="245" t="s">
        <v>1118</v>
      </c>
      <c r="E320" s="246">
        <v>17.32</v>
      </c>
      <c r="F320" s="246" t="s">
        <v>3067</v>
      </c>
      <c r="G320" s="246"/>
      <c r="I320" s="246"/>
      <c r="J320" s="246"/>
    </row>
    <row r="321" spans="1:10" hidden="1" x14ac:dyDescent="0.35">
      <c r="A321" s="251" t="s">
        <v>1536</v>
      </c>
      <c r="B321" s="243" t="s">
        <v>96</v>
      </c>
      <c r="C321" s="244" t="s">
        <v>2628</v>
      </c>
      <c r="D321" s="245" t="s">
        <v>1118</v>
      </c>
      <c r="E321" s="246">
        <v>2.13</v>
      </c>
      <c r="F321" s="246" t="s">
        <v>3067</v>
      </c>
      <c r="G321" s="246"/>
      <c r="I321" s="246"/>
      <c r="J321" s="246"/>
    </row>
    <row r="322" spans="1:10" hidden="1" x14ac:dyDescent="0.35">
      <c r="A322" s="251" t="s">
        <v>1537</v>
      </c>
      <c r="B322" s="243" t="s">
        <v>1213</v>
      </c>
      <c r="C322" s="244" t="s">
        <v>2628</v>
      </c>
      <c r="D322" s="245" t="s">
        <v>1118</v>
      </c>
      <c r="E322" s="246">
        <v>4.66</v>
      </c>
      <c r="F322" s="246" t="s">
        <v>3067</v>
      </c>
      <c r="G322" s="246"/>
      <c r="I322" s="246"/>
      <c r="J322" s="246"/>
    </row>
    <row r="323" spans="1:10" hidden="1" x14ac:dyDescent="0.35">
      <c r="A323" s="251" t="s">
        <v>1538</v>
      </c>
      <c r="B323" s="243" t="s">
        <v>97</v>
      </c>
      <c r="C323" s="244" t="s">
        <v>2628</v>
      </c>
      <c r="D323" s="245" t="s">
        <v>1118</v>
      </c>
      <c r="E323" s="246">
        <v>5.68</v>
      </c>
      <c r="F323" s="246" t="s">
        <v>3067</v>
      </c>
      <c r="G323" s="246"/>
      <c r="I323" s="246"/>
      <c r="J323" s="246"/>
    </row>
    <row r="324" spans="1:10" hidden="1" x14ac:dyDescent="0.35">
      <c r="A324" s="251" t="s">
        <v>1539</v>
      </c>
      <c r="B324" s="243" t="s">
        <v>98</v>
      </c>
      <c r="C324" s="244" t="s">
        <v>2628</v>
      </c>
      <c r="D324" s="245" t="s">
        <v>1118</v>
      </c>
      <c r="E324" s="246">
        <v>4.66</v>
      </c>
      <c r="F324" s="246" t="s">
        <v>3067</v>
      </c>
      <c r="G324" s="246"/>
      <c r="I324" s="246"/>
      <c r="J324" s="246"/>
    </row>
    <row r="325" spans="1:10" hidden="1" x14ac:dyDescent="0.35">
      <c r="A325" s="251" t="s">
        <v>1540</v>
      </c>
      <c r="B325" s="243" t="s">
        <v>99</v>
      </c>
      <c r="C325" s="244" t="s">
        <v>2628</v>
      </c>
      <c r="D325" s="245" t="s">
        <v>1118</v>
      </c>
      <c r="E325" s="246">
        <v>1.3</v>
      </c>
      <c r="F325" s="246" t="s">
        <v>3067</v>
      </c>
      <c r="G325" s="246"/>
      <c r="I325" s="246"/>
      <c r="J325" s="246"/>
    </row>
    <row r="326" spans="1:10" hidden="1" x14ac:dyDescent="0.35">
      <c r="A326" s="251" t="s">
        <v>1541</v>
      </c>
      <c r="B326" s="243" t="s">
        <v>896</v>
      </c>
      <c r="C326" s="244" t="s">
        <v>2628</v>
      </c>
      <c r="D326" s="245" t="s">
        <v>1118</v>
      </c>
      <c r="E326" s="246">
        <v>28.17</v>
      </c>
      <c r="F326" s="246" t="s">
        <v>3067</v>
      </c>
      <c r="G326" s="246"/>
      <c r="I326" s="246"/>
      <c r="J326" s="246"/>
    </row>
    <row r="327" spans="1:10" hidden="1" x14ac:dyDescent="0.35">
      <c r="A327" s="251" t="s">
        <v>1542</v>
      </c>
      <c r="B327" s="243" t="s">
        <v>1214</v>
      </c>
      <c r="C327" s="244" t="s">
        <v>2628</v>
      </c>
      <c r="D327" s="245" t="s">
        <v>1118</v>
      </c>
      <c r="E327" s="246">
        <v>45.269999999999996</v>
      </c>
      <c r="F327" s="246" t="s">
        <v>3067</v>
      </c>
      <c r="G327" s="246"/>
      <c r="I327" s="246"/>
      <c r="J327" s="246"/>
    </row>
    <row r="328" spans="1:10" hidden="1" x14ac:dyDescent="0.35">
      <c r="A328" s="251" t="s">
        <v>1543</v>
      </c>
      <c r="B328" s="243" t="s">
        <v>897</v>
      </c>
      <c r="C328" s="244" t="s">
        <v>2628</v>
      </c>
      <c r="D328" s="245" t="s">
        <v>1118</v>
      </c>
      <c r="E328" s="246">
        <v>31.560000000000002</v>
      </c>
      <c r="F328" s="246" t="s">
        <v>3067</v>
      </c>
      <c r="G328" s="246"/>
      <c r="I328" s="246"/>
      <c r="J328" s="246"/>
    </row>
    <row r="329" spans="1:10" hidden="1" x14ac:dyDescent="0.35">
      <c r="A329" s="264" t="s">
        <v>1544</v>
      </c>
      <c r="B329" s="256" t="s">
        <v>898</v>
      </c>
      <c r="C329" s="257" t="s">
        <v>2628</v>
      </c>
      <c r="D329" s="245" t="s">
        <v>1118</v>
      </c>
      <c r="E329" s="246">
        <v>60.08</v>
      </c>
      <c r="F329" s="246" t="s">
        <v>3067</v>
      </c>
      <c r="G329" s="246"/>
      <c r="I329" s="246"/>
      <c r="J329" s="246"/>
    </row>
    <row r="330" spans="1:10" x14ac:dyDescent="0.35">
      <c r="A330" s="251" t="s">
        <v>1545</v>
      </c>
      <c r="B330" s="243" t="s">
        <v>100</v>
      </c>
      <c r="C330" s="244" t="s">
        <v>2628</v>
      </c>
      <c r="D330" s="258" t="s">
        <v>1118</v>
      </c>
      <c r="E330" s="246">
        <v>20.200000000000003</v>
      </c>
      <c r="F330" s="259" t="s">
        <v>3068</v>
      </c>
      <c r="G330" s="266">
        <v>17</v>
      </c>
      <c r="H330" s="259"/>
      <c r="I330" s="260">
        <f>VLOOKUP(A330,[1]SatışFiyat!A:E,4,FALSE)</f>
        <v>20.192321635200006</v>
      </c>
      <c r="J330" s="260">
        <f>I330*G330</f>
        <v>343.26946779840011</v>
      </c>
    </row>
    <row r="331" spans="1:10" x14ac:dyDescent="0.35">
      <c r="A331" s="251" t="s">
        <v>1546</v>
      </c>
      <c r="B331" s="243" t="s">
        <v>101</v>
      </c>
      <c r="C331" s="244" t="s">
        <v>2628</v>
      </c>
      <c r="D331" s="258" t="s">
        <v>1118</v>
      </c>
      <c r="E331" s="246">
        <v>38.07</v>
      </c>
      <c r="F331" s="259" t="s">
        <v>3068</v>
      </c>
      <c r="G331" s="266">
        <v>1</v>
      </c>
      <c r="H331" s="259"/>
      <c r="I331" s="260">
        <f>VLOOKUP(A331,[1]SatışFiyat!A:E,4,FALSE)</f>
        <v>38.060629127950016</v>
      </c>
      <c r="J331" s="260">
        <f>I331*G331</f>
        <v>38.060629127950016</v>
      </c>
    </row>
    <row r="332" spans="1:10" x14ac:dyDescent="0.35">
      <c r="A332" s="251" t="s">
        <v>1547</v>
      </c>
      <c r="B332" s="243" t="s">
        <v>102</v>
      </c>
      <c r="C332" s="244" t="s">
        <v>2628</v>
      </c>
      <c r="D332" s="258" t="s">
        <v>1118</v>
      </c>
      <c r="E332" s="246">
        <v>11.02</v>
      </c>
      <c r="F332" s="259" t="s">
        <v>3068</v>
      </c>
      <c r="G332" s="266">
        <v>5</v>
      </c>
      <c r="H332" s="259"/>
      <c r="I332" s="260">
        <f>VLOOKUP(A332,[1]SatışFiyat!A:E,4,FALSE)</f>
        <v>11.013993619200003</v>
      </c>
      <c r="J332" s="260">
        <f>I332*G332</f>
        <v>55.069968096000011</v>
      </c>
    </row>
    <row r="333" spans="1:10" hidden="1" x14ac:dyDescent="0.35">
      <c r="A333" s="265" t="s">
        <v>1548</v>
      </c>
      <c r="B333" s="262" t="s">
        <v>103</v>
      </c>
      <c r="C333" s="263" t="s">
        <v>2628</v>
      </c>
      <c r="D333" s="245" t="s">
        <v>1118</v>
      </c>
      <c r="E333" s="246">
        <v>20.770000000000003</v>
      </c>
      <c r="F333" s="246" t="s">
        <v>3068</v>
      </c>
      <c r="G333" s="267"/>
      <c r="I333" s="246"/>
      <c r="J333" s="246"/>
    </row>
    <row r="334" spans="1:10" hidden="1" x14ac:dyDescent="0.35">
      <c r="A334" s="251" t="s">
        <v>1549</v>
      </c>
      <c r="B334" s="243" t="s">
        <v>104</v>
      </c>
      <c r="C334" s="244" t="s">
        <v>2628</v>
      </c>
      <c r="D334" s="245" t="s">
        <v>1118</v>
      </c>
      <c r="E334" s="246">
        <v>5.51</v>
      </c>
      <c r="F334" s="246" t="s">
        <v>3068</v>
      </c>
      <c r="G334" s="267"/>
      <c r="I334" s="246"/>
      <c r="J334" s="246"/>
    </row>
    <row r="335" spans="1:10" hidden="1" x14ac:dyDescent="0.35">
      <c r="A335" s="251" t="s">
        <v>1550</v>
      </c>
      <c r="B335" s="243" t="s">
        <v>105</v>
      </c>
      <c r="C335" s="244" t="s">
        <v>2628</v>
      </c>
      <c r="D335" s="245" t="s">
        <v>1118</v>
      </c>
      <c r="E335" s="246">
        <v>10.39</v>
      </c>
      <c r="F335" s="246" t="s">
        <v>3068</v>
      </c>
      <c r="G335" s="267"/>
      <c r="I335" s="246"/>
      <c r="J335" s="246"/>
    </row>
    <row r="336" spans="1:10" hidden="1" x14ac:dyDescent="0.35">
      <c r="A336" s="251" t="s">
        <v>1551</v>
      </c>
      <c r="B336" s="243" t="s">
        <v>489</v>
      </c>
      <c r="C336" s="244" t="s">
        <v>2628</v>
      </c>
      <c r="D336" s="245" t="s">
        <v>1118</v>
      </c>
      <c r="E336" s="246">
        <v>9.5</v>
      </c>
      <c r="F336" s="246" t="s">
        <v>3068</v>
      </c>
      <c r="G336" s="267"/>
      <c r="I336" s="246"/>
      <c r="J336" s="246"/>
    </row>
    <row r="337" spans="1:10" hidden="1" x14ac:dyDescent="0.35">
      <c r="A337" s="251" t="s">
        <v>1552</v>
      </c>
      <c r="B337" s="243" t="s">
        <v>490</v>
      </c>
      <c r="C337" s="244" t="s">
        <v>2628</v>
      </c>
      <c r="D337" s="245" t="s">
        <v>1118</v>
      </c>
      <c r="E337" s="246">
        <v>14.37</v>
      </c>
      <c r="F337" s="246" t="s">
        <v>3068</v>
      </c>
      <c r="G337" s="267"/>
      <c r="I337" s="246"/>
      <c r="J337" s="246"/>
    </row>
    <row r="338" spans="1:10" hidden="1" x14ac:dyDescent="0.35">
      <c r="A338" s="251" t="s">
        <v>1553</v>
      </c>
      <c r="B338" s="243" t="s">
        <v>1215</v>
      </c>
      <c r="C338" s="244" t="s">
        <v>2628</v>
      </c>
      <c r="D338" s="245" t="s">
        <v>1118</v>
      </c>
      <c r="E338" s="246">
        <v>9.5</v>
      </c>
      <c r="F338" s="246" t="s">
        <v>3068</v>
      </c>
      <c r="G338" s="267"/>
      <c r="I338" s="246"/>
      <c r="J338" s="246"/>
    </row>
    <row r="339" spans="1:10" hidden="1" x14ac:dyDescent="0.35">
      <c r="A339" s="251" t="s">
        <v>1554</v>
      </c>
      <c r="B339" s="243" t="s">
        <v>106</v>
      </c>
      <c r="C339" s="244" t="s">
        <v>2628</v>
      </c>
      <c r="D339" s="245" t="s">
        <v>1118</v>
      </c>
      <c r="E339" s="246">
        <v>20.200000000000003</v>
      </c>
      <c r="F339" s="246" t="s">
        <v>3068</v>
      </c>
      <c r="G339" s="267"/>
      <c r="I339" s="246"/>
      <c r="J339" s="246"/>
    </row>
    <row r="340" spans="1:10" hidden="1" x14ac:dyDescent="0.35">
      <c r="A340" s="251" t="s">
        <v>1555</v>
      </c>
      <c r="B340" s="243" t="s">
        <v>107</v>
      </c>
      <c r="C340" s="244" t="s">
        <v>2628</v>
      </c>
      <c r="D340" s="245" t="s">
        <v>1118</v>
      </c>
      <c r="E340" s="246">
        <v>38.07</v>
      </c>
      <c r="F340" s="246" t="s">
        <v>3068</v>
      </c>
      <c r="G340" s="267"/>
      <c r="I340" s="246"/>
      <c r="J340" s="246"/>
    </row>
    <row r="341" spans="1:10" hidden="1" x14ac:dyDescent="0.35">
      <c r="A341" s="251" t="s">
        <v>1556</v>
      </c>
      <c r="B341" s="243" t="s">
        <v>108</v>
      </c>
      <c r="C341" s="244" t="s">
        <v>2628</v>
      </c>
      <c r="D341" s="245" t="s">
        <v>1118</v>
      </c>
      <c r="E341" s="246">
        <v>20.200000000000003</v>
      </c>
      <c r="F341" s="246" t="s">
        <v>3068</v>
      </c>
      <c r="G341" s="267"/>
      <c r="I341" s="246"/>
      <c r="J341" s="246"/>
    </row>
    <row r="342" spans="1:10" hidden="1" x14ac:dyDescent="0.35">
      <c r="A342" s="251" t="s">
        <v>1557</v>
      </c>
      <c r="B342" s="243" t="s">
        <v>109</v>
      </c>
      <c r="C342" s="244" t="s">
        <v>2628</v>
      </c>
      <c r="D342" s="245" t="s">
        <v>1118</v>
      </c>
      <c r="E342" s="246">
        <v>38.07</v>
      </c>
      <c r="F342" s="246" t="s">
        <v>3068</v>
      </c>
      <c r="G342" s="267"/>
      <c r="I342" s="246"/>
      <c r="J342" s="246"/>
    </row>
    <row r="343" spans="1:10" hidden="1" x14ac:dyDescent="0.35">
      <c r="A343" s="251" t="s">
        <v>1558</v>
      </c>
      <c r="B343" s="243" t="s">
        <v>110</v>
      </c>
      <c r="C343" s="244" t="s">
        <v>2628</v>
      </c>
      <c r="D343" s="245" t="s">
        <v>1118</v>
      </c>
      <c r="E343" s="246">
        <v>20.200000000000003</v>
      </c>
      <c r="F343" s="246" t="s">
        <v>3068</v>
      </c>
      <c r="G343" s="267"/>
      <c r="I343" s="246"/>
      <c r="J343" s="246"/>
    </row>
    <row r="344" spans="1:10" hidden="1" x14ac:dyDescent="0.35">
      <c r="A344" s="251" t="s">
        <v>1559</v>
      </c>
      <c r="B344" s="243" t="s">
        <v>111</v>
      </c>
      <c r="C344" s="244" t="s">
        <v>2628</v>
      </c>
      <c r="D344" s="245" t="s">
        <v>1118</v>
      </c>
      <c r="E344" s="246">
        <v>38.07</v>
      </c>
      <c r="F344" s="246" t="s">
        <v>3068</v>
      </c>
      <c r="G344" s="267"/>
      <c r="I344" s="246"/>
      <c r="J344" s="246"/>
    </row>
    <row r="345" spans="1:10" hidden="1" x14ac:dyDescent="0.35">
      <c r="A345" s="251" t="s">
        <v>1560</v>
      </c>
      <c r="B345" s="243" t="s">
        <v>112</v>
      </c>
      <c r="C345" s="244" t="s">
        <v>2628</v>
      </c>
      <c r="D345" s="245" t="s">
        <v>1118</v>
      </c>
      <c r="E345" s="246">
        <v>20.200000000000003</v>
      </c>
      <c r="F345" s="246" t="s">
        <v>3068</v>
      </c>
      <c r="G345" s="267"/>
      <c r="I345" s="246"/>
      <c r="J345" s="246"/>
    </row>
    <row r="346" spans="1:10" hidden="1" x14ac:dyDescent="0.35">
      <c r="A346" s="264" t="s">
        <v>1561</v>
      </c>
      <c r="B346" s="256" t="s">
        <v>113</v>
      </c>
      <c r="C346" s="257" t="s">
        <v>2628</v>
      </c>
      <c r="D346" s="245" t="s">
        <v>1118</v>
      </c>
      <c r="E346" s="246">
        <v>38.07</v>
      </c>
      <c r="F346" s="246" t="s">
        <v>3068</v>
      </c>
      <c r="G346" s="267"/>
      <c r="I346" s="246"/>
      <c r="J346" s="246"/>
    </row>
    <row r="347" spans="1:10" x14ac:dyDescent="0.35">
      <c r="A347" s="251" t="s">
        <v>1562</v>
      </c>
      <c r="B347" s="243" t="s">
        <v>114</v>
      </c>
      <c r="C347" s="244" t="s">
        <v>2628</v>
      </c>
      <c r="D347" s="258" t="s">
        <v>1118</v>
      </c>
      <c r="E347" s="246">
        <v>20.200000000000003</v>
      </c>
      <c r="F347" s="259" t="s">
        <v>3068</v>
      </c>
      <c r="G347" s="266">
        <v>63</v>
      </c>
      <c r="H347" s="259"/>
      <c r="I347" s="260">
        <f>VLOOKUP(A347,[1]SatışFiyat!A:E,4,FALSE)</f>
        <v>20.192321635200006</v>
      </c>
      <c r="J347" s="260">
        <f>I347*G347</f>
        <v>1272.1162630176004</v>
      </c>
    </row>
    <row r="348" spans="1:10" hidden="1" x14ac:dyDescent="0.35">
      <c r="A348" s="265" t="s">
        <v>1563</v>
      </c>
      <c r="B348" s="262" t="s">
        <v>115</v>
      </c>
      <c r="C348" s="263" t="s">
        <v>2628</v>
      </c>
      <c r="D348" s="245" t="s">
        <v>1118</v>
      </c>
      <c r="E348" s="246">
        <v>38.07</v>
      </c>
      <c r="F348" s="246" t="s">
        <v>3068</v>
      </c>
      <c r="G348" s="267"/>
      <c r="I348" s="246"/>
      <c r="J348" s="246"/>
    </row>
    <row r="349" spans="1:10" hidden="1" x14ac:dyDescent="0.35">
      <c r="A349" s="264" t="s">
        <v>1564</v>
      </c>
      <c r="B349" s="256" t="s">
        <v>441</v>
      </c>
      <c r="C349" s="257" t="s">
        <v>2628</v>
      </c>
      <c r="D349" s="245" t="s">
        <v>1118</v>
      </c>
      <c r="E349" s="246">
        <v>41.53</v>
      </c>
      <c r="F349" s="246" t="s">
        <v>3068</v>
      </c>
      <c r="G349" s="267"/>
      <c r="I349" s="246"/>
      <c r="J349" s="246"/>
    </row>
    <row r="350" spans="1:10" x14ac:dyDescent="0.35">
      <c r="A350" s="251" t="s">
        <v>1565</v>
      </c>
      <c r="B350" s="243" t="s">
        <v>442</v>
      </c>
      <c r="C350" s="244" t="s">
        <v>2628</v>
      </c>
      <c r="D350" s="258" t="s">
        <v>1118</v>
      </c>
      <c r="E350" s="246">
        <v>22.03</v>
      </c>
      <c r="F350" s="259" t="s">
        <v>3068</v>
      </c>
      <c r="G350" s="266">
        <v>100</v>
      </c>
      <c r="H350" s="259"/>
      <c r="I350" s="260">
        <f>VLOOKUP(A350,[1]SatışFiyat!A:E,4,FALSE)</f>
        <v>22.027987238400005</v>
      </c>
      <c r="J350" s="260">
        <f>I350*G350</f>
        <v>2202.7987238400005</v>
      </c>
    </row>
    <row r="351" spans="1:10" hidden="1" x14ac:dyDescent="0.35">
      <c r="A351" s="265" t="s">
        <v>1566</v>
      </c>
      <c r="B351" s="248" t="s">
        <v>116</v>
      </c>
      <c r="C351" s="263" t="s">
        <v>2628</v>
      </c>
      <c r="D351" s="245" t="s">
        <v>1118</v>
      </c>
      <c r="E351" s="246">
        <v>41.53</v>
      </c>
      <c r="F351" s="246" t="s">
        <v>3068</v>
      </c>
      <c r="G351" s="267"/>
      <c r="I351" s="246"/>
      <c r="J351" s="246"/>
    </row>
    <row r="352" spans="1:10" hidden="1" x14ac:dyDescent="0.35">
      <c r="A352" s="264" t="s">
        <v>1567</v>
      </c>
      <c r="B352" s="256" t="s">
        <v>117</v>
      </c>
      <c r="C352" s="257" t="s">
        <v>2628</v>
      </c>
      <c r="D352" s="245" t="s">
        <v>1118</v>
      </c>
      <c r="E352" s="246">
        <v>22.03</v>
      </c>
      <c r="F352" s="246" t="s">
        <v>3068</v>
      </c>
      <c r="G352" s="267"/>
      <c r="I352" s="246"/>
      <c r="J352" s="246"/>
    </row>
    <row r="353" spans="1:10" x14ac:dyDescent="0.35">
      <c r="A353" s="251" t="s">
        <v>1568</v>
      </c>
      <c r="B353" s="243" t="s">
        <v>434</v>
      </c>
      <c r="C353" s="244" t="s">
        <v>2628</v>
      </c>
      <c r="D353" s="258" t="s">
        <v>1118</v>
      </c>
      <c r="E353" s="246">
        <v>11.02</v>
      </c>
      <c r="F353" s="259" t="s">
        <v>3068</v>
      </c>
      <c r="G353" s="259">
        <v>60</v>
      </c>
      <c r="H353" s="259"/>
      <c r="I353" s="260">
        <f>VLOOKUP(A353,[1]SatışFiyat!A:E,4,FALSE)</f>
        <v>11.013993619200003</v>
      </c>
      <c r="J353" s="260">
        <f>I353*G353</f>
        <v>660.83961715200019</v>
      </c>
    </row>
    <row r="354" spans="1:10" hidden="1" x14ac:dyDescent="0.35">
      <c r="A354" s="265" t="s">
        <v>1569</v>
      </c>
      <c r="B354" s="262" t="s">
        <v>435</v>
      </c>
      <c r="C354" s="263" t="s">
        <v>2628</v>
      </c>
      <c r="D354" s="245" t="s">
        <v>1118</v>
      </c>
      <c r="E354" s="246">
        <v>20.770000000000003</v>
      </c>
      <c r="F354" s="246" t="s">
        <v>3068</v>
      </c>
      <c r="G354" s="268"/>
      <c r="I354" s="246"/>
      <c r="J354" s="246"/>
    </row>
    <row r="355" spans="1:10" hidden="1" x14ac:dyDescent="0.35">
      <c r="A355" s="251" t="s">
        <v>1570</v>
      </c>
      <c r="B355" s="243" t="s">
        <v>118</v>
      </c>
      <c r="C355" s="244" t="s">
        <v>2628</v>
      </c>
      <c r="D355" s="245" t="s">
        <v>1118</v>
      </c>
      <c r="E355" s="246">
        <v>25.25</v>
      </c>
      <c r="F355" s="246" t="s">
        <v>3068</v>
      </c>
      <c r="G355" s="267"/>
      <c r="I355" s="246"/>
      <c r="J355" s="246"/>
    </row>
    <row r="356" spans="1:10" hidden="1" x14ac:dyDescent="0.35">
      <c r="A356" s="251" t="s">
        <v>1571</v>
      </c>
      <c r="B356" s="243" t="s">
        <v>119</v>
      </c>
      <c r="C356" s="244" t="s">
        <v>2628</v>
      </c>
      <c r="D356" s="245" t="s">
        <v>1118</v>
      </c>
      <c r="E356" s="246">
        <v>43.11</v>
      </c>
      <c r="F356" s="246" t="s">
        <v>3068</v>
      </c>
      <c r="G356" s="267"/>
      <c r="I356" s="246"/>
      <c r="J356" s="246"/>
    </row>
    <row r="357" spans="1:10" hidden="1" x14ac:dyDescent="0.35">
      <c r="A357" s="251" t="s">
        <v>1572</v>
      </c>
      <c r="B357" s="243" t="s">
        <v>1216</v>
      </c>
      <c r="C357" s="244" t="s">
        <v>2628</v>
      </c>
      <c r="D357" s="245" t="s">
        <v>1118</v>
      </c>
      <c r="E357" s="246">
        <v>22.03</v>
      </c>
      <c r="F357" s="246" t="s">
        <v>3068</v>
      </c>
      <c r="G357" s="267"/>
      <c r="I357" s="246"/>
      <c r="J357" s="246"/>
    </row>
    <row r="358" spans="1:10" hidden="1" x14ac:dyDescent="0.35">
      <c r="A358" s="251" t="s">
        <v>1573</v>
      </c>
      <c r="B358" s="243" t="s">
        <v>120</v>
      </c>
      <c r="C358" s="244" t="s">
        <v>2628</v>
      </c>
      <c r="D358" s="245" t="s">
        <v>1118</v>
      </c>
      <c r="E358" s="246">
        <v>22.03</v>
      </c>
      <c r="F358" s="246" t="s">
        <v>3068</v>
      </c>
      <c r="G358" s="267"/>
      <c r="I358" s="246"/>
      <c r="J358" s="246"/>
    </row>
    <row r="359" spans="1:10" hidden="1" x14ac:dyDescent="0.35">
      <c r="A359" s="251" t="s">
        <v>1574</v>
      </c>
      <c r="B359" s="243" t="s">
        <v>1217</v>
      </c>
      <c r="C359" s="244" t="s">
        <v>2628</v>
      </c>
      <c r="D359" s="245" t="s">
        <v>1118</v>
      </c>
      <c r="E359" s="246">
        <v>23.270000000000003</v>
      </c>
      <c r="F359" s="246" t="s">
        <v>3068</v>
      </c>
      <c r="G359" s="267"/>
      <c r="I359" s="246"/>
      <c r="J359" s="246"/>
    </row>
    <row r="360" spans="1:10" hidden="1" x14ac:dyDescent="0.35">
      <c r="A360" s="251" t="s">
        <v>1575</v>
      </c>
      <c r="B360" s="243" t="s">
        <v>1218</v>
      </c>
      <c r="C360" s="244" t="s">
        <v>2628</v>
      </c>
      <c r="D360" s="245" t="s">
        <v>1118</v>
      </c>
      <c r="E360" s="246">
        <v>18.62</v>
      </c>
      <c r="F360" s="246" t="s">
        <v>3068</v>
      </c>
      <c r="G360" s="267"/>
      <c r="I360" s="246"/>
      <c r="J360" s="246"/>
    </row>
    <row r="361" spans="1:10" hidden="1" x14ac:dyDescent="0.35">
      <c r="A361" s="251" t="s">
        <v>1576</v>
      </c>
      <c r="B361" s="243" t="s">
        <v>121</v>
      </c>
      <c r="C361" s="244" t="s">
        <v>2628</v>
      </c>
      <c r="D361" s="245" t="s">
        <v>1118</v>
      </c>
      <c r="E361" s="246">
        <v>18.62</v>
      </c>
      <c r="F361" s="246" t="s">
        <v>3068</v>
      </c>
      <c r="G361" s="267"/>
      <c r="I361" s="246"/>
      <c r="J361" s="246"/>
    </row>
    <row r="362" spans="1:10" hidden="1" x14ac:dyDescent="0.35">
      <c r="A362" s="251" t="s">
        <v>1577</v>
      </c>
      <c r="B362" s="243" t="s">
        <v>122</v>
      </c>
      <c r="C362" s="244" t="s">
        <v>2628</v>
      </c>
      <c r="D362" s="245" t="s">
        <v>1118</v>
      </c>
      <c r="E362" s="246">
        <v>2.34</v>
      </c>
      <c r="F362" s="246" t="s">
        <v>3068</v>
      </c>
      <c r="G362" s="267"/>
      <c r="I362" s="246"/>
      <c r="J362" s="246"/>
    </row>
    <row r="363" spans="1:10" hidden="1" x14ac:dyDescent="0.35">
      <c r="A363" s="251" t="s">
        <v>1578</v>
      </c>
      <c r="B363" s="243" t="s">
        <v>1219</v>
      </c>
      <c r="C363" s="244" t="s">
        <v>2628</v>
      </c>
      <c r="D363" s="245" t="s">
        <v>1118</v>
      </c>
      <c r="E363" s="246">
        <v>5.0599999999999996</v>
      </c>
      <c r="F363" s="246" t="s">
        <v>3068</v>
      </c>
      <c r="G363" s="267"/>
      <c r="I363" s="246"/>
      <c r="J363" s="246"/>
    </row>
    <row r="364" spans="1:10" hidden="1" x14ac:dyDescent="0.35">
      <c r="A364" s="251" t="s">
        <v>1579</v>
      </c>
      <c r="B364" s="243" t="s">
        <v>123</v>
      </c>
      <c r="C364" s="244" t="s">
        <v>2628</v>
      </c>
      <c r="D364" s="245" t="s">
        <v>1118</v>
      </c>
      <c r="E364" s="246">
        <v>5.88</v>
      </c>
      <c r="F364" s="246" t="s">
        <v>3068</v>
      </c>
      <c r="G364" s="267"/>
      <c r="I364" s="246"/>
      <c r="J364" s="246"/>
    </row>
    <row r="365" spans="1:10" hidden="1" x14ac:dyDescent="0.35">
      <c r="A365" s="251" t="s">
        <v>1580</v>
      </c>
      <c r="B365" s="243" t="s">
        <v>124</v>
      </c>
      <c r="C365" s="244" t="s">
        <v>2628</v>
      </c>
      <c r="D365" s="245" t="s">
        <v>1118</v>
      </c>
      <c r="E365" s="246">
        <v>5.0599999999999996</v>
      </c>
      <c r="F365" s="246" t="s">
        <v>3068</v>
      </c>
      <c r="G365" s="267"/>
      <c r="I365" s="246"/>
      <c r="J365" s="246"/>
    </row>
    <row r="366" spans="1:10" hidden="1" x14ac:dyDescent="0.35">
      <c r="A366" s="251" t="s">
        <v>1581</v>
      </c>
      <c r="B366" s="243" t="s">
        <v>125</v>
      </c>
      <c r="C366" s="244" t="s">
        <v>2628</v>
      </c>
      <c r="D366" s="245" t="s">
        <v>1118</v>
      </c>
      <c r="E366" s="246">
        <v>1.56</v>
      </c>
      <c r="F366" s="246" t="s">
        <v>3068</v>
      </c>
      <c r="G366" s="267"/>
      <c r="I366" s="246"/>
      <c r="J366" s="246"/>
    </row>
    <row r="367" spans="1:10" hidden="1" x14ac:dyDescent="0.35">
      <c r="A367" s="251" t="s">
        <v>1582</v>
      </c>
      <c r="B367" s="243" t="s">
        <v>809</v>
      </c>
      <c r="C367" s="244" t="s">
        <v>2628</v>
      </c>
      <c r="D367" s="245" t="s">
        <v>1118</v>
      </c>
      <c r="E367" s="246">
        <v>33.21</v>
      </c>
      <c r="F367" s="246" t="s">
        <v>3068</v>
      </c>
      <c r="G367" s="267"/>
      <c r="I367" s="246"/>
      <c r="J367" s="246"/>
    </row>
    <row r="368" spans="1:10" hidden="1" x14ac:dyDescent="0.35">
      <c r="A368" s="251" t="s">
        <v>1583</v>
      </c>
      <c r="B368" s="243" t="s">
        <v>810</v>
      </c>
      <c r="C368" s="244" t="s">
        <v>2628</v>
      </c>
      <c r="D368" s="245" t="s">
        <v>1118</v>
      </c>
      <c r="E368" s="246">
        <v>52.71</v>
      </c>
      <c r="F368" s="246" t="s">
        <v>3068</v>
      </c>
      <c r="G368" s="267"/>
      <c r="I368" s="246"/>
      <c r="J368" s="246"/>
    </row>
    <row r="369" spans="1:10" hidden="1" x14ac:dyDescent="0.35">
      <c r="A369" s="251" t="s">
        <v>1584</v>
      </c>
      <c r="B369" s="243" t="s">
        <v>807</v>
      </c>
      <c r="C369" s="244" t="s">
        <v>2628</v>
      </c>
      <c r="D369" s="245" t="s">
        <v>1118</v>
      </c>
      <c r="E369" s="246">
        <v>37.869999999999997</v>
      </c>
      <c r="F369" s="246" t="s">
        <v>3068</v>
      </c>
      <c r="G369" s="267"/>
      <c r="I369" s="246"/>
      <c r="J369" s="246"/>
    </row>
    <row r="370" spans="1:10" hidden="1" x14ac:dyDescent="0.35">
      <c r="A370" s="251" t="s">
        <v>1585</v>
      </c>
      <c r="B370" s="243" t="s">
        <v>808</v>
      </c>
      <c r="C370" s="244" t="s">
        <v>2628</v>
      </c>
      <c r="D370" s="245" t="s">
        <v>1118</v>
      </c>
      <c r="E370" s="246">
        <v>70.550000000000011</v>
      </c>
      <c r="F370" s="246" t="s">
        <v>3068</v>
      </c>
      <c r="G370" s="267"/>
      <c r="I370" s="246"/>
      <c r="J370" s="246"/>
    </row>
    <row r="371" spans="1:10" hidden="1" x14ac:dyDescent="0.35">
      <c r="A371" s="251" t="s">
        <v>1586</v>
      </c>
      <c r="B371" s="243" t="s">
        <v>126</v>
      </c>
      <c r="C371" s="244" t="s">
        <v>2628</v>
      </c>
      <c r="D371" s="245" t="s">
        <v>1118</v>
      </c>
      <c r="E371" s="246">
        <v>22.44</v>
      </c>
      <c r="F371" s="246" t="s">
        <v>3069</v>
      </c>
      <c r="G371" s="246"/>
      <c r="I371" s="246"/>
      <c r="J371" s="246"/>
    </row>
    <row r="372" spans="1:10" hidden="1" x14ac:dyDescent="0.35">
      <c r="A372" s="251" t="s">
        <v>1587</v>
      </c>
      <c r="B372" s="243" t="s">
        <v>127</v>
      </c>
      <c r="C372" s="244" t="s">
        <v>2628</v>
      </c>
      <c r="D372" s="245" t="s">
        <v>1118</v>
      </c>
      <c r="E372" s="246">
        <v>41.769999999999996</v>
      </c>
      <c r="F372" s="246" t="s">
        <v>3069</v>
      </c>
      <c r="G372" s="246"/>
      <c r="I372" s="246"/>
      <c r="J372" s="246"/>
    </row>
    <row r="373" spans="1:10" hidden="1" x14ac:dyDescent="0.35">
      <c r="A373" s="251" t="s">
        <v>1588</v>
      </c>
      <c r="B373" s="243" t="s">
        <v>128</v>
      </c>
      <c r="C373" s="244" t="s">
        <v>2628</v>
      </c>
      <c r="D373" s="245" t="s">
        <v>1118</v>
      </c>
      <c r="E373" s="246">
        <v>12.24</v>
      </c>
      <c r="F373" s="246" t="s">
        <v>3069</v>
      </c>
      <c r="G373" s="246"/>
      <c r="I373" s="246"/>
      <c r="J373" s="246"/>
    </row>
    <row r="374" spans="1:10" hidden="1" x14ac:dyDescent="0.35">
      <c r="A374" s="251" t="s">
        <v>1589</v>
      </c>
      <c r="B374" s="243" t="s">
        <v>129</v>
      </c>
      <c r="C374" s="244" t="s">
        <v>2628</v>
      </c>
      <c r="D374" s="245" t="s">
        <v>1118</v>
      </c>
      <c r="E374" s="246">
        <v>22.790000000000003</v>
      </c>
      <c r="F374" s="246" t="s">
        <v>3069</v>
      </c>
      <c r="G374" s="246"/>
      <c r="I374" s="246"/>
      <c r="J374" s="246"/>
    </row>
    <row r="375" spans="1:10" hidden="1" x14ac:dyDescent="0.35">
      <c r="A375" s="251" t="s">
        <v>1590</v>
      </c>
      <c r="B375" s="243" t="s">
        <v>130</v>
      </c>
      <c r="C375" s="244" t="s">
        <v>2628</v>
      </c>
      <c r="D375" s="245" t="s">
        <v>1118</v>
      </c>
      <c r="E375" s="246">
        <v>6.12</v>
      </c>
      <c r="F375" s="246" t="s">
        <v>3069</v>
      </c>
      <c r="G375" s="246"/>
      <c r="I375" s="246"/>
      <c r="J375" s="246"/>
    </row>
    <row r="376" spans="1:10" hidden="1" x14ac:dyDescent="0.35">
      <c r="A376" s="264" t="s">
        <v>1591</v>
      </c>
      <c r="B376" s="256" t="s">
        <v>131</v>
      </c>
      <c r="C376" s="257" t="s">
        <v>2628</v>
      </c>
      <c r="D376" s="245" t="s">
        <v>1118</v>
      </c>
      <c r="E376" s="246">
        <v>11.4</v>
      </c>
      <c r="F376" s="246" t="s">
        <v>3069</v>
      </c>
      <c r="G376" s="246"/>
      <c r="I376" s="246"/>
      <c r="J376" s="246"/>
    </row>
    <row r="377" spans="1:10" x14ac:dyDescent="0.35">
      <c r="A377" s="251" t="s">
        <v>1592</v>
      </c>
      <c r="B377" s="243" t="s">
        <v>491</v>
      </c>
      <c r="C377" s="244" t="s">
        <v>2628</v>
      </c>
      <c r="D377" s="258" t="s">
        <v>1118</v>
      </c>
      <c r="E377" s="246">
        <v>10.11</v>
      </c>
      <c r="F377" s="259" t="s">
        <v>3069</v>
      </c>
      <c r="G377" s="259">
        <v>1</v>
      </c>
      <c r="H377" s="259"/>
      <c r="I377" s="260">
        <f>VLOOKUP(A377,[1]SatışFiyat!A:E,4,FALSE)</f>
        <v>10.102236144000001</v>
      </c>
      <c r="J377" s="260">
        <f>I377*G377</f>
        <v>10.102236144000001</v>
      </c>
    </row>
    <row r="378" spans="1:10" hidden="1" x14ac:dyDescent="0.35">
      <c r="A378" s="265" t="s">
        <v>1593</v>
      </c>
      <c r="B378" s="262" t="s">
        <v>492</v>
      </c>
      <c r="C378" s="263" t="s">
        <v>2628</v>
      </c>
      <c r="D378" s="245" t="s">
        <v>1118</v>
      </c>
      <c r="E378" s="246">
        <v>15.379999999999999</v>
      </c>
      <c r="F378" s="246" t="s">
        <v>3069</v>
      </c>
      <c r="G378" s="246"/>
      <c r="I378" s="246"/>
      <c r="J378" s="246"/>
    </row>
    <row r="379" spans="1:10" hidden="1" x14ac:dyDescent="0.35">
      <c r="A379" s="251" t="s">
        <v>1594</v>
      </c>
      <c r="B379" s="243" t="s">
        <v>1220</v>
      </c>
      <c r="C379" s="244" t="s">
        <v>2628</v>
      </c>
      <c r="D379" s="245" t="s">
        <v>1118</v>
      </c>
      <c r="E379" s="246">
        <v>10.11</v>
      </c>
      <c r="F379" s="246" t="s">
        <v>3069</v>
      </c>
      <c r="G379" s="246"/>
      <c r="I379" s="246"/>
      <c r="J379" s="246"/>
    </row>
    <row r="380" spans="1:10" hidden="1" x14ac:dyDescent="0.35">
      <c r="A380" s="251" t="s">
        <v>1595</v>
      </c>
      <c r="B380" s="243" t="s">
        <v>132</v>
      </c>
      <c r="C380" s="244" t="s">
        <v>2628</v>
      </c>
      <c r="D380" s="245" t="s">
        <v>1118</v>
      </c>
      <c r="E380" s="246">
        <v>22.44</v>
      </c>
      <c r="F380" s="246" t="s">
        <v>3069</v>
      </c>
      <c r="G380" s="246"/>
      <c r="I380" s="246"/>
      <c r="J380" s="246"/>
    </row>
    <row r="381" spans="1:10" hidden="1" x14ac:dyDescent="0.35">
      <c r="A381" s="251" t="s">
        <v>1596</v>
      </c>
      <c r="B381" s="243" t="s">
        <v>133</v>
      </c>
      <c r="C381" s="244" t="s">
        <v>2628</v>
      </c>
      <c r="D381" s="245" t="s">
        <v>1118</v>
      </c>
      <c r="E381" s="246">
        <v>41.769999999999996</v>
      </c>
      <c r="F381" s="246" t="s">
        <v>3069</v>
      </c>
      <c r="G381" s="246"/>
      <c r="I381" s="246"/>
      <c r="J381" s="246"/>
    </row>
    <row r="382" spans="1:10" hidden="1" x14ac:dyDescent="0.35">
      <c r="A382" s="251" t="s">
        <v>1597</v>
      </c>
      <c r="B382" s="243" t="s">
        <v>134</v>
      </c>
      <c r="C382" s="244" t="s">
        <v>2628</v>
      </c>
      <c r="D382" s="245" t="s">
        <v>1118</v>
      </c>
      <c r="E382" s="246">
        <v>22.44</v>
      </c>
      <c r="F382" s="246" t="s">
        <v>3069</v>
      </c>
      <c r="G382" s="246"/>
      <c r="I382" s="246"/>
      <c r="J382" s="246"/>
    </row>
    <row r="383" spans="1:10" hidden="1" x14ac:dyDescent="0.35">
      <c r="A383" s="264" t="s">
        <v>1598</v>
      </c>
      <c r="B383" s="256" t="s">
        <v>135</v>
      </c>
      <c r="C383" s="257" t="s">
        <v>2628</v>
      </c>
      <c r="D383" s="245" t="s">
        <v>1118</v>
      </c>
      <c r="E383" s="246">
        <v>41.769999999999996</v>
      </c>
      <c r="F383" s="246" t="s">
        <v>3069</v>
      </c>
      <c r="G383" s="246"/>
      <c r="I383" s="246"/>
      <c r="J383" s="246"/>
    </row>
    <row r="384" spans="1:10" x14ac:dyDescent="0.35">
      <c r="A384" s="251" t="s">
        <v>1599</v>
      </c>
      <c r="B384" s="243" t="s">
        <v>136</v>
      </c>
      <c r="C384" s="244" t="s">
        <v>2628</v>
      </c>
      <c r="D384" s="258" t="s">
        <v>1118</v>
      </c>
      <c r="E384" s="246">
        <v>22.44</v>
      </c>
      <c r="F384" s="259" t="s">
        <v>3069</v>
      </c>
      <c r="G384" s="259">
        <v>1</v>
      </c>
      <c r="H384" s="259"/>
      <c r="I384" s="260">
        <f>VLOOKUP(A384,[1]SatışFiyat!A:E,4,FALSE)</f>
        <v>22.435912928000008</v>
      </c>
      <c r="J384" s="260">
        <f>I384*G384</f>
        <v>22.435912928000008</v>
      </c>
    </row>
    <row r="385" spans="1:10" hidden="1" x14ac:dyDescent="0.35">
      <c r="A385" s="265" t="s">
        <v>1600</v>
      </c>
      <c r="B385" s="262" t="s">
        <v>137</v>
      </c>
      <c r="C385" s="263" t="s">
        <v>2628</v>
      </c>
      <c r="D385" s="245" t="s">
        <v>1118</v>
      </c>
      <c r="E385" s="246">
        <v>41.769999999999996</v>
      </c>
      <c r="F385" s="246" t="s">
        <v>3069</v>
      </c>
      <c r="G385" s="246"/>
      <c r="I385" s="246"/>
      <c r="J385" s="246"/>
    </row>
    <row r="386" spans="1:10" hidden="1" x14ac:dyDescent="0.35">
      <c r="A386" s="251" t="s">
        <v>1601</v>
      </c>
      <c r="B386" s="243" t="s">
        <v>138</v>
      </c>
      <c r="C386" s="244" t="s">
        <v>2628</v>
      </c>
      <c r="D386" s="245" t="s">
        <v>1118</v>
      </c>
      <c r="E386" s="246">
        <v>22.44</v>
      </c>
      <c r="F386" s="246" t="s">
        <v>3069</v>
      </c>
      <c r="G386" s="246"/>
      <c r="I386" s="246"/>
      <c r="J386" s="246"/>
    </row>
    <row r="387" spans="1:10" hidden="1" x14ac:dyDescent="0.35">
      <c r="A387" s="251" t="s">
        <v>1602</v>
      </c>
      <c r="B387" s="243" t="s">
        <v>139</v>
      </c>
      <c r="C387" s="244" t="s">
        <v>2628</v>
      </c>
      <c r="D387" s="245" t="s">
        <v>1118</v>
      </c>
      <c r="E387" s="246">
        <v>41.769999999999996</v>
      </c>
      <c r="F387" s="246" t="s">
        <v>3069</v>
      </c>
      <c r="G387" s="246"/>
      <c r="I387" s="246"/>
      <c r="J387" s="246"/>
    </row>
    <row r="388" spans="1:10" hidden="1" x14ac:dyDescent="0.35">
      <c r="A388" s="264" t="s">
        <v>1603</v>
      </c>
      <c r="B388" s="256" t="s">
        <v>140</v>
      </c>
      <c r="C388" s="257" t="s">
        <v>2628</v>
      </c>
      <c r="D388" s="245" t="s">
        <v>1118</v>
      </c>
      <c r="E388" s="246">
        <v>22.44</v>
      </c>
      <c r="F388" s="246" t="s">
        <v>3069</v>
      </c>
      <c r="G388" s="246"/>
      <c r="I388" s="246"/>
      <c r="J388" s="246"/>
    </row>
    <row r="389" spans="1:10" x14ac:dyDescent="0.35">
      <c r="A389" s="251" t="s">
        <v>1604</v>
      </c>
      <c r="B389" s="243" t="s">
        <v>141</v>
      </c>
      <c r="C389" s="244" t="s">
        <v>2628</v>
      </c>
      <c r="D389" s="258" t="s">
        <v>1118</v>
      </c>
      <c r="E389" s="246">
        <v>41.769999999999996</v>
      </c>
      <c r="F389" s="259" t="s">
        <v>3069</v>
      </c>
      <c r="G389" s="259">
        <v>11</v>
      </c>
      <c r="H389" s="259"/>
      <c r="I389" s="260">
        <f>VLOOKUP(A389,[1]SatışFiyat!A:E,4,FALSE)</f>
        <v>41.764204460550012</v>
      </c>
      <c r="J389" s="260">
        <f>I389*G389</f>
        <v>459.40624906605012</v>
      </c>
    </row>
    <row r="390" spans="1:10" hidden="1" x14ac:dyDescent="0.35">
      <c r="A390" s="269" t="s">
        <v>1605</v>
      </c>
      <c r="B390" s="270" t="s">
        <v>443</v>
      </c>
      <c r="C390" s="271" t="s">
        <v>2628</v>
      </c>
      <c r="D390" s="245" t="s">
        <v>1118</v>
      </c>
      <c r="E390" s="246">
        <v>45.57</v>
      </c>
      <c r="F390" s="246" t="s">
        <v>3069</v>
      </c>
      <c r="G390" s="246"/>
      <c r="I390" s="246"/>
      <c r="J390" s="246"/>
    </row>
    <row r="391" spans="1:10" x14ac:dyDescent="0.35">
      <c r="A391" s="251" t="s">
        <v>1606</v>
      </c>
      <c r="B391" s="243" t="s">
        <v>444</v>
      </c>
      <c r="C391" s="244" t="s">
        <v>2628</v>
      </c>
      <c r="D391" s="258" t="s">
        <v>1118</v>
      </c>
      <c r="E391" s="246">
        <v>24.48</v>
      </c>
      <c r="F391" s="259" t="s">
        <v>3069</v>
      </c>
      <c r="G391" s="259">
        <v>1</v>
      </c>
      <c r="H391" s="259"/>
      <c r="I391" s="260">
        <f>VLOOKUP(A391,[1]SatışFiyat!A:E,4,FALSE)</f>
        <v>24.475541375999999</v>
      </c>
      <c r="J391" s="260">
        <f>I391*G391</f>
        <v>24.475541375999999</v>
      </c>
    </row>
    <row r="392" spans="1:10" hidden="1" x14ac:dyDescent="0.35">
      <c r="A392" s="265" t="s">
        <v>1607</v>
      </c>
      <c r="B392" s="262" t="s">
        <v>142</v>
      </c>
      <c r="C392" s="263" t="s">
        <v>2628</v>
      </c>
      <c r="D392" s="245" t="s">
        <v>1118</v>
      </c>
      <c r="E392" s="246">
        <v>45.57</v>
      </c>
      <c r="F392" s="246" t="s">
        <v>3069</v>
      </c>
      <c r="G392" s="246"/>
      <c r="I392" s="246"/>
      <c r="J392" s="246"/>
    </row>
    <row r="393" spans="1:10" hidden="1" x14ac:dyDescent="0.35">
      <c r="A393" s="264" t="s">
        <v>1608</v>
      </c>
      <c r="B393" s="272" t="s">
        <v>143</v>
      </c>
      <c r="C393" s="257" t="s">
        <v>2628</v>
      </c>
      <c r="D393" s="245" t="s">
        <v>1118</v>
      </c>
      <c r="E393" s="246">
        <v>24.48</v>
      </c>
      <c r="F393" s="246" t="s">
        <v>3069</v>
      </c>
      <c r="G393" s="268"/>
      <c r="I393" s="246"/>
      <c r="J393" s="246"/>
    </row>
    <row r="394" spans="1:10" x14ac:dyDescent="0.35">
      <c r="A394" s="251" t="s">
        <v>1608</v>
      </c>
      <c r="B394" s="243" t="s">
        <v>143</v>
      </c>
      <c r="C394" s="244" t="s">
        <v>2628</v>
      </c>
      <c r="D394" s="258" t="s">
        <v>1118</v>
      </c>
      <c r="E394" s="246">
        <v>24.48</v>
      </c>
      <c r="F394" s="259" t="s">
        <v>3069</v>
      </c>
      <c r="G394" s="259">
        <v>1</v>
      </c>
      <c r="H394" s="259" t="s">
        <v>3070</v>
      </c>
      <c r="I394" s="260">
        <f>VLOOKUP(A394,[1]SatışFiyat!A:E,4,FALSE)</f>
        <v>24.475541375999999</v>
      </c>
      <c r="J394" s="260">
        <f>I394*G394</f>
        <v>24.475541375999999</v>
      </c>
    </row>
    <row r="395" spans="1:10" x14ac:dyDescent="0.35">
      <c r="A395" s="251" t="s">
        <v>1608</v>
      </c>
      <c r="B395" s="243" t="s">
        <v>143</v>
      </c>
      <c r="C395" s="244" t="s">
        <v>2628</v>
      </c>
      <c r="D395" s="246" t="s">
        <v>3069</v>
      </c>
      <c r="F395" s="259" t="s">
        <v>3069</v>
      </c>
      <c r="G395" s="259">
        <v>1</v>
      </c>
      <c r="H395" s="259" t="s">
        <v>3071</v>
      </c>
      <c r="I395" s="260">
        <f>VLOOKUP(A395,[1]SatışFiyat!A:E,4,FALSE)</f>
        <v>24.475541375999999</v>
      </c>
      <c r="J395" s="260">
        <f>I395*G395</f>
        <v>24.475541375999999</v>
      </c>
    </row>
    <row r="396" spans="1:10" x14ac:dyDescent="0.35">
      <c r="A396" s="251" t="s">
        <v>1609</v>
      </c>
      <c r="B396" s="243" t="s">
        <v>436</v>
      </c>
      <c r="C396" s="244" t="s">
        <v>2628</v>
      </c>
      <c r="D396" s="258" t="s">
        <v>1118</v>
      </c>
      <c r="E396" s="246">
        <v>12.24</v>
      </c>
      <c r="F396" s="259" t="s">
        <v>3069</v>
      </c>
      <c r="G396" s="259">
        <v>37</v>
      </c>
      <c r="H396" s="259"/>
      <c r="I396" s="260">
        <f>VLOOKUP(A396,[1]SatışFiyat!A:E,4,FALSE)</f>
        <v>12.237770687999999</v>
      </c>
      <c r="J396" s="260">
        <f>I396*G396</f>
        <v>452.79751545599999</v>
      </c>
    </row>
    <row r="397" spans="1:10" hidden="1" x14ac:dyDescent="0.35">
      <c r="A397" s="269" t="s">
        <v>1610</v>
      </c>
      <c r="B397" s="270" t="s">
        <v>484</v>
      </c>
      <c r="C397" s="271" t="s">
        <v>2628</v>
      </c>
      <c r="D397" s="245" t="s">
        <v>1118</v>
      </c>
      <c r="E397" s="246">
        <v>22.790000000000003</v>
      </c>
      <c r="F397" s="246" t="s">
        <v>3069</v>
      </c>
      <c r="G397" s="250"/>
      <c r="I397" s="246"/>
      <c r="J397" s="246"/>
    </row>
    <row r="398" spans="1:10" x14ac:dyDescent="0.35">
      <c r="A398" s="251" t="s">
        <v>1611</v>
      </c>
      <c r="B398" s="243" t="s">
        <v>144</v>
      </c>
      <c r="C398" s="244" t="s">
        <v>2628</v>
      </c>
      <c r="D398" s="258" t="s">
        <v>1118</v>
      </c>
      <c r="E398" s="246">
        <v>28.05</v>
      </c>
      <c r="F398" s="259" t="s">
        <v>3069</v>
      </c>
      <c r="G398" s="259">
        <v>1</v>
      </c>
      <c r="H398" s="259"/>
      <c r="I398" s="260">
        <f>VLOOKUP(A398,[1]SatışFiyat!A:E,4,FALSE)</f>
        <v>28.044891160000002</v>
      </c>
      <c r="J398" s="260">
        <f>I398*G398</f>
        <v>28.044891160000002</v>
      </c>
    </row>
    <row r="399" spans="1:10" hidden="1" x14ac:dyDescent="0.35">
      <c r="A399" s="265" t="s">
        <v>1612</v>
      </c>
      <c r="B399" s="262" t="s">
        <v>145</v>
      </c>
      <c r="C399" s="263" t="s">
        <v>2628</v>
      </c>
      <c r="D399" s="245" t="s">
        <v>1118</v>
      </c>
      <c r="E399" s="246">
        <v>47.379999999999995</v>
      </c>
      <c r="F399" s="246" t="s">
        <v>3069</v>
      </c>
      <c r="G399" s="246"/>
      <c r="I399" s="246"/>
      <c r="J399" s="246"/>
    </row>
    <row r="400" spans="1:10" hidden="1" x14ac:dyDescent="0.35">
      <c r="A400" s="251" t="s">
        <v>1613</v>
      </c>
      <c r="B400" s="243" t="s">
        <v>1221</v>
      </c>
      <c r="C400" s="244" t="s">
        <v>2628</v>
      </c>
      <c r="D400" s="245" t="s">
        <v>1118</v>
      </c>
      <c r="E400" s="246">
        <v>24.48</v>
      </c>
      <c r="F400" s="246" t="s">
        <v>3069</v>
      </c>
      <c r="G400" s="246"/>
      <c r="I400" s="246"/>
      <c r="J400" s="246"/>
    </row>
    <row r="401" spans="1:10" hidden="1" x14ac:dyDescent="0.35">
      <c r="A401" s="251" t="s">
        <v>1614</v>
      </c>
      <c r="B401" s="243" t="s">
        <v>146</v>
      </c>
      <c r="C401" s="244" t="s">
        <v>2628</v>
      </c>
      <c r="D401" s="245" t="s">
        <v>1118</v>
      </c>
      <c r="E401" s="246">
        <v>24.48</v>
      </c>
      <c r="F401" s="246" t="s">
        <v>3069</v>
      </c>
      <c r="G401" s="246"/>
      <c r="I401" s="246"/>
      <c r="J401" s="246"/>
    </row>
    <row r="402" spans="1:10" hidden="1" x14ac:dyDescent="0.35">
      <c r="A402" s="251" t="s">
        <v>1615</v>
      </c>
      <c r="B402" s="243" t="s">
        <v>1222</v>
      </c>
      <c r="C402" s="244" t="s">
        <v>2628</v>
      </c>
      <c r="D402" s="245" t="s">
        <v>1118</v>
      </c>
      <c r="E402" s="246">
        <v>24.35</v>
      </c>
      <c r="F402" s="246" t="s">
        <v>3069</v>
      </c>
      <c r="G402" s="246"/>
      <c r="I402" s="246"/>
      <c r="J402" s="246"/>
    </row>
    <row r="403" spans="1:10" hidden="1" x14ac:dyDescent="0.35">
      <c r="A403" s="251" t="s">
        <v>1616</v>
      </c>
      <c r="B403" s="243" t="s">
        <v>1223</v>
      </c>
      <c r="C403" s="244" t="s">
        <v>2628</v>
      </c>
      <c r="D403" s="245" t="s">
        <v>1118</v>
      </c>
      <c r="E403" s="246">
        <v>19.48</v>
      </c>
      <c r="F403" s="246" t="s">
        <v>3069</v>
      </c>
      <c r="G403" s="246"/>
      <c r="I403" s="246"/>
      <c r="J403" s="246"/>
    </row>
    <row r="404" spans="1:10" hidden="1" x14ac:dyDescent="0.35">
      <c r="A404" s="251" t="s">
        <v>1617</v>
      </c>
      <c r="B404" s="243" t="s">
        <v>147</v>
      </c>
      <c r="C404" s="244" t="s">
        <v>2628</v>
      </c>
      <c r="D404" s="245" t="s">
        <v>1118</v>
      </c>
      <c r="E404" s="246">
        <v>19.48</v>
      </c>
      <c r="F404" s="246" t="s">
        <v>3069</v>
      </c>
      <c r="G404" s="246"/>
      <c r="I404" s="246"/>
      <c r="J404" s="246"/>
    </row>
    <row r="405" spans="1:10" hidden="1" x14ac:dyDescent="0.35">
      <c r="A405" s="251" t="s">
        <v>1618</v>
      </c>
      <c r="B405" s="243" t="s">
        <v>148</v>
      </c>
      <c r="C405" s="244" t="s">
        <v>2628</v>
      </c>
      <c r="D405" s="245" t="s">
        <v>1118</v>
      </c>
      <c r="E405" s="246">
        <v>2.4699999999999998</v>
      </c>
      <c r="F405" s="246" t="s">
        <v>3069</v>
      </c>
      <c r="G405" s="246"/>
      <c r="I405" s="246"/>
      <c r="J405" s="246"/>
    </row>
    <row r="406" spans="1:10" hidden="1" x14ac:dyDescent="0.35">
      <c r="A406" s="251" t="s">
        <v>1619</v>
      </c>
      <c r="B406" s="243" t="s">
        <v>1224</v>
      </c>
      <c r="C406" s="244" t="s">
        <v>2628</v>
      </c>
      <c r="D406" s="245" t="s">
        <v>1118</v>
      </c>
      <c r="E406" s="246">
        <v>5.34</v>
      </c>
      <c r="F406" s="246" t="s">
        <v>3069</v>
      </c>
      <c r="G406" s="246"/>
      <c r="I406" s="246"/>
      <c r="J406" s="246"/>
    </row>
    <row r="407" spans="1:10" hidden="1" x14ac:dyDescent="0.35">
      <c r="A407" s="251" t="s">
        <v>1620</v>
      </c>
      <c r="B407" s="243" t="s">
        <v>149</v>
      </c>
      <c r="C407" s="244" t="s">
        <v>2628</v>
      </c>
      <c r="D407" s="245" t="s">
        <v>1118</v>
      </c>
      <c r="E407" s="246">
        <v>6.02</v>
      </c>
      <c r="F407" s="246" t="s">
        <v>3069</v>
      </c>
      <c r="G407" s="246"/>
      <c r="I407" s="246"/>
      <c r="J407" s="246"/>
    </row>
    <row r="408" spans="1:10" hidden="1" x14ac:dyDescent="0.35">
      <c r="A408" s="251" t="s">
        <v>1621</v>
      </c>
      <c r="B408" s="243" t="s">
        <v>150</v>
      </c>
      <c r="C408" s="244" t="s">
        <v>2628</v>
      </c>
      <c r="D408" s="245" t="s">
        <v>1118</v>
      </c>
      <c r="E408" s="246">
        <v>5.34</v>
      </c>
      <c r="F408" s="246" t="s">
        <v>3069</v>
      </c>
      <c r="G408" s="246"/>
      <c r="I408" s="246"/>
      <c r="J408" s="246"/>
    </row>
    <row r="409" spans="1:10" hidden="1" x14ac:dyDescent="0.35">
      <c r="A409" s="264" t="s">
        <v>1622</v>
      </c>
      <c r="B409" s="256" t="s">
        <v>151</v>
      </c>
      <c r="C409" s="257" t="s">
        <v>2628</v>
      </c>
      <c r="D409" s="245" t="s">
        <v>1118</v>
      </c>
      <c r="E409" s="246">
        <v>1.73</v>
      </c>
      <c r="F409" s="246" t="s">
        <v>3069</v>
      </c>
      <c r="G409" s="246"/>
      <c r="I409" s="246"/>
      <c r="J409" s="246"/>
    </row>
    <row r="410" spans="1:10" x14ac:dyDescent="0.35">
      <c r="A410" s="251" t="s">
        <v>1623</v>
      </c>
      <c r="B410" s="243" t="s">
        <v>710</v>
      </c>
      <c r="C410" s="244" t="s">
        <v>2628</v>
      </c>
      <c r="D410" s="258" t="s">
        <v>1118</v>
      </c>
      <c r="E410" s="246">
        <v>36.269999999999996</v>
      </c>
      <c r="F410" s="259" t="s">
        <v>3069</v>
      </c>
      <c r="G410" s="259">
        <v>1</v>
      </c>
      <c r="H410" s="259"/>
      <c r="I410" s="260">
        <f>VLOOKUP(A410,[1]SatışFiyat!A:E,4,FALSE)</f>
        <v>36.268552320000005</v>
      </c>
      <c r="J410" s="260">
        <f>I410*G410</f>
        <v>36.268552320000005</v>
      </c>
    </row>
    <row r="411" spans="1:10" hidden="1" x14ac:dyDescent="0.35">
      <c r="A411" s="265" t="s">
        <v>1624</v>
      </c>
      <c r="B411" s="262" t="s">
        <v>940</v>
      </c>
      <c r="C411" s="263" t="s">
        <v>2628</v>
      </c>
      <c r="D411" s="245" t="s">
        <v>1118</v>
      </c>
      <c r="E411" s="246">
        <v>57.36</v>
      </c>
      <c r="F411" s="246" t="s">
        <v>3069</v>
      </c>
      <c r="G411" s="246"/>
      <c r="I411" s="246"/>
      <c r="J411" s="246"/>
    </row>
    <row r="412" spans="1:10" hidden="1" x14ac:dyDescent="0.35">
      <c r="A412" s="251" t="s">
        <v>1625</v>
      </c>
      <c r="B412" s="243" t="s">
        <v>711</v>
      </c>
      <c r="C412" s="244" t="s">
        <v>2628</v>
      </c>
      <c r="D412" s="245" t="s">
        <v>1118</v>
      </c>
      <c r="E412" s="246">
        <v>42.07</v>
      </c>
      <c r="F412" s="246" t="s">
        <v>3069</v>
      </c>
      <c r="G412" s="246"/>
      <c r="I412" s="246"/>
      <c r="J412" s="246"/>
    </row>
    <row r="413" spans="1:10" hidden="1" x14ac:dyDescent="0.35">
      <c r="A413" s="264" t="s">
        <v>1626</v>
      </c>
      <c r="B413" s="256" t="s">
        <v>712</v>
      </c>
      <c r="C413" s="257" t="s">
        <v>2628</v>
      </c>
      <c r="D413" s="245" t="s">
        <v>1118</v>
      </c>
      <c r="E413" s="246">
        <v>77.52000000000001</v>
      </c>
      <c r="F413" s="246" t="s">
        <v>3069</v>
      </c>
      <c r="G413" s="246"/>
      <c r="I413" s="246"/>
      <c r="J413" s="246"/>
    </row>
    <row r="414" spans="1:10" x14ac:dyDescent="0.35">
      <c r="A414" s="251" t="s">
        <v>1627</v>
      </c>
      <c r="B414" s="243" t="s">
        <v>152</v>
      </c>
      <c r="C414" s="244" t="s">
        <v>2628</v>
      </c>
      <c r="D414" s="258" t="s">
        <v>1118</v>
      </c>
      <c r="E414" s="246">
        <v>25.25</v>
      </c>
      <c r="F414" s="259" t="s">
        <v>3072</v>
      </c>
      <c r="G414" s="259">
        <v>7</v>
      </c>
      <c r="H414" s="259"/>
      <c r="I414" s="260">
        <f>VLOOKUP(A414,[1]SatışFiyat!A:E,4,FALSE)</f>
        <v>25.24040204400001</v>
      </c>
      <c r="J414" s="260">
        <f>I414*G414</f>
        <v>176.68281430800008</v>
      </c>
    </row>
    <row r="415" spans="1:10" hidden="1" x14ac:dyDescent="0.35">
      <c r="A415" s="269" t="s">
        <v>1628</v>
      </c>
      <c r="B415" s="270" t="s">
        <v>153</v>
      </c>
      <c r="C415" s="271" t="s">
        <v>2628</v>
      </c>
      <c r="D415" s="245" t="s">
        <v>1118</v>
      </c>
      <c r="E415" s="246">
        <v>46.4</v>
      </c>
      <c r="F415" s="246" t="s">
        <v>3072</v>
      </c>
      <c r="G415" s="273"/>
      <c r="I415" s="246"/>
      <c r="J415" s="246"/>
    </row>
    <row r="416" spans="1:10" x14ac:dyDescent="0.35">
      <c r="A416" s="251" t="s">
        <v>1629</v>
      </c>
      <c r="B416" s="243" t="s">
        <v>154</v>
      </c>
      <c r="C416" s="244" t="s">
        <v>2628</v>
      </c>
      <c r="D416" s="258" t="s">
        <v>1118</v>
      </c>
      <c r="E416" s="246">
        <v>13.77</v>
      </c>
      <c r="F416" s="259" t="s">
        <v>3072</v>
      </c>
      <c r="G416" s="259">
        <v>2</v>
      </c>
      <c r="H416" s="259"/>
      <c r="I416" s="260">
        <f>VLOOKUP(A416,[1]SatışFiyat!A:E,4,FALSE)</f>
        <v>13.767492024000006</v>
      </c>
      <c r="J416" s="260">
        <f>I416*G416</f>
        <v>27.534984048000013</v>
      </c>
    </row>
    <row r="417" spans="1:10" hidden="1" x14ac:dyDescent="0.35">
      <c r="A417" s="265" t="s">
        <v>1630</v>
      </c>
      <c r="B417" s="262" t="s">
        <v>155</v>
      </c>
      <c r="C417" s="263" t="s">
        <v>2628</v>
      </c>
      <c r="D417" s="245" t="s">
        <v>1118</v>
      </c>
      <c r="E417" s="246">
        <v>25.310000000000002</v>
      </c>
      <c r="F417" s="246" t="s">
        <v>3072</v>
      </c>
      <c r="G417" s="273"/>
      <c r="I417" s="246"/>
      <c r="J417" s="246"/>
    </row>
    <row r="418" spans="1:10" hidden="1" x14ac:dyDescent="0.35">
      <c r="A418" s="251" t="s">
        <v>1631</v>
      </c>
      <c r="B418" s="243" t="s">
        <v>156</v>
      </c>
      <c r="C418" s="244" t="s">
        <v>2628</v>
      </c>
      <c r="D418" s="245" t="s">
        <v>1118</v>
      </c>
      <c r="E418" s="246">
        <v>6.89</v>
      </c>
      <c r="F418" s="246" t="s">
        <v>3072</v>
      </c>
      <c r="G418" s="273"/>
      <c r="I418" s="246"/>
      <c r="J418" s="246"/>
    </row>
    <row r="419" spans="1:10" hidden="1" x14ac:dyDescent="0.35">
      <c r="A419" s="251" t="s">
        <v>1632</v>
      </c>
      <c r="B419" s="243" t="s">
        <v>157</v>
      </c>
      <c r="C419" s="244" t="s">
        <v>2628</v>
      </c>
      <c r="D419" s="245" t="s">
        <v>1118</v>
      </c>
      <c r="E419" s="246">
        <v>12.66</v>
      </c>
      <c r="F419" s="246" t="s">
        <v>3072</v>
      </c>
      <c r="G419" s="273"/>
      <c r="I419" s="246"/>
      <c r="J419" s="246"/>
    </row>
    <row r="420" spans="1:10" hidden="1" x14ac:dyDescent="0.35">
      <c r="A420" s="251" t="s">
        <v>1633</v>
      </c>
      <c r="B420" s="243" t="s">
        <v>493</v>
      </c>
      <c r="C420" s="244" t="s">
        <v>2628</v>
      </c>
      <c r="D420" s="245" t="s">
        <v>1118</v>
      </c>
      <c r="E420" s="246">
        <v>10.87</v>
      </c>
      <c r="F420" s="246" t="s">
        <v>3072</v>
      </c>
      <c r="G420" s="273"/>
      <c r="I420" s="246"/>
      <c r="J420" s="246"/>
    </row>
    <row r="421" spans="1:10" hidden="1" x14ac:dyDescent="0.35">
      <c r="A421" s="251" t="s">
        <v>1634</v>
      </c>
      <c r="B421" s="243" t="s">
        <v>494</v>
      </c>
      <c r="C421" s="244" t="s">
        <v>2628</v>
      </c>
      <c r="D421" s="245" t="s">
        <v>1118</v>
      </c>
      <c r="E421" s="246">
        <v>16.64</v>
      </c>
      <c r="F421" s="246" t="s">
        <v>3072</v>
      </c>
      <c r="G421" s="273"/>
      <c r="I421" s="246"/>
      <c r="J421" s="246"/>
    </row>
    <row r="422" spans="1:10" hidden="1" x14ac:dyDescent="0.35">
      <c r="A422" s="251" t="s">
        <v>1635</v>
      </c>
      <c r="B422" s="243" t="s">
        <v>1225</v>
      </c>
      <c r="C422" s="244" t="s">
        <v>2628</v>
      </c>
      <c r="D422" s="245" t="s">
        <v>1118</v>
      </c>
      <c r="E422" s="246">
        <v>10.87</v>
      </c>
      <c r="F422" s="246" t="s">
        <v>3072</v>
      </c>
      <c r="G422" s="273"/>
      <c r="I422" s="246"/>
      <c r="J422" s="246"/>
    </row>
    <row r="423" spans="1:10" hidden="1" x14ac:dyDescent="0.35">
      <c r="A423" s="251" t="s">
        <v>1636</v>
      </c>
      <c r="B423" s="243" t="s">
        <v>158</v>
      </c>
      <c r="C423" s="244" t="s">
        <v>2628</v>
      </c>
      <c r="D423" s="245" t="s">
        <v>1118</v>
      </c>
      <c r="E423" s="246">
        <v>25.25</v>
      </c>
      <c r="F423" s="246" t="s">
        <v>3072</v>
      </c>
      <c r="G423" s="273"/>
      <c r="I423" s="246"/>
      <c r="J423" s="246"/>
    </row>
    <row r="424" spans="1:10" hidden="1" x14ac:dyDescent="0.35">
      <c r="A424" s="251" t="s">
        <v>1637</v>
      </c>
      <c r="B424" s="243" t="s">
        <v>159</v>
      </c>
      <c r="C424" s="244" t="s">
        <v>2628</v>
      </c>
      <c r="D424" s="245" t="s">
        <v>1118</v>
      </c>
      <c r="E424" s="246">
        <v>46.4</v>
      </c>
      <c r="F424" s="246" t="s">
        <v>3072</v>
      </c>
      <c r="G424" s="273"/>
      <c r="I424" s="246"/>
      <c r="J424" s="246"/>
    </row>
    <row r="425" spans="1:10" hidden="1" x14ac:dyDescent="0.35">
      <c r="A425" s="251" t="s">
        <v>1638</v>
      </c>
      <c r="B425" s="243" t="s">
        <v>160</v>
      </c>
      <c r="C425" s="244" t="s">
        <v>2628</v>
      </c>
      <c r="D425" s="245" t="s">
        <v>1118</v>
      </c>
      <c r="E425" s="246">
        <v>25.25</v>
      </c>
      <c r="F425" s="246" t="s">
        <v>3072</v>
      </c>
      <c r="G425" s="273"/>
      <c r="I425" s="246"/>
      <c r="J425" s="246"/>
    </row>
    <row r="426" spans="1:10" hidden="1" x14ac:dyDescent="0.35">
      <c r="A426" s="264" t="s">
        <v>1639</v>
      </c>
      <c r="B426" s="256" t="s">
        <v>161</v>
      </c>
      <c r="C426" s="257" t="s">
        <v>2628</v>
      </c>
      <c r="D426" s="245" t="s">
        <v>1118</v>
      </c>
      <c r="E426" s="246">
        <v>46.4</v>
      </c>
      <c r="F426" s="246" t="s">
        <v>3072</v>
      </c>
      <c r="G426" s="273"/>
      <c r="I426" s="246"/>
      <c r="J426" s="246"/>
    </row>
    <row r="427" spans="1:10" x14ac:dyDescent="0.35">
      <c r="A427" s="251" t="s">
        <v>1640</v>
      </c>
      <c r="B427" s="243" t="s">
        <v>162</v>
      </c>
      <c r="C427" s="244" t="s">
        <v>2628</v>
      </c>
      <c r="D427" s="258" t="s">
        <v>1118</v>
      </c>
      <c r="E427" s="246">
        <v>25.25</v>
      </c>
      <c r="F427" s="259" t="s">
        <v>3072</v>
      </c>
      <c r="G427" s="259">
        <v>2</v>
      </c>
      <c r="H427" s="259"/>
      <c r="I427" s="260">
        <f>VLOOKUP(A427,[1]SatışFiyat!A:E,4,FALSE)</f>
        <v>25.24040204400001</v>
      </c>
      <c r="J427" s="260">
        <f>I427*G427</f>
        <v>50.480804088000021</v>
      </c>
    </row>
    <row r="428" spans="1:10" hidden="1" x14ac:dyDescent="0.35">
      <c r="A428" s="265" t="s">
        <v>1641</v>
      </c>
      <c r="B428" s="262" t="s">
        <v>163</v>
      </c>
      <c r="C428" s="263" t="s">
        <v>2628</v>
      </c>
      <c r="D428" s="245" t="s">
        <v>1118</v>
      </c>
      <c r="E428" s="246">
        <v>46.4</v>
      </c>
      <c r="F428" s="246" t="s">
        <v>3072</v>
      </c>
      <c r="G428" s="273"/>
      <c r="I428" s="246"/>
      <c r="J428" s="246"/>
    </row>
    <row r="429" spans="1:10" hidden="1" x14ac:dyDescent="0.35">
      <c r="A429" s="251" t="s">
        <v>1642</v>
      </c>
      <c r="B429" s="243" t="s">
        <v>164</v>
      </c>
      <c r="C429" s="244" t="s">
        <v>2628</v>
      </c>
      <c r="D429" s="245" t="s">
        <v>1118</v>
      </c>
      <c r="E429" s="246">
        <v>25.25</v>
      </c>
      <c r="F429" s="246" t="s">
        <v>3072</v>
      </c>
      <c r="G429" s="273"/>
      <c r="I429" s="246"/>
      <c r="J429" s="246"/>
    </row>
    <row r="430" spans="1:10" hidden="1" x14ac:dyDescent="0.35">
      <c r="A430" s="251" t="s">
        <v>1643</v>
      </c>
      <c r="B430" s="243" t="s">
        <v>165</v>
      </c>
      <c r="C430" s="244" t="s">
        <v>2628</v>
      </c>
      <c r="D430" s="245" t="s">
        <v>1118</v>
      </c>
      <c r="E430" s="246">
        <v>46.4</v>
      </c>
      <c r="F430" s="246" t="s">
        <v>3072</v>
      </c>
      <c r="G430" s="273"/>
      <c r="I430" s="246"/>
      <c r="J430" s="246"/>
    </row>
    <row r="431" spans="1:10" hidden="1" x14ac:dyDescent="0.35">
      <c r="A431" s="251" t="s">
        <v>1644</v>
      </c>
      <c r="B431" s="243" t="s">
        <v>166</v>
      </c>
      <c r="C431" s="244" t="s">
        <v>2628</v>
      </c>
      <c r="D431" s="245" t="s">
        <v>1118</v>
      </c>
      <c r="E431" s="246">
        <v>25.25</v>
      </c>
      <c r="F431" s="246" t="s">
        <v>3072</v>
      </c>
      <c r="G431" s="273"/>
      <c r="I431" s="246"/>
      <c r="J431" s="246"/>
    </row>
    <row r="432" spans="1:10" hidden="1" x14ac:dyDescent="0.35">
      <c r="A432" s="251" t="s">
        <v>1645</v>
      </c>
      <c r="B432" s="243" t="s">
        <v>167</v>
      </c>
      <c r="C432" s="244" t="s">
        <v>2628</v>
      </c>
      <c r="D432" s="245" t="s">
        <v>1118</v>
      </c>
      <c r="E432" s="246">
        <v>46.4</v>
      </c>
      <c r="F432" s="246" t="s">
        <v>3072</v>
      </c>
      <c r="G432" s="273"/>
      <c r="I432" s="246"/>
      <c r="J432" s="246"/>
    </row>
    <row r="433" spans="1:10" hidden="1" x14ac:dyDescent="0.35">
      <c r="A433" s="251" t="s">
        <v>1646</v>
      </c>
      <c r="B433" s="243" t="s">
        <v>445</v>
      </c>
      <c r="C433" s="244" t="s">
        <v>2628</v>
      </c>
      <c r="D433" s="245" t="s">
        <v>1118</v>
      </c>
      <c r="E433" s="246">
        <v>50.62</v>
      </c>
      <c r="F433" s="246" t="s">
        <v>3072</v>
      </c>
      <c r="G433" s="273"/>
      <c r="I433" s="246"/>
      <c r="J433" s="246"/>
    </row>
    <row r="434" spans="1:10" hidden="1" x14ac:dyDescent="0.35">
      <c r="A434" s="251" t="s">
        <v>1647</v>
      </c>
      <c r="B434" s="243" t="s">
        <v>446</v>
      </c>
      <c r="C434" s="244" t="s">
        <v>2628</v>
      </c>
      <c r="D434" s="245" t="s">
        <v>1118</v>
      </c>
      <c r="E434" s="246">
        <v>27.540000000000003</v>
      </c>
      <c r="F434" s="246" t="s">
        <v>3072</v>
      </c>
      <c r="G434" s="273"/>
      <c r="I434" s="246"/>
      <c r="J434" s="246"/>
    </row>
    <row r="435" spans="1:10" hidden="1" x14ac:dyDescent="0.35">
      <c r="A435" s="264" t="s">
        <v>1648</v>
      </c>
      <c r="B435" s="256" t="s">
        <v>168</v>
      </c>
      <c r="C435" s="257" t="s">
        <v>2628</v>
      </c>
      <c r="D435" s="245" t="s">
        <v>1118</v>
      </c>
      <c r="E435" s="246">
        <v>50.62</v>
      </c>
      <c r="F435" s="246" t="s">
        <v>3072</v>
      </c>
      <c r="G435" s="273"/>
      <c r="I435" s="246"/>
      <c r="J435" s="246"/>
    </row>
    <row r="436" spans="1:10" x14ac:dyDescent="0.35">
      <c r="A436" s="251" t="s">
        <v>1649</v>
      </c>
      <c r="B436" s="243" t="s">
        <v>169</v>
      </c>
      <c r="C436" s="244" t="s">
        <v>2628</v>
      </c>
      <c r="D436" s="258" t="s">
        <v>1118</v>
      </c>
      <c r="E436" s="246">
        <v>27.540000000000003</v>
      </c>
      <c r="F436" s="259" t="s">
        <v>3072</v>
      </c>
      <c r="G436" s="259">
        <v>1</v>
      </c>
      <c r="H436" s="259" t="s">
        <v>3073</v>
      </c>
      <c r="I436" s="260">
        <f>VLOOKUP(A436,[1]SatışFiyat!A:E,4,FALSE)</f>
        <v>27.534984048000013</v>
      </c>
      <c r="J436" s="260">
        <f>I436*G436</f>
        <v>27.534984048000013</v>
      </c>
    </row>
    <row r="437" spans="1:10" x14ac:dyDescent="0.35">
      <c r="A437" s="251" t="s">
        <v>1650</v>
      </c>
      <c r="B437" s="243" t="s">
        <v>482</v>
      </c>
      <c r="C437" s="244" t="s">
        <v>2628</v>
      </c>
      <c r="D437" s="258" t="s">
        <v>1118</v>
      </c>
      <c r="E437" s="246">
        <v>13.77</v>
      </c>
      <c r="F437" s="259" t="s">
        <v>3072</v>
      </c>
      <c r="G437" s="259">
        <v>155</v>
      </c>
      <c r="H437" s="259"/>
      <c r="I437" s="260">
        <f>VLOOKUP(A437,[1]SatışFiyat!A:E,4,FALSE)</f>
        <v>13.767492024000006</v>
      </c>
      <c r="J437" s="260">
        <f>I437*G437</f>
        <v>2133.9612637200012</v>
      </c>
    </row>
    <row r="438" spans="1:10" hidden="1" x14ac:dyDescent="0.35">
      <c r="A438" s="269" t="s">
        <v>1651</v>
      </c>
      <c r="B438" s="270" t="s">
        <v>483</v>
      </c>
      <c r="C438" s="271" t="s">
        <v>2628</v>
      </c>
      <c r="D438" s="245" t="s">
        <v>1118</v>
      </c>
      <c r="E438" s="246">
        <v>25.310000000000002</v>
      </c>
      <c r="F438" s="246" t="s">
        <v>3072</v>
      </c>
      <c r="G438" s="250"/>
      <c r="I438" s="246"/>
      <c r="J438" s="246"/>
    </row>
    <row r="439" spans="1:10" x14ac:dyDescent="0.35">
      <c r="A439" s="251" t="s">
        <v>1652</v>
      </c>
      <c r="B439" s="243" t="s">
        <v>170</v>
      </c>
      <c r="C439" s="244" t="s">
        <v>2628</v>
      </c>
      <c r="D439" s="258" t="s">
        <v>1118</v>
      </c>
      <c r="E439" s="246">
        <v>29.450000000000003</v>
      </c>
      <c r="F439" s="259" t="s">
        <v>3072</v>
      </c>
      <c r="G439" s="259">
        <v>1</v>
      </c>
      <c r="H439" s="259"/>
      <c r="I439" s="260">
        <f>VLOOKUP(A439,[1]SatışFiyat!A:E,4,FALSE)</f>
        <v>29.447135718000002</v>
      </c>
      <c r="J439" s="260">
        <f>I439*G439</f>
        <v>29.447135718000002</v>
      </c>
    </row>
    <row r="440" spans="1:10" hidden="1" x14ac:dyDescent="0.35">
      <c r="A440" s="265" t="s">
        <v>1653</v>
      </c>
      <c r="B440" s="262" t="s">
        <v>171</v>
      </c>
      <c r="C440" s="263" t="s">
        <v>2628</v>
      </c>
      <c r="D440" s="245" t="s">
        <v>1118</v>
      </c>
      <c r="E440" s="246">
        <v>50.61</v>
      </c>
      <c r="F440" s="246" t="s">
        <v>3072</v>
      </c>
      <c r="G440" s="273"/>
      <c r="I440" s="246"/>
      <c r="J440" s="246"/>
    </row>
    <row r="441" spans="1:10" hidden="1" x14ac:dyDescent="0.35">
      <c r="A441" s="264" t="s">
        <v>1654</v>
      </c>
      <c r="B441" s="256" t="s">
        <v>1226</v>
      </c>
      <c r="C441" s="257" t="s">
        <v>2628</v>
      </c>
      <c r="D441" s="245" t="s">
        <v>1118</v>
      </c>
      <c r="E441" s="246">
        <v>27.540000000000003</v>
      </c>
      <c r="F441" s="246" t="s">
        <v>3072</v>
      </c>
      <c r="G441" s="273"/>
      <c r="I441" s="246"/>
      <c r="J441" s="246"/>
    </row>
    <row r="442" spans="1:10" x14ac:dyDescent="0.35">
      <c r="A442" s="251" t="s">
        <v>1655</v>
      </c>
      <c r="B442" s="243" t="s">
        <v>172</v>
      </c>
      <c r="C442" s="244" t="s">
        <v>2628</v>
      </c>
      <c r="D442" s="258" t="s">
        <v>1118</v>
      </c>
      <c r="E442" s="246">
        <v>27.540000000000003</v>
      </c>
      <c r="F442" s="259" t="s">
        <v>3072</v>
      </c>
      <c r="G442" s="259">
        <v>2</v>
      </c>
      <c r="H442" s="259"/>
      <c r="I442" s="260">
        <f>VLOOKUP(A442,[1]SatışFiyat!A:E,4,FALSE)</f>
        <v>27.534984048000013</v>
      </c>
      <c r="J442" s="260">
        <f>I442*G442</f>
        <v>55.069968096000025</v>
      </c>
    </row>
    <row r="443" spans="1:10" hidden="1" x14ac:dyDescent="0.35">
      <c r="A443" s="265" t="s">
        <v>1656</v>
      </c>
      <c r="B443" s="262" t="s">
        <v>1227</v>
      </c>
      <c r="C443" s="263" t="s">
        <v>2628</v>
      </c>
      <c r="D443" s="245" t="s">
        <v>1118</v>
      </c>
      <c r="E443" s="246">
        <v>25.71</v>
      </c>
      <c r="F443" s="246" t="s">
        <v>3072</v>
      </c>
      <c r="G443" s="273"/>
      <c r="I443" s="246"/>
      <c r="J443" s="246"/>
    </row>
    <row r="444" spans="1:10" hidden="1" x14ac:dyDescent="0.35">
      <c r="A444" s="251" t="s">
        <v>1657</v>
      </c>
      <c r="B444" s="243" t="s">
        <v>1228</v>
      </c>
      <c r="C444" s="244" t="s">
        <v>2628</v>
      </c>
      <c r="D444" s="245" t="s">
        <v>1118</v>
      </c>
      <c r="E444" s="246">
        <v>20.57</v>
      </c>
      <c r="F444" s="246" t="s">
        <v>3072</v>
      </c>
      <c r="G444" s="273"/>
      <c r="I444" s="246"/>
      <c r="J444" s="246"/>
    </row>
    <row r="445" spans="1:10" hidden="1" x14ac:dyDescent="0.35">
      <c r="A445" s="251" t="s">
        <v>1658</v>
      </c>
      <c r="B445" s="243" t="s">
        <v>173</v>
      </c>
      <c r="C445" s="244" t="s">
        <v>2628</v>
      </c>
      <c r="D445" s="245" t="s">
        <v>1118</v>
      </c>
      <c r="E445" s="246">
        <v>20.57</v>
      </c>
      <c r="F445" s="246" t="s">
        <v>3072</v>
      </c>
      <c r="G445" s="273"/>
      <c r="I445" s="246"/>
      <c r="J445" s="246"/>
    </row>
    <row r="446" spans="1:10" hidden="1" x14ac:dyDescent="0.35">
      <c r="A446" s="251" t="s">
        <v>1659</v>
      </c>
      <c r="B446" s="243" t="s">
        <v>174</v>
      </c>
      <c r="C446" s="244" t="s">
        <v>2628</v>
      </c>
      <c r="D446" s="245" t="s">
        <v>1118</v>
      </c>
      <c r="E446" s="246">
        <v>2.65</v>
      </c>
      <c r="F446" s="246" t="s">
        <v>3072</v>
      </c>
      <c r="G446" s="273"/>
      <c r="I446" s="246"/>
      <c r="J446" s="246"/>
    </row>
    <row r="447" spans="1:10" hidden="1" x14ac:dyDescent="0.35">
      <c r="A447" s="251" t="s">
        <v>1660</v>
      </c>
      <c r="B447" s="243" t="s">
        <v>1229</v>
      </c>
      <c r="C447" s="244" t="s">
        <v>2628</v>
      </c>
      <c r="D447" s="245" t="s">
        <v>1118</v>
      </c>
      <c r="E447" s="246">
        <v>5.68</v>
      </c>
      <c r="F447" s="246" t="s">
        <v>3072</v>
      </c>
      <c r="G447" s="273"/>
      <c r="I447" s="246"/>
      <c r="J447" s="246"/>
    </row>
    <row r="448" spans="1:10" hidden="1" x14ac:dyDescent="0.35">
      <c r="A448" s="251" t="s">
        <v>1661</v>
      </c>
      <c r="B448" s="243" t="s">
        <v>175</v>
      </c>
      <c r="C448" s="244" t="s">
        <v>2628</v>
      </c>
      <c r="D448" s="245" t="s">
        <v>1118</v>
      </c>
      <c r="E448" s="246">
        <v>6.43</v>
      </c>
      <c r="F448" s="246" t="s">
        <v>3072</v>
      </c>
      <c r="G448" s="273"/>
      <c r="I448" s="246"/>
      <c r="J448" s="246"/>
    </row>
    <row r="449" spans="1:10" hidden="1" x14ac:dyDescent="0.35">
      <c r="A449" s="251" t="s">
        <v>1662</v>
      </c>
      <c r="B449" s="243" t="s">
        <v>176</v>
      </c>
      <c r="C449" s="244" t="s">
        <v>2628</v>
      </c>
      <c r="D449" s="245" t="s">
        <v>1118</v>
      </c>
      <c r="E449" s="246">
        <v>5.68</v>
      </c>
      <c r="F449" s="246" t="s">
        <v>3072</v>
      </c>
      <c r="G449" s="273"/>
      <c r="I449" s="246"/>
      <c r="J449" s="246"/>
    </row>
    <row r="450" spans="1:10" hidden="1" x14ac:dyDescent="0.35">
      <c r="A450" s="251" t="s">
        <v>1663</v>
      </c>
      <c r="B450" s="243" t="s">
        <v>176</v>
      </c>
      <c r="C450" s="244" t="s">
        <v>2628</v>
      </c>
      <c r="D450" s="245" t="s">
        <v>1118</v>
      </c>
      <c r="E450" s="246">
        <v>1.94</v>
      </c>
      <c r="F450" s="246" t="s">
        <v>3072</v>
      </c>
      <c r="G450" s="273"/>
      <c r="I450" s="246"/>
      <c r="J450" s="246"/>
    </row>
    <row r="451" spans="1:10" hidden="1" x14ac:dyDescent="0.35">
      <c r="A451" s="251" t="s">
        <v>1664</v>
      </c>
      <c r="B451" s="243" t="s">
        <v>806</v>
      </c>
      <c r="C451" s="244" t="s">
        <v>2628</v>
      </c>
      <c r="D451" s="245" t="s">
        <v>1118</v>
      </c>
      <c r="E451" s="246">
        <v>38.26</v>
      </c>
      <c r="F451" s="246" t="s">
        <v>3072</v>
      </c>
      <c r="G451" s="273"/>
      <c r="I451" s="246"/>
      <c r="J451" s="246"/>
    </row>
    <row r="452" spans="1:10" hidden="1" x14ac:dyDescent="0.35">
      <c r="A452" s="251" t="s">
        <v>1665</v>
      </c>
      <c r="B452" s="243" t="s">
        <v>952</v>
      </c>
      <c r="C452" s="244" t="s">
        <v>2628</v>
      </c>
      <c r="D452" s="245" t="s">
        <v>1118</v>
      </c>
      <c r="E452" s="246">
        <v>61.339999999999996</v>
      </c>
      <c r="F452" s="246" t="s">
        <v>3072</v>
      </c>
      <c r="G452" s="273"/>
      <c r="I452" s="246"/>
      <c r="J452" s="246"/>
    </row>
    <row r="453" spans="1:10" hidden="1" x14ac:dyDescent="0.35">
      <c r="A453" s="251" t="s">
        <v>1666</v>
      </c>
      <c r="B453" s="243" t="s">
        <v>757</v>
      </c>
      <c r="C453" s="244" t="s">
        <v>2628</v>
      </c>
      <c r="D453" s="245" t="s">
        <v>1118</v>
      </c>
      <c r="E453" s="246">
        <v>44.18</v>
      </c>
      <c r="F453" s="246" t="s">
        <v>3072</v>
      </c>
      <c r="G453" s="273"/>
      <c r="I453" s="246"/>
      <c r="J453" s="246"/>
    </row>
    <row r="454" spans="1:10" hidden="1" x14ac:dyDescent="0.35">
      <c r="A454" s="264" t="s">
        <v>1667</v>
      </c>
      <c r="B454" s="256" t="s">
        <v>758</v>
      </c>
      <c r="C454" s="257" t="s">
        <v>2628</v>
      </c>
      <c r="D454" s="245" t="s">
        <v>1118</v>
      </c>
      <c r="E454" s="246">
        <v>82.81</v>
      </c>
      <c r="F454" s="246" t="s">
        <v>3072</v>
      </c>
      <c r="G454" s="273"/>
      <c r="I454" s="246"/>
      <c r="J454" s="246"/>
    </row>
    <row r="455" spans="1:10" ht="12" customHeight="1" x14ac:dyDescent="0.35">
      <c r="A455" s="251" t="s">
        <v>1668</v>
      </c>
      <c r="B455" s="243" t="s">
        <v>919</v>
      </c>
      <c r="C455" s="244" t="s">
        <v>2628</v>
      </c>
      <c r="D455" s="258" t="s">
        <v>1118</v>
      </c>
      <c r="E455" s="246">
        <v>28.05</v>
      </c>
      <c r="F455" s="259" t="s">
        <v>3074</v>
      </c>
      <c r="G455" s="259">
        <v>39</v>
      </c>
      <c r="H455" s="259"/>
      <c r="I455" s="260">
        <f>VLOOKUP(A455,[1]SatışFiyat!A:E,4,FALSE)</f>
        <v>28.044891160000002</v>
      </c>
      <c r="J455" s="260">
        <f>I455*G455</f>
        <v>1093.75075524</v>
      </c>
    </row>
    <row r="456" spans="1:10" hidden="1" x14ac:dyDescent="0.35">
      <c r="A456" s="269" t="s">
        <v>1669</v>
      </c>
      <c r="B456" s="270" t="s">
        <v>918</v>
      </c>
      <c r="C456" s="271" t="s">
        <v>2628</v>
      </c>
      <c r="D456" s="245" t="s">
        <v>1118</v>
      </c>
      <c r="E456" s="246">
        <v>51.03</v>
      </c>
      <c r="F456" s="246" t="s">
        <v>3074</v>
      </c>
      <c r="G456" s="246"/>
      <c r="I456" s="246"/>
      <c r="J456" s="246"/>
    </row>
    <row r="457" spans="1:10" x14ac:dyDescent="0.35">
      <c r="A457" s="251" t="s">
        <v>1670</v>
      </c>
      <c r="B457" s="243" t="s">
        <v>921</v>
      </c>
      <c r="C457" s="244" t="s">
        <v>2628</v>
      </c>
      <c r="D457" s="258" t="s">
        <v>1118</v>
      </c>
      <c r="E457" s="246">
        <v>15.299999999999999</v>
      </c>
      <c r="F457" s="259" t="s">
        <v>3074</v>
      </c>
      <c r="G457" s="259">
        <v>6</v>
      </c>
      <c r="H457" s="259"/>
      <c r="I457" s="260">
        <f>VLOOKUP(A457,[1]SatışFiyat!A:E,4,FALSE)</f>
        <v>15.297213360000001</v>
      </c>
      <c r="J457" s="260">
        <f>I457*G457</f>
        <v>91.783280160000004</v>
      </c>
    </row>
    <row r="458" spans="1:10" x14ac:dyDescent="0.35">
      <c r="A458" s="251" t="s">
        <v>1670</v>
      </c>
      <c r="B458" s="243" t="s">
        <v>921</v>
      </c>
      <c r="C458" s="244" t="s">
        <v>2628</v>
      </c>
      <c r="D458" s="258" t="s">
        <v>1118</v>
      </c>
      <c r="E458" s="246">
        <v>16.3</v>
      </c>
      <c r="F458" s="259" t="s">
        <v>3074</v>
      </c>
      <c r="G458" s="259">
        <v>1</v>
      </c>
      <c r="H458" s="259" t="s">
        <v>3075</v>
      </c>
      <c r="I458" s="260">
        <f>VLOOKUP(A458,[1]SatışFiyat!A:E,4,FALSE)</f>
        <v>15.297213360000001</v>
      </c>
      <c r="J458" s="260">
        <f>I458*G458</f>
        <v>15.297213360000001</v>
      </c>
    </row>
    <row r="459" spans="1:10" hidden="1" x14ac:dyDescent="0.35">
      <c r="A459" s="265" t="s">
        <v>1671</v>
      </c>
      <c r="B459" s="262" t="s">
        <v>920</v>
      </c>
      <c r="C459" s="263" t="s">
        <v>2628</v>
      </c>
      <c r="D459" s="245" t="s">
        <v>1118</v>
      </c>
      <c r="E459" s="246">
        <v>27.84</v>
      </c>
      <c r="F459" s="246" t="s">
        <v>3074</v>
      </c>
      <c r="G459" s="246"/>
      <c r="I459" s="246"/>
      <c r="J459" s="246"/>
    </row>
    <row r="460" spans="1:10" hidden="1" x14ac:dyDescent="0.35">
      <c r="A460" s="251" t="s">
        <v>1672</v>
      </c>
      <c r="B460" s="243" t="s">
        <v>923</v>
      </c>
      <c r="C460" s="244" t="s">
        <v>2628</v>
      </c>
      <c r="D460" s="245" t="s">
        <v>1118</v>
      </c>
      <c r="E460" s="246">
        <v>7.6499999999999995</v>
      </c>
      <c r="F460" s="246" t="s">
        <v>3074</v>
      </c>
      <c r="G460" s="246"/>
      <c r="I460" s="246"/>
      <c r="J460" s="246"/>
    </row>
    <row r="461" spans="1:10" hidden="1" x14ac:dyDescent="0.35">
      <c r="A461" s="264" t="s">
        <v>1673</v>
      </c>
      <c r="B461" s="256" t="s">
        <v>922</v>
      </c>
      <c r="C461" s="257" t="s">
        <v>2628</v>
      </c>
      <c r="D461" s="245" t="s">
        <v>1118</v>
      </c>
      <c r="E461" s="246">
        <v>13.92</v>
      </c>
      <c r="F461" s="246" t="s">
        <v>3074</v>
      </c>
      <c r="G461" s="246"/>
      <c r="I461" s="246"/>
      <c r="J461" s="246"/>
    </row>
    <row r="462" spans="1:10" x14ac:dyDescent="0.35">
      <c r="A462" s="251" t="s">
        <v>1674</v>
      </c>
      <c r="B462" s="243" t="s">
        <v>946</v>
      </c>
      <c r="C462" s="244" t="s">
        <v>2628</v>
      </c>
      <c r="D462" s="258" t="s">
        <v>1118</v>
      </c>
      <c r="E462" s="246">
        <v>11.64</v>
      </c>
      <c r="F462" s="259" t="s">
        <v>3074</v>
      </c>
      <c r="G462" s="259">
        <v>3</v>
      </c>
      <c r="H462" s="259" t="s">
        <v>3076</v>
      </c>
      <c r="I462" s="260">
        <f>VLOOKUP(A462,[1]SatışFiyat!A:E,4,FALSE)</f>
        <v>11.631957480000001</v>
      </c>
      <c r="J462" s="260">
        <f>I462*G462</f>
        <v>34.895872440000005</v>
      </c>
    </row>
    <row r="463" spans="1:10" hidden="1" x14ac:dyDescent="0.35">
      <c r="A463" s="265" t="s">
        <v>1675</v>
      </c>
      <c r="B463" s="262" t="s">
        <v>928</v>
      </c>
      <c r="C463" s="263" t="s">
        <v>2628</v>
      </c>
      <c r="D463" s="245" t="s">
        <v>1118</v>
      </c>
      <c r="E463" s="246">
        <v>17.900000000000002</v>
      </c>
      <c r="F463" s="246" t="s">
        <v>3074</v>
      </c>
      <c r="G463" s="246"/>
      <c r="I463" s="246"/>
      <c r="J463" s="246"/>
    </row>
    <row r="464" spans="1:10" hidden="1" x14ac:dyDescent="0.35">
      <c r="A464" s="251" t="s">
        <v>1676</v>
      </c>
      <c r="B464" s="243" t="s">
        <v>1230</v>
      </c>
      <c r="C464" s="244" t="s">
        <v>2628</v>
      </c>
      <c r="D464" s="245" t="s">
        <v>1118</v>
      </c>
      <c r="E464" s="246">
        <v>11.64</v>
      </c>
      <c r="F464" s="246" t="s">
        <v>3074</v>
      </c>
      <c r="G464" s="246"/>
      <c r="I464" s="246"/>
      <c r="J464" s="246"/>
    </row>
    <row r="465" spans="1:10" hidden="1" x14ac:dyDescent="0.35">
      <c r="A465" s="251" t="s">
        <v>1677</v>
      </c>
      <c r="B465" s="243" t="s">
        <v>945</v>
      </c>
      <c r="C465" s="244" t="s">
        <v>2628</v>
      </c>
      <c r="D465" s="245" t="s">
        <v>1118</v>
      </c>
      <c r="E465" s="246">
        <v>28.05</v>
      </c>
      <c r="F465" s="246" t="s">
        <v>3074</v>
      </c>
      <c r="G465" s="246"/>
      <c r="I465" s="246"/>
      <c r="J465" s="246"/>
    </row>
    <row r="466" spans="1:10" hidden="1" x14ac:dyDescent="0.35">
      <c r="A466" s="251" t="s">
        <v>1678</v>
      </c>
      <c r="B466" s="243" t="s">
        <v>944</v>
      </c>
      <c r="C466" s="244" t="s">
        <v>2628</v>
      </c>
      <c r="D466" s="245" t="s">
        <v>1118</v>
      </c>
      <c r="E466" s="246">
        <v>51.03</v>
      </c>
      <c r="F466" s="246" t="s">
        <v>3074</v>
      </c>
      <c r="G466" s="246"/>
      <c r="I466" s="246"/>
      <c r="J466" s="246"/>
    </row>
    <row r="467" spans="1:10" hidden="1" x14ac:dyDescent="0.35">
      <c r="A467" s="251" t="s">
        <v>1679</v>
      </c>
      <c r="B467" s="243" t="s">
        <v>942</v>
      </c>
      <c r="C467" s="244" t="s">
        <v>2628</v>
      </c>
      <c r="D467" s="245" t="s">
        <v>1118</v>
      </c>
      <c r="E467" s="246">
        <v>28.05</v>
      </c>
      <c r="F467" s="246" t="s">
        <v>3074</v>
      </c>
      <c r="G467" s="246"/>
      <c r="I467" s="246"/>
      <c r="J467" s="246"/>
    </row>
    <row r="468" spans="1:10" hidden="1" x14ac:dyDescent="0.35">
      <c r="A468" s="264" t="s">
        <v>1680</v>
      </c>
      <c r="B468" s="256" t="s">
        <v>943</v>
      </c>
      <c r="C468" s="257" t="s">
        <v>2628</v>
      </c>
      <c r="D468" s="245" t="s">
        <v>1118</v>
      </c>
      <c r="E468" s="246">
        <v>51.03</v>
      </c>
      <c r="F468" s="246" t="s">
        <v>3074</v>
      </c>
      <c r="G468" s="246"/>
      <c r="I468" s="246"/>
      <c r="J468" s="246"/>
    </row>
    <row r="469" spans="1:10" x14ac:dyDescent="0.35">
      <c r="A469" s="251" t="s">
        <v>1681</v>
      </c>
      <c r="B469" s="243" t="s">
        <v>917</v>
      </c>
      <c r="C469" s="244" t="s">
        <v>2628</v>
      </c>
      <c r="D469" s="258" t="s">
        <v>1118</v>
      </c>
      <c r="E469" s="246">
        <v>28.05</v>
      </c>
      <c r="F469" s="259" t="s">
        <v>3074</v>
      </c>
      <c r="G469" s="259">
        <v>3</v>
      </c>
      <c r="H469" s="259"/>
      <c r="I469" s="260">
        <f>VLOOKUP(A469,[1]SatışFiyat!A:E,4,FALSE)</f>
        <v>28.044891160000002</v>
      </c>
      <c r="J469" s="260">
        <f>I469*G469</f>
        <v>84.134673480000004</v>
      </c>
    </row>
    <row r="470" spans="1:10" hidden="1" x14ac:dyDescent="0.35">
      <c r="A470" s="265" t="s">
        <v>1682</v>
      </c>
      <c r="B470" s="262" t="s">
        <v>914</v>
      </c>
      <c r="C470" s="263" t="s">
        <v>2628</v>
      </c>
      <c r="D470" s="245" t="s">
        <v>1118</v>
      </c>
      <c r="E470" s="246">
        <v>51.03</v>
      </c>
      <c r="F470" s="246" t="s">
        <v>3074</v>
      </c>
      <c r="G470" s="246"/>
      <c r="I470" s="246"/>
      <c r="J470" s="246"/>
    </row>
    <row r="471" spans="1:10" hidden="1" x14ac:dyDescent="0.35">
      <c r="A471" s="251" t="s">
        <v>1683</v>
      </c>
      <c r="B471" s="243" t="s">
        <v>941</v>
      </c>
      <c r="C471" s="244" t="s">
        <v>2628</v>
      </c>
      <c r="D471" s="245" t="s">
        <v>1118</v>
      </c>
      <c r="E471" s="246">
        <v>28.05</v>
      </c>
      <c r="F471" s="246" t="s">
        <v>3074</v>
      </c>
      <c r="G471" s="246"/>
      <c r="I471" s="246"/>
      <c r="J471" s="246"/>
    </row>
    <row r="472" spans="1:10" hidden="1" x14ac:dyDescent="0.35">
      <c r="A472" s="251" t="s">
        <v>1684</v>
      </c>
      <c r="B472" s="243" t="s">
        <v>947</v>
      </c>
      <c r="C472" s="244" t="s">
        <v>2628</v>
      </c>
      <c r="D472" s="245" t="s">
        <v>1118</v>
      </c>
      <c r="E472" s="246">
        <v>51.03</v>
      </c>
      <c r="F472" s="246" t="s">
        <v>3074</v>
      </c>
      <c r="G472" s="246"/>
      <c r="I472" s="246"/>
      <c r="J472" s="246"/>
    </row>
    <row r="473" spans="1:10" hidden="1" x14ac:dyDescent="0.35">
      <c r="A473" s="251" t="s">
        <v>1685</v>
      </c>
      <c r="B473" s="243" t="s">
        <v>916</v>
      </c>
      <c r="C473" s="244" t="s">
        <v>2628</v>
      </c>
      <c r="D473" s="245" t="s">
        <v>1118</v>
      </c>
      <c r="E473" s="246">
        <v>28.05</v>
      </c>
      <c r="F473" s="246" t="s">
        <v>3074</v>
      </c>
      <c r="G473" s="246"/>
      <c r="I473" s="246"/>
      <c r="J473" s="246"/>
    </row>
    <row r="474" spans="1:10" hidden="1" x14ac:dyDescent="0.35">
      <c r="A474" s="251" t="s">
        <v>1686</v>
      </c>
      <c r="B474" s="243" t="s">
        <v>915</v>
      </c>
      <c r="C474" s="244" t="s">
        <v>2628</v>
      </c>
      <c r="D474" s="245" t="s">
        <v>1118</v>
      </c>
      <c r="E474" s="246">
        <v>51.03</v>
      </c>
      <c r="F474" s="246" t="s">
        <v>3074</v>
      </c>
      <c r="G474" s="246"/>
      <c r="I474" s="246"/>
      <c r="J474" s="246"/>
    </row>
    <row r="475" spans="1:10" hidden="1" x14ac:dyDescent="0.35">
      <c r="A475" s="264" t="s">
        <v>1687</v>
      </c>
      <c r="B475" s="256" t="s">
        <v>948</v>
      </c>
      <c r="C475" s="257" t="s">
        <v>2628</v>
      </c>
      <c r="D475" s="245" t="s">
        <v>1118</v>
      </c>
      <c r="E475" s="246">
        <v>55.669999999999995</v>
      </c>
      <c r="F475" s="246" t="s">
        <v>3074</v>
      </c>
      <c r="G475" s="246"/>
      <c r="I475" s="246"/>
      <c r="J475" s="246"/>
    </row>
    <row r="476" spans="1:10" x14ac:dyDescent="0.35">
      <c r="A476" s="251" t="s">
        <v>1688</v>
      </c>
      <c r="B476" s="243" t="s">
        <v>949</v>
      </c>
      <c r="C476" s="244" t="s">
        <v>2628</v>
      </c>
      <c r="D476" s="258" t="s">
        <v>1118</v>
      </c>
      <c r="E476" s="246">
        <v>30.6</v>
      </c>
      <c r="F476" s="259" t="s">
        <v>3074</v>
      </c>
      <c r="G476" s="259">
        <v>10</v>
      </c>
      <c r="H476" s="259"/>
      <c r="I476" s="260">
        <f>VLOOKUP(A476,[1]SatışFiyat!A:E,4,FALSE)</f>
        <v>30.594426720000001</v>
      </c>
      <c r="J476" s="260">
        <f>I476*G476</f>
        <v>305.94426720000001</v>
      </c>
    </row>
    <row r="477" spans="1:10" hidden="1" x14ac:dyDescent="0.35">
      <c r="A477" s="269" t="s">
        <v>1689</v>
      </c>
      <c r="B477" s="270" t="s">
        <v>924</v>
      </c>
      <c r="C477" s="271" t="s">
        <v>2628</v>
      </c>
      <c r="D477" s="245" t="s">
        <v>1118</v>
      </c>
      <c r="E477" s="246">
        <v>55.669999999999995</v>
      </c>
      <c r="F477" s="246" t="s">
        <v>3074</v>
      </c>
      <c r="G477" s="246"/>
      <c r="I477" s="246"/>
      <c r="J477" s="246"/>
    </row>
    <row r="478" spans="1:10" x14ac:dyDescent="0.35">
      <c r="A478" s="251" t="s">
        <v>1690</v>
      </c>
      <c r="B478" s="243" t="s">
        <v>925</v>
      </c>
      <c r="C478" s="244" t="s">
        <v>2628</v>
      </c>
      <c r="D478" s="258" t="s">
        <v>1118</v>
      </c>
      <c r="E478" s="246">
        <v>30.6</v>
      </c>
      <c r="F478" s="259" t="s">
        <v>3074</v>
      </c>
      <c r="G478" s="259">
        <v>1</v>
      </c>
      <c r="H478" s="259" t="s">
        <v>3077</v>
      </c>
      <c r="I478" s="260">
        <f>VLOOKUP(A478,[1]SatışFiyat!A:E,4,FALSE)</f>
        <v>30.594426720000001</v>
      </c>
      <c r="J478" s="260">
        <f>I478*G478</f>
        <v>30.594426720000001</v>
      </c>
    </row>
    <row r="479" spans="1:10" x14ac:dyDescent="0.35">
      <c r="A479" s="251" t="s">
        <v>1691</v>
      </c>
      <c r="B479" s="243" t="s">
        <v>950</v>
      </c>
      <c r="C479" s="244" t="s">
        <v>2628</v>
      </c>
      <c r="D479" s="258" t="s">
        <v>1118</v>
      </c>
      <c r="E479" s="246">
        <v>15.299999999999999</v>
      </c>
      <c r="F479" s="259" t="s">
        <v>3074</v>
      </c>
      <c r="G479" s="259">
        <v>52</v>
      </c>
      <c r="H479" s="259"/>
      <c r="I479" s="260">
        <f>VLOOKUP(A479,[1]SatışFiyat!A:E,4,FALSE)</f>
        <v>15.297213360000001</v>
      </c>
      <c r="J479" s="260">
        <f>I479*G479</f>
        <v>795.45509472000003</v>
      </c>
    </row>
    <row r="480" spans="1:10" hidden="1" x14ac:dyDescent="0.35">
      <c r="A480" s="265" t="s">
        <v>1692</v>
      </c>
      <c r="B480" s="248" t="s">
        <v>951</v>
      </c>
      <c r="C480" s="263" t="s">
        <v>2628</v>
      </c>
      <c r="D480" s="245" t="s">
        <v>1118</v>
      </c>
      <c r="E480" s="246">
        <v>27.84</v>
      </c>
      <c r="F480" s="246" t="s">
        <v>3074</v>
      </c>
      <c r="G480" s="250"/>
      <c r="I480" s="246"/>
      <c r="J480" s="246"/>
    </row>
    <row r="481" spans="1:10" hidden="1" x14ac:dyDescent="0.35">
      <c r="A481" s="251" t="s">
        <v>1693</v>
      </c>
      <c r="B481" s="243" t="s">
        <v>906</v>
      </c>
      <c r="C481" s="244" t="s">
        <v>2628</v>
      </c>
      <c r="D481" s="245" t="s">
        <v>1118</v>
      </c>
      <c r="E481" s="246">
        <v>35.059999999999995</v>
      </c>
      <c r="F481" s="246" t="s">
        <v>3074</v>
      </c>
      <c r="G481" s="246"/>
      <c r="I481" s="246"/>
      <c r="J481" s="246"/>
    </row>
    <row r="482" spans="1:10" hidden="1" x14ac:dyDescent="0.35">
      <c r="A482" s="251" t="s">
        <v>1694</v>
      </c>
      <c r="B482" s="243" t="s">
        <v>905</v>
      </c>
      <c r="C482" s="244" t="s">
        <v>2628</v>
      </c>
      <c r="D482" s="245" t="s">
        <v>1118</v>
      </c>
      <c r="E482" s="246">
        <v>58.04</v>
      </c>
      <c r="F482" s="246" t="s">
        <v>3074</v>
      </c>
      <c r="G482" s="246"/>
      <c r="I482" s="246"/>
      <c r="J482" s="246"/>
    </row>
    <row r="483" spans="1:10" hidden="1" x14ac:dyDescent="0.35">
      <c r="A483" s="264" t="s">
        <v>1695</v>
      </c>
      <c r="B483" s="256" t="s">
        <v>1231</v>
      </c>
      <c r="C483" s="257" t="s">
        <v>2628</v>
      </c>
      <c r="D483" s="245" t="s">
        <v>1118</v>
      </c>
      <c r="E483" s="246">
        <v>30.6</v>
      </c>
      <c r="F483" s="246" t="s">
        <v>3074</v>
      </c>
      <c r="G483" s="246"/>
      <c r="I483" s="246"/>
      <c r="J483" s="246"/>
    </row>
    <row r="484" spans="1:10" x14ac:dyDescent="0.35">
      <c r="A484" s="251" t="s">
        <v>1696</v>
      </c>
      <c r="B484" s="243" t="s">
        <v>926</v>
      </c>
      <c r="C484" s="244" t="s">
        <v>2628</v>
      </c>
      <c r="D484" s="258" t="s">
        <v>1118</v>
      </c>
      <c r="E484" s="246">
        <v>30.6</v>
      </c>
      <c r="F484" s="259" t="s">
        <v>3074</v>
      </c>
      <c r="G484" s="259">
        <v>2</v>
      </c>
      <c r="H484" s="259"/>
      <c r="I484" s="260">
        <f>VLOOKUP(A484,[1]SatışFiyat!A:E,4,FALSE)</f>
        <v>30.594426720000001</v>
      </c>
      <c r="J484" s="260">
        <f>I484*G484</f>
        <v>61.188853440000003</v>
      </c>
    </row>
    <row r="485" spans="1:10" hidden="1" x14ac:dyDescent="0.35">
      <c r="A485" s="265" t="s">
        <v>1697</v>
      </c>
      <c r="B485" s="262" t="s">
        <v>1232</v>
      </c>
      <c r="C485" s="263" t="s">
        <v>2628</v>
      </c>
      <c r="D485" s="245" t="s">
        <v>1118</v>
      </c>
      <c r="E485" s="246">
        <v>27.060000000000002</v>
      </c>
      <c r="F485" s="246" t="s">
        <v>3074</v>
      </c>
      <c r="G485" s="246"/>
      <c r="I485" s="246"/>
      <c r="J485" s="246"/>
    </row>
    <row r="486" spans="1:10" hidden="1" x14ac:dyDescent="0.35">
      <c r="A486" s="251" t="s">
        <v>1698</v>
      </c>
      <c r="B486" s="243" t="s">
        <v>1233</v>
      </c>
      <c r="C486" s="244" t="s">
        <v>2628</v>
      </c>
      <c r="D486" s="245" t="s">
        <v>1118</v>
      </c>
      <c r="E486" s="246">
        <v>21.650000000000002</v>
      </c>
      <c r="F486" s="246" t="s">
        <v>3074</v>
      </c>
      <c r="G486" s="246"/>
      <c r="I486" s="246"/>
      <c r="J486" s="246"/>
    </row>
    <row r="487" spans="1:10" hidden="1" x14ac:dyDescent="0.35">
      <c r="A487" s="251" t="s">
        <v>1699</v>
      </c>
      <c r="B487" s="243" t="s">
        <v>1234</v>
      </c>
      <c r="C487" s="244" t="s">
        <v>2628</v>
      </c>
      <c r="D487" s="245" t="s">
        <v>1118</v>
      </c>
      <c r="E487" s="246">
        <v>21.650000000000002</v>
      </c>
      <c r="F487" s="246" t="s">
        <v>3074</v>
      </c>
      <c r="G487" s="246"/>
      <c r="I487" s="246"/>
      <c r="J487" s="246"/>
    </row>
    <row r="488" spans="1:10" hidden="1" x14ac:dyDescent="0.35">
      <c r="A488" s="251" t="s">
        <v>1700</v>
      </c>
      <c r="B488" s="243" t="s">
        <v>927</v>
      </c>
      <c r="C488" s="244" t="s">
        <v>2628</v>
      </c>
      <c r="D488" s="245" t="s">
        <v>1118</v>
      </c>
      <c r="E488" s="246">
        <v>2.82</v>
      </c>
      <c r="F488" s="246" t="s">
        <v>3074</v>
      </c>
      <c r="G488" s="246"/>
      <c r="I488" s="246"/>
      <c r="J488" s="246"/>
    </row>
    <row r="489" spans="1:10" hidden="1" x14ac:dyDescent="0.35">
      <c r="A489" s="251" t="s">
        <v>1701</v>
      </c>
      <c r="B489" s="243" t="s">
        <v>1235</v>
      </c>
      <c r="C489" s="244" t="s">
        <v>2628</v>
      </c>
      <c r="D489" s="245" t="s">
        <v>1118</v>
      </c>
      <c r="E489" s="246">
        <v>6.02</v>
      </c>
      <c r="F489" s="246" t="s">
        <v>3074</v>
      </c>
      <c r="G489" s="246"/>
      <c r="I489" s="246"/>
      <c r="J489" s="246"/>
    </row>
    <row r="490" spans="1:10" hidden="1" x14ac:dyDescent="0.35">
      <c r="A490" s="251" t="s">
        <v>1702</v>
      </c>
      <c r="B490" s="243" t="s">
        <v>913</v>
      </c>
      <c r="C490" s="244" t="s">
        <v>2628</v>
      </c>
      <c r="D490" s="245" t="s">
        <v>1118</v>
      </c>
      <c r="E490" s="246">
        <v>6.7</v>
      </c>
      <c r="F490" s="246" t="s">
        <v>3074</v>
      </c>
      <c r="G490" s="246"/>
      <c r="I490" s="246"/>
      <c r="J490" s="246"/>
    </row>
    <row r="491" spans="1:10" hidden="1" x14ac:dyDescent="0.35">
      <c r="A491" s="251" t="s">
        <v>1703</v>
      </c>
      <c r="B491" s="243" t="s">
        <v>912</v>
      </c>
      <c r="C491" s="244" t="s">
        <v>2628</v>
      </c>
      <c r="D491" s="245" t="s">
        <v>1118</v>
      </c>
      <c r="E491" s="246">
        <v>6.02</v>
      </c>
      <c r="F491" s="246" t="s">
        <v>3074</v>
      </c>
      <c r="G491" s="246"/>
      <c r="I491" s="246"/>
      <c r="J491" s="246"/>
    </row>
    <row r="492" spans="1:10" hidden="1" x14ac:dyDescent="0.35">
      <c r="A492" s="251" t="s">
        <v>1704</v>
      </c>
      <c r="B492" s="243" t="s">
        <v>911</v>
      </c>
      <c r="C492" s="244" t="s">
        <v>2628</v>
      </c>
      <c r="D492" s="245" t="s">
        <v>1118</v>
      </c>
      <c r="E492" s="246">
        <v>2.1599999999999997</v>
      </c>
      <c r="F492" s="246" t="s">
        <v>3074</v>
      </c>
      <c r="G492" s="246"/>
      <c r="I492" s="246"/>
      <c r="J492" s="246"/>
    </row>
    <row r="493" spans="1:10" hidden="1" x14ac:dyDescent="0.35">
      <c r="A493" s="251" t="s">
        <v>1705</v>
      </c>
      <c r="B493" s="243" t="s">
        <v>910</v>
      </c>
      <c r="C493" s="244" t="s">
        <v>2628</v>
      </c>
      <c r="D493" s="245" t="s">
        <v>1118</v>
      </c>
      <c r="E493" s="246">
        <v>44.5</v>
      </c>
      <c r="F493" s="246" t="s">
        <v>3074</v>
      </c>
      <c r="G493" s="246"/>
      <c r="I493" s="246"/>
      <c r="J493" s="246"/>
    </row>
    <row r="494" spans="1:10" hidden="1" x14ac:dyDescent="0.35">
      <c r="A494" s="251" t="s">
        <v>1706</v>
      </c>
      <c r="B494" s="243" t="s">
        <v>909</v>
      </c>
      <c r="C494" s="244" t="s">
        <v>2628</v>
      </c>
      <c r="D494" s="245" t="s">
        <v>1118</v>
      </c>
      <c r="E494" s="246">
        <v>69.56</v>
      </c>
      <c r="F494" s="246" t="s">
        <v>3074</v>
      </c>
      <c r="G494" s="246"/>
      <c r="I494" s="246"/>
      <c r="J494" s="246"/>
    </row>
    <row r="495" spans="1:10" hidden="1" x14ac:dyDescent="0.35">
      <c r="A495" s="251" t="s">
        <v>1707</v>
      </c>
      <c r="B495" s="243" t="s">
        <v>908</v>
      </c>
      <c r="C495" s="244" t="s">
        <v>2628</v>
      </c>
      <c r="D495" s="245" t="s">
        <v>1118</v>
      </c>
      <c r="E495" s="246">
        <v>52.589999999999996</v>
      </c>
      <c r="F495" s="246" t="s">
        <v>3074</v>
      </c>
      <c r="G495" s="246"/>
      <c r="I495" s="246"/>
      <c r="J495" s="246"/>
    </row>
    <row r="496" spans="1:10" hidden="1" x14ac:dyDescent="0.35">
      <c r="A496" s="264" t="s">
        <v>1708</v>
      </c>
      <c r="B496" s="256" t="s">
        <v>907</v>
      </c>
      <c r="C496" s="257" t="s">
        <v>2628</v>
      </c>
      <c r="D496" s="245" t="s">
        <v>1118</v>
      </c>
      <c r="E496" s="246">
        <v>94.97</v>
      </c>
      <c r="F496" s="246" t="s">
        <v>3074</v>
      </c>
      <c r="G496" s="246"/>
      <c r="I496" s="246"/>
      <c r="J496" s="246"/>
    </row>
    <row r="497" spans="1:10" x14ac:dyDescent="0.35">
      <c r="A497" s="251" t="s">
        <v>1709</v>
      </c>
      <c r="B497" s="243" t="s">
        <v>717</v>
      </c>
      <c r="C497" s="244" t="s">
        <v>2628</v>
      </c>
      <c r="D497" s="258" t="s">
        <v>1118</v>
      </c>
      <c r="E497" s="246">
        <v>29.17</v>
      </c>
      <c r="F497" s="259" t="s">
        <v>3078</v>
      </c>
      <c r="G497" s="259">
        <v>2</v>
      </c>
      <c r="H497" s="259"/>
      <c r="I497" s="260">
        <f>VLOOKUP(A497,[1]SatışFiyat!A:E,4,FALSE)</f>
        <v>29.166686806399998</v>
      </c>
      <c r="J497" s="260">
        <f>I497*G497</f>
        <v>58.333373612799996</v>
      </c>
    </row>
    <row r="498" spans="1:10" hidden="1" x14ac:dyDescent="0.35">
      <c r="A498" s="265" t="s">
        <v>1710</v>
      </c>
      <c r="B498" s="262" t="s">
        <v>718</v>
      </c>
      <c r="C498" s="263" t="s">
        <v>2628</v>
      </c>
      <c r="D498" s="245" t="s">
        <v>1118</v>
      </c>
      <c r="E498" s="246">
        <v>52.879999999999995</v>
      </c>
      <c r="F498" s="246" t="s">
        <v>3078</v>
      </c>
      <c r="G498" s="246"/>
      <c r="I498" s="246"/>
      <c r="J498" s="246"/>
    </row>
    <row r="499" spans="1:10" hidden="1" x14ac:dyDescent="0.35">
      <c r="A499" s="251" t="s">
        <v>1711</v>
      </c>
      <c r="B499" s="243" t="s">
        <v>719</v>
      </c>
      <c r="C499" s="244" t="s">
        <v>2628</v>
      </c>
      <c r="D499" s="245" t="s">
        <v>1118</v>
      </c>
      <c r="E499" s="246">
        <v>15.91</v>
      </c>
      <c r="F499" s="246" t="s">
        <v>3078</v>
      </c>
      <c r="G499" s="246"/>
      <c r="I499" s="246"/>
      <c r="J499" s="246"/>
    </row>
    <row r="500" spans="1:10" hidden="1" x14ac:dyDescent="0.35">
      <c r="A500" s="251" t="s">
        <v>1712</v>
      </c>
      <c r="B500" s="243" t="s">
        <v>720</v>
      </c>
      <c r="C500" s="244" t="s">
        <v>2628</v>
      </c>
      <c r="D500" s="245" t="s">
        <v>1118</v>
      </c>
      <c r="E500" s="246">
        <v>28.85</v>
      </c>
      <c r="F500" s="246" t="s">
        <v>3078</v>
      </c>
      <c r="G500" s="246"/>
      <c r="I500" s="246"/>
      <c r="J500" s="246"/>
    </row>
    <row r="501" spans="1:10" hidden="1" x14ac:dyDescent="0.35">
      <c r="A501" s="251" t="s">
        <v>1713</v>
      </c>
      <c r="B501" s="243" t="s">
        <v>721</v>
      </c>
      <c r="C501" s="244" t="s">
        <v>2628</v>
      </c>
      <c r="D501" s="245" t="s">
        <v>1118</v>
      </c>
      <c r="E501" s="246">
        <v>7.96</v>
      </c>
      <c r="F501" s="246" t="s">
        <v>3078</v>
      </c>
      <c r="G501" s="246"/>
      <c r="I501" s="246"/>
      <c r="J501" s="246"/>
    </row>
    <row r="502" spans="1:10" hidden="1" x14ac:dyDescent="0.35">
      <c r="A502" s="251" t="s">
        <v>1714</v>
      </c>
      <c r="B502" s="243" t="s">
        <v>722</v>
      </c>
      <c r="C502" s="244" t="s">
        <v>2628</v>
      </c>
      <c r="D502" s="245" t="s">
        <v>1118</v>
      </c>
      <c r="E502" s="246">
        <v>14.43</v>
      </c>
      <c r="F502" s="246" t="s">
        <v>3078</v>
      </c>
      <c r="G502" s="246"/>
      <c r="I502" s="246"/>
      <c r="J502" s="246"/>
    </row>
    <row r="503" spans="1:10" hidden="1" x14ac:dyDescent="0.35">
      <c r="A503" s="251" t="s">
        <v>1715</v>
      </c>
      <c r="B503" s="243" t="s">
        <v>723</v>
      </c>
      <c r="C503" s="244" t="s">
        <v>2628</v>
      </c>
      <c r="D503" s="245" t="s">
        <v>1118</v>
      </c>
      <c r="E503" s="246">
        <v>11.94</v>
      </c>
      <c r="F503" s="246" t="s">
        <v>3078</v>
      </c>
      <c r="G503" s="246"/>
      <c r="I503" s="246"/>
      <c r="J503" s="246"/>
    </row>
    <row r="504" spans="1:10" hidden="1" x14ac:dyDescent="0.35">
      <c r="A504" s="251" t="s">
        <v>1716</v>
      </c>
      <c r="B504" s="243" t="s">
        <v>724</v>
      </c>
      <c r="C504" s="244" t="s">
        <v>2628</v>
      </c>
      <c r="D504" s="245" t="s">
        <v>1118</v>
      </c>
      <c r="E504" s="246">
        <v>18.41</v>
      </c>
      <c r="F504" s="246" t="s">
        <v>3078</v>
      </c>
      <c r="G504" s="246"/>
      <c r="I504" s="246"/>
      <c r="J504" s="246"/>
    </row>
    <row r="505" spans="1:10" hidden="1" x14ac:dyDescent="0.35">
      <c r="A505" s="251" t="s">
        <v>1717</v>
      </c>
      <c r="B505" s="243" t="s">
        <v>1236</v>
      </c>
      <c r="C505" s="244" t="s">
        <v>2628</v>
      </c>
      <c r="D505" s="245" t="s">
        <v>1118</v>
      </c>
      <c r="E505" s="246">
        <v>11.94</v>
      </c>
      <c r="F505" s="246" t="s">
        <v>3078</v>
      </c>
      <c r="G505" s="246"/>
      <c r="I505" s="246"/>
      <c r="J505" s="246"/>
    </row>
    <row r="506" spans="1:10" hidden="1" x14ac:dyDescent="0.35">
      <c r="A506" s="251" t="s">
        <v>1718</v>
      </c>
      <c r="B506" s="243" t="s">
        <v>725</v>
      </c>
      <c r="C506" s="244" t="s">
        <v>2628</v>
      </c>
      <c r="D506" s="245" t="s">
        <v>1118</v>
      </c>
      <c r="E506" s="246">
        <v>29.17</v>
      </c>
      <c r="F506" s="246" t="s">
        <v>3078</v>
      </c>
      <c r="G506" s="246"/>
      <c r="I506" s="246"/>
      <c r="J506" s="246"/>
    </row>
    <row r="507" spans="1:10" hidden="1" x14ac:dyDescent="0.35">
      <c r="A507" s="251" t="s">
        <v>1719</v>
      </c>
      <c r="B507" s="243" t="s">
        <v>726</v>
      </c>
      <c r="C507" s="244" t="s">
        <v>2628</v>
      </c>
      <c r="D507" s="245" t="s">
        <v>1118</v>
      </c>
      <c r="E507" s="246">
        <v>52.879999999999995</v>
      </c>
      <c r="F507" s="246" t="s">
        <v>3078</v>
      </c>
      <c r="G507" s="246"/>
      <c r="I507" s="246"/>
      <c r="J507" s="246"/>
    </row>
    <row r="508" spans="1:10" hidden="1" x14ac:dyDescent="0.35">
      <c r="A508" s="251" t="s">
        <v>1720</v>
      </c>
      <c r="B508" s="243" t="s">
        <v>727</v>
      </c>
      <c r="C508" s="244" t="s">
        <v>2628</v>
      </c>
      <c r="D508" s="245" t="s">
        <v>1118</v>
      </c>
      <c r="E508" s="246">
        <v>29.17</v>
      </c>
      <c r="F508" s="246" t="s">
        <v>3078</v>
      </c>
      <c r="G508" s="246"/>
      <c r="I508" s="246"/>
      <c r="J508" s="246"/>
    </row>
    <row r="509" spans="1:10" hidden="1" x14ac:dyDescent="0.35">
      <c r="A509" s="251" t="s">
        <v>1721</v>
      </c>
      <c r="B509" s="243" t="s">
        <v>728</v>
      </c>
      <c r="C509" s="244" t="s">
        <v>2628</v>
      </c>
      <c r="D509" s="245" t="s">
        <v>1118</v>
      </c>
      <c r="E509" s="246">
        <v>52.879999999999995</v>
      </c>
      <c r="F509" s="246" t="s">
        <v>3078</v>
      </c>
      <c r="G509" s="246"/>
      <c r="I509" s="246"/>
      <c r="J509" s="246"/>
    </row>
    <row r="510" spans="1:10" hidden="1" x14ac:dyDescent="0.35">
      <c r="A510" s="251" t="s">
        <v>1722</v>
      </c>
      <c r="B510" s="243" t="s">
        <v>729</v>
      </c>
      <c r="C510" s="244" t="s">
        <v>2628</v>
      </c>
      <c r="D510" s="245" t="s">
        <v>1118</v>
      </c>
      <c r="E510" s="246">
        <v>29.17</v>
      </c>
      <c r="F510" s="246" t="s">
        <v>3078</v>
      </c>
      <c r="G510" s="246"/>
      <c r="I510" s="246"/>
      <c r="J510" s="246"/>
    </row>
    <row r="511" spans="1:10" hidden="1" x14ac:dyDescent="0.35">
      <c r="A511" s="251" t="s">
        <v>1723</v>
      </c>
      <c r="B511" s="243" t="s">
        <v>730</v>
      </c>
      <c r="C511" s="244" t="s">
        <v>2628</v>
      </c>
      <c r="D511" s="245" t="s">
        <v>1118</v>
      </c>
      <c r="E511" s="246">
        <v>52.879999999999995</v>
      </c>
      <c r="F511" s="246" t="s">
        <v>3078</v>
      </c>
      <c r="G511" s="246"/>
      <c r="I511" s="246"/>
      <c r="J511" s="246"/>
    </row>
    <row r="512" spans="1:10" hidden="1" x14ac:dyDescent="0.35">
      <c r="A512" s="251" t="s">
        <v>1724</v>
      </c>
      <c r="B512" s="243" t="s">
        <v>731</v>
      </c>
      <c r="C512" s="244" t="s">
        <v>2628</v>
      </c>
      <c r="D512" s="245" t="s">
        <v>1118</v>
      </c>
      <c r="E512" s="246">
        <v>29.17</v>
      </c>
      <c r="F512" s="246" t="s">
        <v>3078</v>
      </c>
      <c r="G512" s="246"/>
      <c r="I512" s="246"/>
      <c r="J512" s="246"/>
    </row>
    <row r="513" spans="1:7" s="246" customFormat="1" hidden="1" x14ac:dyDescent="0.35">
      <c r="A513" s="251" t="s">
        <v>1725</v>
      </c>
      <c r="B513" s="243" t="s">
        <v>732</v>
      </c>
      <c r="C513" s="244" t="s">
        <v>2628</v>
      </c>
      <c r="D513" s="245" t="s">
        <v>1118</v>
      </c>
      <c r="E513" s="246">
        <v>52.879999999999995</v>
      </c>
      <c r="F513" s="246" t="s">
        <v>3078</v>
      </c>
    </row>
    <row r="514" spans="1:7" s="246" customFormat="1" hidden="1" x14ac:dyDescent="0.35">
      <c r="A514" s="251" t="s">
        <v>1726</v>
      </c>
      <c r="B514" s="243" t="s">
        <v>733</v>
      </c>
      <c r="C514" s="244" t="s">
        <v>2628</v>
      </c>
      <c r="D514" s="245" t="s">
        <v>1118</v>
      </c>
      <c r="E514" s="246">
        <v>29.17</v>
      </c>
      <c r="F514" s="246" t="s">
        <v>3078</v>
      </c>
    </row>
    <row r="515" spans="1:7" s="246" customFormat="1" hidden="1" x14ac:dyDescent="0.35">
      <c r="A515" s="251" t="s">
        <v>1727</v>
      </c>
      <c r="B515" s="243" t="s">
        <v>734</v>
      </c>
      <c r="C515" s="244" t="s">
        <v>2628</v>
      </c>
      <c r="D515" s="245" t="s">
        <v>1118</v>
      </c>
      <c r="E515" s="246">
        <v>52.879999999999995</v>
      </c>
      <c r="F515" s="246" t="s">
        <v>3078</v>
      </c>
    </row>
    <row r="516" spans="1:7" s="246" customFormat="1" hidden="1" x14ac:dyDescent="0.35">
      <c r="A516" s="251" t="s">
        <v>1728</v>
      </c>
      <c r="B516" s="243" t="s">
        <v>735</v>
      </c>
      <c r="C516" s="244" t="s">
        <v>2628</v>
      </c>
      <c r="D516" s="245" t="s">
        <v>1118</v>
      </c>
      <c r="E516" s="246">
        <v>57.69</v>
      </c>
      <c r="F516" s="246" t="s">
        <v>3078</v>
      </c>
    </row>
    <row r="517" spans="1:7" s="246" customFormat="1" hidden="1" x14ac:dyDescent="0.35">
      <c r="A517" s="251" t="s">
        <v>1729</v>
      </c>
      <c r="B517" s="243" t="s">
        <v>736</v>
      </c>
      <c r="C517" s="244" t="s">
        <v>2628</v>
      </c>
      <c r="D517" s="245" t="s">
        <v>1118</v>
      </c>
      <c r="E517" s="246">
        <v>31.82</v>
      </c>
      <c r="F517" s="246" t="s">
        <v>3078</v>
      </c>
    </row>
    <row r="518" spans="1:7" s="246" customFormat="1" hidden="1" x14ac:dyDescent="0.35">
      <c r="A518" s="251" t="s">
        <v>1730</v>
      </c>
      <c r="B518" s="243" t="s">
        <v>737</v>
      </c>
      <c r="C518" s="244" t="s">
        <v>2628</v>
      </c>
      <c r="D518" s="245" t="s">
        <v>1118</v>
      </c>
      <c r="E518" s="246">
        <v>57.69</v>
      </c>
      <c r="F518" s="246" t="s">
        <v>3078</v>
      </c>
    </row>
    <row r="519" spans="1:7" s="246" customFormat="1" hidden="1" x14ac:dyDescent="0.35">
      <c r="A519" s="251" t="s">
        <v>1731</v>
      </c>
      <c r="B519" s="243" t="s">
        <v>738</v>
      </c>
      <c r="C519" s="244" t="s">
        <v>2628</v>
      </c>
      <c r="D519" s="245" t="s">
        <v>1118</v>
      </c>
      <c r="E519" s="246">
        <v>31.82</v>
      </c>
      <c r="F519" s="246" t="s">
        <v>3078</v>
      </c>
    </row>
    <row r="520" spans="1:7" s="246" customFormat="1" hidden="1" x14ac:dyDescent="0.35">
      <c r="A520" s="251" t="s">
        <v>1732</v>
      </c>
      <c r="B520" s="243" t="s">
        <v>739</v>
      </c>
      <c r="C520" s="244" t="s">
        <v>2628</v>
      </c>
      <c r="D520" s="245" t="s">
        <v>1118</v>
      </c>
      <c r="E520" s="246">
        <v>15.91</v>
      </c>
      <c r="F520" s="246" t="s">
        <v>3078</v>
      </c>
      <c r="G520" s="250"/>
    </row>
    <row r="521" spans="1:7" s="246" customFormat="1" hidden="1" x14ac:dyDescent="0.35">
      <c r="A521" s="251" t="s">
        <v>1733</v>
      </c>
      <c r="B521" s="243" t="s">
        <v>740</v>
      </c>
      <c r="C521" s="244" t="s">
        <v>2628</v>
      </c>
      <c r="D521" s="245" t="s">
        <v>1118</v>
      </c>
      <c r="E521" s="246">
        <v>28.85</v>
      </c>
      <c r="F521" s="246" t="s">
        <v>3078</v>
      </c>
      <c r="G521" s="250"/>
    </row>
    <row r="522" spans="1:7" s="246" customFormat="1" hidden="1" x14ac:dyDescent="0.35">
      <c r="A522" s="251" t="s">
        <v>1734</v>
      </c>
      <c r="B522" s="248" t="s">
        <v>741</v>
      </c>
      <c r="C522" s="244" t="s">
        <v>2628</v>
      </c>
      <c r="D522" s="245" t="s">
        <v>1118</v>
      </c>
      <c r="E522" s="246">
        <v>36.46</v>
      </c>
      <c r="F522" s="246" t="s">
        <v>3078</v>
      </c>
    </row>
    <row r="523" spans="1:7" s="246" customFormat="1" hidden="1" x14ac:dyDescent="0.35">
      <c r="A523" s="251" t="s">
        <v>1735</v>
      </c>
      <c r="B523" s="243" t="s">
        <v>742</v>
      </c>
      <c r="C523" s="244" t="s">
        <v>2628</v>
      </c>
      <c r="D523" s="245" t="s">
        <v>1118</v>
      </c>
      <c r="E523" s="246">
        <v>60.169999999999995</v>
      </c>
      <c r="F523" s="246" t="s">
        <v>3078</v>
      </c>
    </row>
    <row r="524" spans="1:7" s="246" customFormat="1" hidden="1" x14ac:dyDescent="0.35">
      <c r="A524" s="251" t="s">
        <v>1736</v>
      </c>
      <c r="B524" s="243" t="s">
        <v>1237</v>
      </c>
      <c r="C524" s="244" t="s">
        <v>2628</v>
      </c>
      <c r="D524" s="245" t="s">
        <v>1118</v>
      </c>
      <c r="E524" s="246">
        <v>31.82</v>
      </c>
      <c r="F524" s="246" t="s">
        <v>3078</v>
      </c>
    </row>
    <row r="525" spans="1:7" s="246" customFormat="1" hidden="1" x14ac:dyDescent="0.35">
      <c r="A525" s="251" t="s">
        <v>1737</v>
      </c>
      <c r="B525" s="243" t="s">
        <v>743</v>
      </c>
      <c r="C525" s="244" t="s">
        <v>2628</v>
      </c>
      <c r="D525" s="245" t="s">
        <v>1118</v>
      </c>
      <c r="E525" s="246">
        <v>31.82</v>
      </c>
      <c r="F525" s="246" t="s">
        <v>3078</v>
      </c>
    </row>
    <row r="526" spans="1:7" s="246" customFormat="1" hidden="1" x14ac:dyDescent="0.35">
      <c r="A526" s="251" t="s">
        <v>1738</v>
      </c>
      <c r="B526" s="243" t="s">
        <v>1238</v>
      </c>
      <c r="C526" s="244" t="s">
        <v>2628</v>
      </c>
      <c r="D526" s="245" t="s">
        <v>1118</v>
      </c>
      <c r="E526" s="246">
        <v>27.6</v>
      </c>
      <c r="F526" s="246" t="s">
        <v>3078</v>
      </c>
    </row>
    <row r="527" spans="1:7" s="246" customFormat="1" hidden="1" x14ac:dyDescent="0.35">
      <c r="A527" s="251" t="s">
        <v>1739</v>
      </c>
      <c r="B527" s="243" t="s">
        <v>1239</v>
      </c>
      <c r="C527" s="244" t="s">
        <v>2628</v>
      </c>
      <c r="D527" s="245" t="s">
        <v>1118</v>
      </c>
      <c r="E527" s="246">
        <v>22.080000000000002</v>
      </c>
      <c r="F527" s="246" t="s">
        <v>3078</v>
      </c>
    </row>
    <row r="528" spans="1:7" s="246" customFormat="1" hidden="1" x14ac:dyDescent="0.35">
      <c r="A528" s="251" t="s">
        <v>1740</v>
      </c>
      <c r="B528" s="243" t="s">
        <v>744</v>
      </c>
      <c r="C528" s="244" t="s">
        <v>2628</v>
      </c>
      <c r="D528" s="245" t="s">
        <v>1118</v>
      </c>
      <c r="E528" s="246">
        <v>22.080000000000002</v>
      </c>
      <c r="F528" s="246" t="s">
        <v>3078</v>
      </c>
    </row>
    <row r="529" spans="1:10" hidden="1" x14ac:dyDescent="0.35">
      <c r="A529" s="251" t="s">
        <v>1741</v>
      </c>
      <c r="B529" s="243" t="s">
        <v>745</v>
      </c>
      <c r="C529" s="244" t="s">
        <v>2628</v>
      </c>
      <c r="D529" s="245" t="s">
        <v>1118</v>
      </c>
      <c r="E529" s="246">
        <v>2.8899999999999997</v>
      </c>
      <c r="F529" s="246" t="s">
        <v>3078</v>
      </c>
      <c r="G529" s="246"/>
      <c r="I529" s="246"/>
      <c r="J529" s="246"/>
    </row>
    <row r="530" spans="1:10" hidden="1" x14ac:dyDescent="0.35">
      <c r="A530" s="251" t="s">
        <v>1742</v>
      </c>
      <c r="B530" s="243" t="s">
        <v>1240</v>
      </c>
      <c r="C530" s="244" t="s">
        <v>2628</v>
      </c>
      <c r="D530" s="245" t="s">
        <v>1118</v>
      </c>
      <c r="E530" s="246">
        <v>6.16</v>
      </c>
      <c r="F530" s="246" t="s">
        <v>3078</v>
      </c>
      <c r="G530" s="246"/>
      <c r="I530" s="246"/>
      <c r="J530" s="246"/>
    </row>
    <row r="531" spans="1:10" hidden="1" x14ac:dyDescent="0.35">
      <c r="A531" s="251" t="s">
        <v>1743</v>
      </c>
      <c r="B531" s="243" t="s">
        <v>746</v>
      </c>
      <c r="C531" s="244" t="s">
        <v>2628</v>
      </c>
      <c r="D531" s="245" t="s">
        <v>1118</v>
      </c>
      <c r="E531" s="246">
        <v>6.7</v>
      </c>
      <c r="F531" s="246" t="s">
        <v>3078</v>
      </c>
      <c r="G531" s="246"/>
      <c r="I531" s="246"/>
      <c r="J531" s="246"/>
    </row>
    <row r="532" spans="1:10" hidden="1" x14ac:dyDescent="0.35">
      <c r="A532" s="251" t="s">
        <v>1744</v>
      </c>
      <c r="B532" s="243" t="s">
        <v>747</v>
      </c>
      <c r="C532" s="244" t="s">
        <v>2628</v>
      </c>
      <c r="D532" s="245" t="s">
        <v>1118</v>
      </c>
      <c r="E532" s="246">
        <v>6.16</v>
      </c>
      <c r="F532" s="246" t="s">
        <v>3078</v>
      </c>
      <c r="G532" s="246"/>
      <c r="I532" s="246"/>
      <c r="J532" s="246"/>
    </row>
    <row r="533" spans="1:10" hidden="1" x14ac:dyDescent="0.35">
      <c r="A533" s="251" t="s">
        <v>1745</v>
      </c>
      <c r="B533" s="243" t="s">
        <v>748</v>
      </c>
      <c r="C533" s="244" t="s">
        <v>2628</v>
      </c>
      <c r="D533" s="245" t="s">
        <v>1118</v>
      </c>
      <c r="E533" s="246">
        <v>2.25</v>
      </c>
      <c r="F533" s="246" t="s">
        <v>3078</v>
      </c>
      <c r="G533" s="246"/>
      <c r="I533" s="246"/>
      <c r="J533" s="246"/>
    </row>
    <row r="534" spans="1:10" hidden="1" x14ac:dyDescent="0.35">
      <c r="A534" s="251" t="s">
        <v>1746</v>
      </c>
      <c r="B534" s="243" t="s">
        <v>811</v>
      </c>
      <c r="C534" s="244" t="s">
        <v>2628</v>
      </c>
      <c r="D534" s="245" t="s">
        <v>1118</v>
      </c>
      <c r="E534" s="246">
        <v>46.03</v>
      </c>
      <c r="F534" s="246" t="s">
        <v>3078</v>
      </c>
      <c r="G534" s="246"/>
      <c r="I534" s="246"/>
      <c r="J534" s="246"/>
    </row>
    <row r="535" spans="1:10" hidden="1" x14ac:dyDescent="0.35">
      <c r="A535" s="251" t="s">
        <v>1747</v>
      </c>
      <c r="B535" s="243" t="s">
        <v>812</v>
      </c>
      <c r="C535" s="244" t="s">
        <v>2628</v>
      </c>
      <c r="D535" s="245" t="s">
        <v>1118</v>
      </c>
      <c r="E535" s="246">
        <v>71.89</v>
      </c>
      <c r="F535" s="246" t="s">
        <v>3078</v>
      </c>
      <c r="G535" s="246"/>
      <c r="I535" s="246"/>
      <c r="J535" s="246"/>
    </row>
    <row r="536" spans="1:10" hidden="1" x14ac:dyDescent="0.35">
      <c r="A536" s="251" t="s">
        <v>1748</v>
      </c>
      <c r="B536" s="243" t="s">
        <v>749</v>
      </c>
      <c r="C536" s="244" t="s">
        <v>2628</v>
      </c>
      <c r="D536" s="245" t="s">
        <v>1118</v>
      </c>
      <c r="E536" s="246">
        <v>54.69</v>
      </c>
      <c r="F536" s="246" t="s">
        <v>3078</v>
      </c>
      <c r="G536" s="246"/>
      <c r="I536" s="246"/>
      <c r="J536" s="246"/>
    </row>
    <row r="537" spans="1:10" hidden="1" x14ac:dyDescent="0.35">
      <c r="A537" s="264" t="s">
        <v>1749</v>
      </c>
      <c r="B537" s="256" t="s">
        <v>750</v>
      </c>
      <c r="C537" s="257" t="s">
        <v>2628</v>
      </c>
      <c r="D537" s="245" t="s">
        <v>1118</v>
      </c>
      <c r="E537" s="246">
        <v>98.460000000000008</v>
      </c>
      <c r="F537" s="246" t="s">
        <v>3078</v>
      </c>
      <c r="G537" s="246"/>
      <c r="I537" s="246"/>
      <c r="J537" s="246"/>
    </row>
    <row r="538" spans="1:10" x14ac:dyDescent="0.35">
      <c r="A538" s="251" t="s">
        <v>1750</v>
      </c>
      <c r="B538" s="243" t="s">
        <v>177</v>
      </c>
      <c r="C538" s="244" t="s">
        <v>2628</v>
      </c>
      <c r="D538" s="258" t="s">
        <v>1118</v>
      </c>
      <c r="E538" s="246">
        <v>31.42</v>
      </c>
      <c r="F538" s="259" t="s">
        <v>3079</v>
      </c>
      <c r="G538" s="259">
        <v>7</v>
      </c>
      <c r="H538" s="259"/>
      <c r="I538" s="260">
        <f>VLOOKUP(A538,[1]SatışFiyat!A:E,4,FALSE)</f>
        <v>31.410278099200006</v>
      </c>
      <c r="J538" s="260">
        <f>I538*G538</f>
        <v>219.87194669440004</v>
      </c>
    </row>
    <row r="539" spans="1:10" hidden="1" x14ac:dyDescent="0.35">
      <c r="A539" s="269" t="s">
        <v>1751</v>
      </c>
      <c r="B539" s="270" t="s">
        <v>178</v>
      </c>
      <c r="C539" s="271" t="s">
        <v>2628</v>
      </c>
      <c r="D539" s="245" t="s">
        <v>1118</v>
      </c>
      <c r="E539" s="246">
        <v>56.58</v>
      </c>
      <c r="F539" s="246" t="s">
        <v>3079</v>
      </c>
      <c r="G539" s="246"/>
      <c r="I539" s="246"/>
      <c r="J539" s="246"/>
    </row>
    <row r="540" spans="1:10" x14ac:dyDescent="0.35">
      <c r="A540" s="251" t="s">
        <v>1752</v>
      </c>
      <c r="B540" s="243" t="s">
        <v>179</v>
      </c>
      <c r="C540" s="244" t="s">
        <v>2628</v>
      </c>
      <c r="D540" s="258" t="s">
        <v>1118</v>
      </c>
      <c r="E540" s="246">
        <v>17.14</v>
      </c>
      <c r="F540" s="259" t="s">
        <v>3079</v>
      </c>
      <c r="G540" s="259">
        <v>9</v>
      </c>
      <c r="H540" s="259"/>
      <c r="I540" s="260">
        <f>VLOOKUP(A540,[1]SatışFiyat!A:E,4,FALSE)</f>
        <v>17.132878963200007</v>
      </c>
      <c r="J540" s="260">
        <f>I540*G540</f>
        <v>154.19591066880005</v>
      </c>
    </row>
    <row r="541" spans="1:10" hidden="1" x14ac:dyDescent="0.35">
      <c r="A541" s="265" t="s">
        <v>1753</v>
      </c>
      <c r="B541" s="262" t="s">
        <v>180</v>
      </c>
      <c r="C541" s="263" t="s">
        <v>2628</v>
      </c>
      <c r="D541" s="245" t="s">
        <v>1118</v>
      </c>
      <c r="E541" s="246">
        <v>30.87</v>
      </c>
      <c r="F541" s="246" t="s">
        <v>3079</v>
      </c>
      <c r="G541" s="246"/>
      <c r="I541" s="246"/>
      <c r="J541" s="246"/>
    </row>
    <row r="542" spans="1:10" hidden="1" x14ac:dyDescent="0.35">
      <c r="A542" s="251" t="s">
        <v>1754</v>
      </c>
      <c r="B542" s="243" t="s">
        <v>181</v>
      </c>
      <c r="C542" s="244" t="s">
        <v>2628</v>
      </c>
      <c r="D542" s="245" t="s">
        <v>1118</v>
      </c>
      <c r="E542" s="246">
        <v>8.57</v>
      </c>
      <c r="F542" s="246" t="s">
        <v>3079</v>
      </c>
      <c r="G542" s="246"/>
      <c r="I542" s="246"/>
      <c r="J542" s="246"/>
    </row>
    <row r="543" spans="1:10" hidden="1" x14ac:dyDescent="0.35">
      <c r="A543" s="264" t="s">
        <v>1755</v>
      </c>
      <c r="B543" s="256" t="s">
        <v>182</v>
      </c>
      <c r="C543" s="257" t="s">
        <v>2628</v>
      </c>
      <c r="D543" s="245" t="s">
        <v>1118</v>
      </c>
      <c r="E543" s="246">
        <v>15.44</v>
      </c>
      <c r="F543" s="246" t="s">
        <v>3079</v>
      </c>
      <c r="G543" s="246"/>
      <c r="I543" s="246"/>
      <c r="J543" s="246"/>
    </row>
    <row r="544" spans="1:10" x14ac:dyDescent="0.35">
      <c r="A544" s="251" t="s">
        <v>1756</v>
      </c>
      <c r="B544" s="243" t="s">
        <v>495</v>
      </c>
      <c r="C544" s="244" t="s">
        <v>2628</v>
      </c>
      <c r="D544" s="258" t="s">
        <v>1118</v>
      </c>
      <c r="E544" s="246">
        <v>12.549999999999999</v>
      </c>
      <c r="F544" s="259" t="s">
        <v>3079</v>
      </c>
      <c r="G544" s="259">
        <v>1</v>
      </c>
      <c r="H544" s="259"/>
      <c r="I544" s="260">
        <f>VLOOKUP(A544,[1]SatışFiyat!A:E,4,FALSE)</f>
        <v>12.5497902816</v>
      </c>
      <c r="J544" s="260">
        <f>I544*G544</f>
        <v>12.5497902816</v>
      </c>
    </row>
    <row r="545" spans="1:10" hidden="1" x14ac:dyDescent="0.35">
      <c r="A545" s="265" t="s">
        <v>1757</v>
      </c>
      <c r="B545" s="262" t="s">
        <v>496</v>
      </c>
      <c r="C545" s="263" t="s">
        <v>2628</v>
      </c>
      <c r="D545" s="245" t="s">
        <v>1118</v>
      </c>
      <c r="E545" s="246">
        <v>19.420000000000002</v>
      </c>
      <c r="F545" s="246" t="s">
        <v>3079</v>
      </c>
      <c r="G545" s="246"/>
      <c r="I545" s="246"/>
      <c r="J545" s="246"/>
    </row>
    <row r="546" spans="1:10" hidden="1" x14ac:dyDescent="0.35">
      <c r="A546" s="251" t="s">
        <v>1758</v>
      </c>
      <c r="B546" s="243" t="s">
        <v>1241</v>
      </c>
      <c r="C546" s="244" t="s">
        <v>2628</v>
      </c>
      <c r="D546" s="245" t="s">
        <v>1118</v>
      </c>
      <c r="E546" s="246">
        <v>12.549999999999999</v>
      </c>
      <c r="F546" s="246" t="s">
        <v>3079</v>
      </c>
      <c r="G546" s="246"/>
      <c r="I546" s="246"/>
      <c r="J546" s="246"/>
    </row>
    <row r="547" spans="1:10" hidden="1" x14ac:dyDescent="0.35">
      <c r="A547" s="251" t="s">
        <v>1759</v>
      </c>
      <c r="B547" s="243" t="s">
        <v>183</v>
      </c>
      <c r="C547" s="244" t="s">
        <v>2628</v>
      </c>
      <c r="D547" s="245" t="s">
        <v>1118</v>
      </c>
      <c r="E547" s="246">
        <v>31.42</v>
      </c>
      <c r="F547" s="246" t="s">
        <v>3079</v>
      </c>
      <c r="G547" s="246"/>
      <c r="I547" s="246"/>
      <c r="J547" s="246"/>
    </row>
    <row r="548" spans="1:10" hidden="1" x14ac:dyDescent="0.35">
      <c r="A548" s="251" t="s">
        <v>1760</v>
      </c>
      <c r="B548" s="243" t="s">
        <v>184</v>
      </c>
      <c r="C548" s="244" t="s">
        <v>2628</v>
      </c>
      <c r="D548" s="245" t="s">
        <v>1118</v>
      </c>
      <c r="E548" s="246">
        <v>56.58</v>
      </c>
      <c r="F548" s="246" t="s">
        <v>3079</v>
      </c>
      <c r="G548" s="246"/>
      <c r="I548" s="246"/>
      <c r="J548" s="246"/>
    </row>
    <row r="549" spans="1:10" hidden="1" x14ac:dyDescent="0.35">
      <c r="A549" s="251" t="s">
        <v>1761</v>
      </c>
      <c r="B549" s="243" t="s">
        <v>185</v>
      </c>
      <c r="C549" s="244" t="s">
        <v>2628</v>
      </c>
      <c r="D549" s="245" t="s">
        <v>1118</v>
      </c>
      <c r="E549" s="246">
        <v>31.42</v>
      </c>
      <c r="F549" s="246" t="s">
        <v>3079</v>
      </c>
      <c r="G549" s="246"/>
      <c r="I549" s="246"/>
      <c r="J549" s="246"/>
    </row>
    <row r="550" spans="1:10" hidden="1" x14ac:dyDescent="0.35">
      <c r="A550" s="264" t="s">
        <v>1762</v>
      </c>
      <c r="B550" s="256" t="s">
        <v>186</v>
      </c>
      <c r="C550" s="257" t="s">
        <v>2628</v>
      </c>
      <c r="D550" s="245" t="s">
        <v>1118</v>
      </c>
      <c r="E550" s="246">
        <v>56.58</v>
      </c>
      <c r="F550" s="246" t="s">
        <v>3079</v>
      </c>
      <c r="G550" s="246"/>
      <c r="I550" s="246"/>
      <c r="J550" s="246"/>
    </row>
    <row r="551" spans="1:10" x14ac:dyDescent="0.35">
      <c r="A551" s="251" t="s">
        <v>1763</v>
      </c>
      <c r="B551" s="243" t="s">
        <v>187</v>
      </c>
      <c r="C551" s="244" t="s">
        <v>2628</v>
      </c>
      <c r="D551" s="258" t="s">
        <v>1118</v>
      </c>
      <c r="E551" s="246">
        <v>31.42</v>
      </c>
      <c r="F551" s="259" t="s">
        <v>3079</v>
      </c>
      <c r="G551" s="259">
        <v>7</v>
      </c>
      <c r="H551" s="259"/>
      <c r="I551" s="260">
        <f>VLOOKUP(A551,[1]SatışFiyat!A:E,4,FALSE)</f>
        <v>31.410278099200006</v>
      </c>
      <c r="J551" s="260">
        <f>I551*G551</f>
        <v>219.87194669440004</v>
      </c>
    </row>
    <row r="552" spans="1:10" hidden="1" x14ac:dyDescent="0.35">
      <c r="A552" s="265" t="s">
        <v>1764</v>
      </c>
      <c r="B552" s="262" t="s">
        <v>188</v>
      </c>
      <c r="C552" s="263" t="s">
        <v>2628</v>
      </c>
      <c r="D552" s="245" t="s">
        <v>1118</v>
      </c>
      <c r="E552" s="246">
        <v>56.58</v>
      </c>
      <c r="F552" s="246" t="s">
        <v>3079</v>
      </c>
      <c r="G552" s="246"/>
      <c r="I552" s="246"/>
      <c r="J552" s="246"/>
    </row>
    <row r="553" spans="1:10" hidden="1" x14ac:dyDescent="0.35">
      <c r="A553" s="251" t="s">
        <v>1765</v>
      </c>
      <c r="B553" s="243" t="s">
        <v>189</v>
      </c>
      <c r="C553" s="244" t="s">
        <v>2628</v>
      </c>
      <c r="D553" s="245" t="s">
        <v>1118</v>
      </c>
      <c r="E553" s="246">
        <v>31.42</v>
      </c>
      <c r="F553" s="246" t="s">
        <v>3079</v>
      </c>
      <c r="G553" s="246"/>
      <c r="I553" s="246"/>
      <c r="J553" s="246"/>
    </row>
    <row r="554" spans="1:10" hidden="1" x14ac:dyDescent="0.35">
      <c r="A554" s="264" t="s">
        <v>1766</v>
      </c>
      <c r="B554" s="256" t="s">
        <v>190</v>
      </c>
      <c r="C554" s="257" t="s">
        <v>2628</v>
      </c>
      <c r="D554" s="245" t="s">
        <v>1118</v>
      </c>
      <c r="E554" s="246">
        <v>56.58</v>
      </c>
      <c r="F554" s="246" t="s">
        <v>3079</v>
      </c>
      <c r="G554" s="246"/>
      <c r="I554" s="246"/>
      <c r="J554" s="246"/>
    </row>
    <row r="555" spans="1:10" x14ac:dyDescent="0.35">
      <c r="A555" s="251" t="s">
        <v>1767</v>
      </c>
      <c r="B555" s="243" t="s">
        <v>191</v>
      </c>
      <c r="C555" s="244" t="s">
        <v>2628</v>
      </c>
      <c r="D555" s="258" t="s">
        <v>1118</v>
      </c>
      <c r="E555" s="246">
        <v>31.42</v>
      </c>
      <c r="F555" s="259" t="s">
        <v>3079</v>
      </c>
      <c r="G555" s="259">
        <v>6</v>
      </c>
      <c r="H555" s="259"/>
      <c r="I555" s="260">
        <f>VLOOKUP(A555,[1]SatışFiyat!A:E,4,FALSE)</f>
        <v>31.410278099200006</v>
      </c>
      <c r="J555" s="260">
        <f>I555*G555</f>
        <v>188.46166859520002</v>
      </c>
    </row>
    <row r="556" spans="1:10" hidden="1" x14ac:dyDescent="0.35">
      <c r="A556" s="265" t="s">
        <v>1768</v>
      </c>
      <c r="B556" s="262" t="s">
        <v>192</v>
      </c>
      <c r="C556" s="263" t="s">
        <v>2628</v>
      </c>
      <c r="D556" s="245" t="s">
        <v>1118</v>
      </c>
      <c r="E556" s="246">
        <v>56.58</v>
      </c>
      <c r="F556" s="246" t="s">
        <v>3079</v>
      </c>
      <c r="G556" s="246"/>
      <c r="I556" s="246"/>
      <c r="J556" s="246"/>
    </row>
    <row r="557" spans="1:10" hidden="1" x14ac:dyDescent="0.35">
      <c r="A557" s="251" t="s">
        <v>1769</v>
      </c>
      <c r="B557" s="243" t="s">
        <v>447</v>
      </c>
      <c r="C557" s="244" t="s">
        <v>2628</v>
      </c>
      <c r="D557" s="245" t="s">
        <v>1118</v>
      </c>
      <c r="E557" s="246">
        <v>61.73</v>
      </c>
      <c r="F557" s="246" t="s">
        <v>3079</v>
      </c>
      <c r="G557" s="246"/>
      <c r="I557" s="246"/>
      <c r="J557" s="246"/>
    </row>
    <row r="558" spans="1:10" hidden="1" x14ac:dyDescent="0.35">
      <c r="A558" s="251" t="s">
        <v>1770</v>
      </c>
      <c r="B558" s="243" t="s">
        <v>448</v>
      </c>
      <c r="C558" s="244" t="s">
        <v>2628</v>
      </c>
      <c r="D558" s="245" t="s">
        <v>1118</v>
      </c>
      <c r="E558" s="246">
        <v>34.269999999999996</v>
      </c>
      <c r="F558" s="246" t="s">
        <v>3079</v>
      </c>
      <c r="G558" s="246"/>
      <c r="I558" s="246"/>
      <c r="J558" s="246"/>
    </row>
    <row r="559" spans="1:10" hidden="1" x14ac:dyDescent="0.35">
      <c r="A559" s="251" t="s">
        <v>1771</v>
      </c>
      <c r="B559" s="243" t="s">
        <v>193</v>
      </c>
      <c r="C559" s="244" t="s">
        <v>2628</v>
      </c>
      <c r="D559" s="245" t="s">
        <v>1118</v>
      </c>
      <c r="E559" s="246">
        <v>61.73</v>
      </c>
      <c r="F559" s="246" t="s">
        <v>3079</v>
      </c>
      <c r="G559" s="246"/>
      <c r="I559" s="246"/>
      <c r="J559" s="246"/>
    </row>
    <row r="560" spans="1:10" hidden="1" x14ac:dyDescent="0.35">
      <c r="A560" s="264" t="s">
        <v>1772</v>
      </c>
      <c r="B560" s="256" t="s">
        <v>194</v>
      </c>
      <c r="C560" s="257" t="s">
        <v>2628</v>
      </c>
      <c r="D560" s="245" t="s">
        <v>1118</v>
      </c>
      <c r="E560" s="246">
        <v>34.269999999999996</v>
      </c>
      <c r="F560" s="246" t="s">
        <v>3079</v>
      </c>
      <c r="G560" s="268"/>
      <c r="I560" s="246"/>
      <c r="J560" s="246"/>
    </row>
    <row r="561" spans="1:10" x14ac:dyDescent="0.35">
      <c r="A561" s="251" t="s">
        <v>1773</v>
      </c>
      <c r="B561" s="243" t="s">
        <v>480</v>
      </c>
      <c r="C561" s="244" t="s">
        <v>2628</v>
      </c>
      <c r="D561" s="258" t="s">
        <v>1118</v>
      </c>
      <c r="E561" s="246">
        <v>17.14</v>
      </c>
      <c r="F561" s="259" t="s">
        <v>3079</v>
      </c>
      <c r="G561" s="259">
        <v>20</v>
      </c>
      <c r="H561" s="259"/>
      <c r="I561" s="260">
        <f>VLOOKUP(A561,[1]SatışFiyat!A:E,4,FALSE)</f>
        <v>17.132878963200007</v>
      </c>
      <c r="J561" s="260">
        <f>I561*G561</f>
        <v>342.65757926400011</v>
      </c>
    </row>
    <row r="562" spans="1:10" hidden="1" x14ac:dyDescent="0.35">
      <c r="A562" s="265" t="s">
        <v>1774</v>
      </c>
      <c r="B562" s="262" t="s">
        <v>481</v>
      </c>
      <c r="C562" s="263" t="s">
        <v>2628</v>
      </c>
      <c r="D562" s="245" t="s">
        <v>1118</v>
      </c>
      <c r="E562" s="246">
        <v>30.87</v>
      </c>
      <c r="F562" s="246" t="s">
        <v>3079</v>
      </c>
      <c r="G562" s="250"/>
      <c r="I562" s="246"/>
      <c r="J562" s="246"/>
    </row>
    <row r="563" spans="1:10" hidden="1" x14ac:dyDescent="0.35">
      <c r="A563" s="251" t="s">
        <v>1775</v>
      </c>
      <c r="B563" s="243" t="s">
        <v>195</v>
      </c>
      <c r="C563" s="244" t="s">
        <v>2628</v>
      </c>
      <c r="D563" s="245" t="s">
        <v>1118</v>
      </c>
      <c r="E563" s="246">
        <v>39.269999999999996</v>
      </c>
      <c r="F563" s="246" t="s">
        <v>3079</v>
      </c>
      <c r="G563" s="246"/>
      <c r="I563" s="246"/>
      <c r="J563" s="246"/>
    </row>
    <row r="564" spans="1:10" hidden="1" x14ac:dyDescent="0.35">
      <c r="A564" s="251" t="s">
        <v>1776</v>
      </c>
      <c r="B564" s="248" t="s">
        <v>196</v>
      </c>
      <c r="C564" s="244" t="s">
        <v>2628</v>
      </c>
      <c r="D564" s="245" t="s">
        <v>1118</v>
      </c>
      <c r="E564" s="246">
        <v>64.440000000000012</v>
      </c>
      <c r="F564" s="246" t="s">
        <v>3079</v>
      </c>
      <c r="G564" s="246"/>
      <c r="I564" s="246"/>
      <c r="J564" s="246"/>
    </row>
    <row r="565" spans="1:10" hidden="1" x14ac:dyDescent="0.35">
      <c r="A565" s="264" t="s">
        <v>1777</v>
      </c>
      <c r="B565" s="256" t="s">
        <v>1242</v>
      </c>
      <c r="C565" s="257" t="s">
        <v>2628</v>
      </c>
      <c r="D565" s="245" t="s">
        <v>1118</v>
      </c>
      <c r="E565" s="246">
        <v>34.269999999999996</v>
      </c>
      <c r="F565" s="246" t="s">
        <v>3079</v>
      </c>
      <c r="G565" s="246"/>
      <c r="I565" s="246"/>
      <c r="J565" s="246"/>
    </row>
    <row r="566" spans="1:10" x14ac:dyDescent="0.35">
      <c r="A566" s="251" t="s">
        <v>1778</v>
      </c>
      <c r="B566" s="243" t="s">
        <v>197</v>
      </c>
      <c r="C566" s="244" t="s">
        <v>2628</v>
      </c>
      <c r="D566" s="258" t="s">
        <v>1118</v>
      </c>
      <c r="E566" s="246">
        <v>34.269999999999996</v>
      </c>
      <c r="F566" s="259" t="s">
        <v>3079</v>
      </c>
      <c r="G566" s="259">
        <v>3</v>
      </c>
      <c r="H566" s="259"/>
      <c r="I566" s="260">
        <f>VLOOKUP(A566,[1]SatışFiyat!A:E,4,FALSE)</f>
        <v>34.265757926400013</v>
      </c>
      <c r="J566" s="260">
        <f>I566*G566</f>
        <v>102.79727377920004</v>
      </c>
    </row>
    <row r="567" spans="1:10" hidden="1" x14ac:dyDescent="0.35">
      <c r="A567" s="265" t="s">
        <v>1779</v>
      </c>
      <c r="B567" s="262" t="s">
        <v>1243</v>
      </c>
      <c r="C567" s="263" t="s">
        <v>2628</v>
      </c>
      <c r="D567" s="245" t="s">
        <v>1118</v>
      </c>
      <c r="E567" s="246">
        <v>28.680000000000003</v>
      </c>
      <c r="F567" s="246" t="s">
        <v>3079</v>
      </c>
      <c r="G567" s="246"/>
      <c r="I567" s="246"/>
      <c r="J567" s="246"/>
    </row>
    <row r="568" spans="1:10" hidden="1" x14ac:dyDescent="0.35">
      <c r="A568" s="251" t="s">
        <v>1780</v>
      </c>
      <c r="B568" s="243" t="s">
        <v>1244</v>
      </c>
      <c r="C568" s="244" t="s">
        <v>2628</v>
      </c>
      <c r="D568" s="245" t="s">
        <v>1118</v>
      </c>
      <c r="E568" s="246">
        <v>22.950000000000003</v>
      </c>
      <c r="F568" s="246" t="s">
        <v>3079</v>
      </c>
      <c r="G568" s="246"/>
      <c r="I568" s="246"/>
      <c r="J568" s="246"/>
    </row>
    <row r="569" spans="1:10" hidden="1" x14ac:dyDescent="0.35">
      <c r="A569" s="251" t="s">
        <v>1781</v>
      </c>
      <c r="B569" s="243" t="s">
        <v>198</v>
      </c>
      <c r="C569" s="244" t="s">
        <v>2628</v>
      </c>
      <c r="D569" s="245" t="s">
        <v>1118</v>
      </c>
      <c r="E569" s="246">
        <v>22.950000000000003</v>
      </c>
      <c r="F569" s="246" t="s">
        <v>3079</v>
      </c>
      <c r="G569" s="246"/>
      <c r="I569" s="246"/>
      <c r="J569" s="246"/>
    </row>
    <row r="570" spans="1:10" hidden="1" x14ac:dyDescent="0.35">
      <c r="A570" s="251" t="s">
        <v>1782</v>
      </c>
      <c r="B570" s="243" t="s">
        <v>199</v>
      </c>
      <c r="C570" s="244" t="s">
        <v>2628</v>
      </c>
      <c r="D570" s="245" t="s">
        <v>1118</v>
      </c>
      <c r="E570" s="246">
        <v>3.03</v>
      </c>
      <c r="F570" s="246" t="s">
        <v>3079</v>
      </c>
      <c r="G570" s="246"/>
      <c r="I570" s="246"/>
      <c r="J570" s="246"/>
    </row>
    <row r="571" spans="1:10" hidden="1" x14ac:dyDescent="0.35">
      <c r="A571" s="251" t="s">
        <v>1783</v>
      </c>
      <c r="B571" s="243" t="s">
        <v>1245</v>
      </c>
      <c r="C571" s="244" t="s">
        <v>2628</v>
      </c>
      <c r="D571" s="245" t="s">
        <v>1118</v>
      </c>
      <c r="E571" s="246">
        <v>6.43</v>
      </c>
      <c r="F571" s="246" t="s">
        <v>3079</v>
      </c>
      <c r="G571" s="246"/>
      <c r="I571" s="246"/>
      <c r="J571" s="246"/>
    </row>
    <row r="572" spans="1:10" hidden="1" x14ac:dyDescent="0.35">
      <c r="A572" s="251" t="s">
        <v>1784</v>
      </c>
      <c r="B572" s="243" t="s">
        <v>200</v>
      </c>
      <c r="C572" s="244" t="s">
        <v>2628</v>
      </c>
      <c r="D572" s="245" t="s">
        <v>1118</v>
      </c>
      <c r="E572" s="246">
        <v>6.97</v>
      </c>
      <c r="F572" s="246" t="s">
        <v>3079</v>
      </c>
      <c r="G572" s="246"/>
      <c r="I572" s="246"/>
      <c r="J572" s="246"/>
    </row>
    <row r="573" spans="1:10" hidden="1" x14ac:dyDescent="0.35">
      <c r="A573" s="251" t="s">
        <v>1785</v>
      </c>
      <c r="B573" s="243" t="s">
        <v>201</v>
      </c>
      <c r="C573" s="244" t="s">
        <v>2628</v>
      </c>
      <c r="D573" s="245" t="s">
        <v>1118</v>
      </c>
      <c r="E573" s="246">
        <v>6.43</v>
      </c>
      <c r="F573" s="246" t="s">
        <v>3079</v>
      </c>
      <c r="G573" s="246"/>
      <c r="I573" s="246"/>
      <c r="J573" s="246"/>
    </row>
    <row r="574" spans="1:10" hidden="1" x14ac:dyDescent="0.35">
      <c r="A574" s="251" t="s">
        <v>1786</v>
      </c>
      <c r="B574" s="243" t="s">
        <v>202</v>
      </c>
      <c r="C574" s="244" t="s">
        <v>2628</v>
      </c>
      <c r="D574" s="245" t="s">
        <v>1118</v>
      </c>
      <c r="E574" s="246">
        <v>2.42</v>
      </c>
      <c r="F574" s="246" t="s">
        <v>3079</v>
      </c>
      <c r="G574" s="246"/>
      <c r="I574" s="246"/>
      <c r="J574" s="246"/>
    </row>
    <row r="575" spans="1:10" hidden="1" x14ac:dyDescent="0.35">
      <c r="A575" s="251" t="s">
        <v>1787</v>
      </c>
      <c r="B575" s="243" t="s">
        <v>813</v>
      </c>
      <c r="C575" s="244" t="s">
        <v>2628</v>
      </c>
      <c r="D575" s="245" t="s">
        <v>1118</v>
      </c>
      <c r="E575" s="246">
        <v>49.43</v>
      </c>
      <c r="F575" s="246" t="s">
        <v>3079</v>
      </c>
      <c r="G575" s="246"/>
      <c r="I575" s="246"/>
      <c r="J575" s="246"/>
    </row>
    <row r="576" spans="1:10" hidden="1" x14ac:dyDescent="0.35">
      <c r="A576" s="251" t="s">
        <v>1788</v>
      </c>
      <c r="B576" s="243" t="s">
        <v>899</v>
      </c>
      <c r="C576" s="244" t="s">
        <v>2628</v>
      </c>
      <c r="D576" s="245" t="s">
        <v>1118</v>
      </c>
      <c r="E576" s="246">
        <v>76.88000000000001</v>
      </c>
      <c r="F576" s="246" t="s">
        <v>3079</v>
      </c>
      <c r="G576" s="246"/>
      <c r="I576" s="246"/>
      <c r="J576" s="246"/>
    </row>
    <row r="577" spans="1:10" hidden="1" x14ac:dyDescent="0.35">
      <c r="A577" s="251" t="s">
        <v>1789</v>
      </c>
      <c r="B577" s="243" t="s">
        <v>708</v>
      </c>
      <c r="C577" s="244" t="s">
        <v>2628</v>
      </c>
      <c r="D577" s="245" t="s">
        <v>1118</v>
      </c>
      <c r="E577" s="246">
        <v>58.9</v>
      </c>
      <c r="F577" s="246" t="s">
        <v>3079</v>
      </c>
      <c r="G577" s="246"/>
      <c r="I577" s="246"/>
      <c r="J577" s="246"/>
    </row>
    <row r="578" spans="1:10" hidden="1" x14ac:dyDescent="0.35">
      <c r="A578" s="264" t="s">
        <v>1790</v>
      </c>
      <c r="B578" s="256" t="s">
        <v>709</v>
      </c>
      <c r="C578" s="257" t="s">
        <v>2628</v>
      </c>
      <c r="D578" s="245" t="s">
        <v>1118</v>
      </c>
      <c r="E578" s="246">
        <v>105.44000000000001</v>
      </c>
      <c r="F578" s="246" t="s">
        <v>3079</v>
      </c>
      <c r="G578" s="246"/>
      <c r="I578" s="246"/>
      <c r="J578" s="246"/>
    </row>
    <row r="579" spans="1:10" x14ac:dyDescent="0.35">
      <c r="A579" s="251" t="s">
        <v>1791</v>
      </c>
      <c r="B579" s="243" t="s">
        <v>203</v>
      </c>
      <c r="C579" s="244" t="s">
        <v>2628</v>
      </c>
      <c r="D579" s="258" t="s">
        <v>1118</v>
      </c>
      <c r="E579" s="246">
        <v>33.659999999999997</v>
      </c>
      <c r="F579" s="259" t="s">
        <v>3080</v>
      </c>
      <c r="G579" s="259">
        <v>17</v>
      </c>
      <c r="H579" s="259"/>
      <c r="I579" s="260">
        <f>VLOOKUP(A579,[1]SatışFiyat!A:E,4,FALSE)</f>
        <v>33.653869392000004</v>
      </c>
      <c r="J579" s="260">
        <f>I579*G579</f>
        <v>572.11577966400012</v>
      </c>
    </row>
    <row r="580" spans="1:10" hidden="1" x14ac:dyDescent="0.35">
      <c r="A580" s="269" t="s">
        <v>1792</v>
      </c>
      <c r="B580" s="270" t="s">
        <v>204</v>
      </c>
      <c r="C580" s="271" t="s">
        <v>2628</v>
      </c>
      <c r="D580" s="245" t="s">
        <v>1118</v>
      </c>
      <c r="E580" s="246">
        <v>60.29</v>
      </c>
      <c r="F580" s="246" t="s">
        <v>3080</v>
      </c>
      <c r="G580" s="246"/>
      <c r="I580" s="246"/>
      <c r="J580" s="246"/>
    </row>
    <row r="581" spans="1:10" x14ac:dyDescent="0.35">
      <c r="A581" s="251" t="s">
        <v>1793</v>
      </c>
      <c r="B581" s="243" t="s">
        <v>205</v>
      </c>
      <c r="C581" s="244" t="s">
        <v>2628</v>
      </c>
      <c r="D581" s="258" t="s">
        <v>1118</v>
      </c>
      <c r="E581" s="246">
        <v>18.360000000000003</v>
      </c>
      <c r="F581" s="259" t="s">
        <v>3080</v>
      </c>
      <c r="G581" s="259">
        <v>1</v>
      </c>
      <c r="H581" s="259" t="s">
        <v>3081</v>
      </c>
      <c r="I581" s="260">
        <f>VLOOKUP(A581,[1]SatışFiyat!A:E,4,FALSE)</f>
        <v>18.356656032</v>
      </c>
      <c r="J581" s="260">
        <f>I581*G581</f>
        <v>18.356656032</v>
      </c>
    </row>
    <row r="582" spans="1:10" hidden="1" x14ac:dyDescent="0.35">
      <c r="A582" s="265" t="s">
        <v>1794</v>
      </c>
      <c r="B582" s="262" t="s">
        <v>206</v>
      </c>
      <c r="C582" s="263" t="s">
        <v>2628</v>
      </c>
      <c r="D582" s="245" t="s">
        <v>1118</v>
      </c>
      <c r="E582" s="246">
        <v>32.89</v>
      </c>
      <c r="F582" s="246" t="s">
        <v>3080</v>
      </c>
      <c r="G582" s="246"/>
      <c r="I582" s="246"/>
      <c r="J582" s="246"/>
    </row>
    <row r="583" spans="1:10" hidden="1" x14ac:dyDescent="0.35">
      <c r="A583" s="264" t="s">
        <v>1795</v>
      </c>
      <c r="B583" s="256" t="s">
        <v>207</v>
      </c>
      <c r="C583" s="257" t="s">
        <v>2628</v>
      </c>
      <c r="D583" s="245" t="s">
        <v>1118</v>
      </c>
      <c r="E583" s="246">
        <v>9.18</v>
      </c>
      <c r="F583" s="246" t="s">
        <v>3080</v>
      </c>
      <c r="G583" s="246"/>
      <c r="I583" s="246"/>
      <c r="J583" s="246"/>
    </row>
    <row r="584" spans="1:10" x14ac:dyDescent="0.35">
      <c r="A584" s="251" t="s">
        <v>1796</v>
      </c>
      <c r="B584" s="243" t="s">
        <v>208</v>
      </c>
      <c r="C584" s="244" t="s">
        <v>2628</v>
      </c>
      <c r="D584" s="258" t="s">
        <v>1118</v>
      </c>
      <c r="E584" s="246">
        <v>16.450000000000003</v>
      </c>
      <c r="F584" s="259" t="s">
        <v>3080</v>
      </c>
      <c r="G584" s="259">
        <v>1</v>
      </c>
      <c r="H584" s="259"/>
      <c r="I584" s="260">
        <f>VLOOKUP(A584,[1]SatışFiyat!A:E,4,FALSE)</f>
        <v>16.440567579150006</v>
      </c>
      <c r="J584" s="260">
        <f>I584*G584</f>
        <v>16.440567579150006</v>
      </c>
    </row>
    <row r="585" spans="1:10" x14ac:dyDescent="0.35">
      <c r="A585" s="251" t="s">
        <v>1797</v>
      </c>
      <c r="B585" s="243" t="s">
        <v>497</v>
      </c>
      <c r="C585" s="244" t="s">
        <v>2628</v>
      </c>
      <c r="D585" s="258" t="s">
        <v>1118</v>
      </c>
      <c r="E585" s="246">
        <v>13.17</v>
      </c>
      <c r="F585" s="259" t="s">
        <v>3080</v>
      </c>
      <c r="G585" s="259">
        <v>1</v>
      </c>
      <c r="H585" s="259" t="s">
        <v>3082</v>
      </c>
      <c r="I585" s="260">
        <f>VLOOKUP(A585,[1]SatışFiyat!A:E,4,FALSE)</f>
        <v>13.161678816000002</v>
      </c>
      <c r="J585" s="260">
        <f>I585*G585</f>
        <v>13.161678816000002</v>
      </c>
    </row>
    <row r="586" spans="1:10" hidden="1" x14ac:dyDescent="0.35">
      <c r="A586" s="265" t="s">
        <v>1798</v>
      </c>
      <c r="B586" s="262" t="s">
        <v>498</v>
      </c>
      <c r="C586" s="263" t="s">
        <v>2628</v>
      </c>
      <c r="D586" s="245" t="s">
        <v>1118</v>
      </c>
      <c r="E586" s="246">
        <v>20.430000000000003</v>
      </c>
      <c r="F586" s="246" t="s">
        <v>3080</v>
      </c>
      <c r="G586" s="246"/>
      <c r="I586" s="246"/>
      <c r="J586" s="246"/>
    </row>
    <row r="587" spans="1:10" hidden="1" x14ac:dyDescent="0.35">
      <c r="A587" s="251" t="s">
        <v>1799</v>
      </c>
      <c r="B587" s="243" t="s">
        <v>1246</v>
      </c>
      <c r="C587" s="244" t="s">
        <v>2628</v>
      </c>
      <c r="D587" s="245" t="s">
        <v>1118</v>
      </c>
      <c r="E587" s="246">
        <v>13.17</v>
      </c>
      <c r="F587" s="246" t="s">
        <v>3080</v>
      </c>
      <c r="G587" s="246"/>
      <c r="I587" s="246"/>
      <c r="J587" s="246"/>
    </row>
    <row r="588" spans="1:10" hidden="1" x14ac:dyDescent="0.35">
      <c r="A588" s="251" t="s">
        <v>1800</v>
      </c>
      <c r="B588" s="243" t="s">
        <v>209</v>
      </c>
      <c r="C588" s="244" t="s">
        <v>2628</v>
      </c>
      <c r="D588" s="245" t="s">
        <v>1118</v>
      </c>
      <c r="E588" s="246">
        <v>33.659999999999997</v>
      </c>
      <c r="F588" s="246" t="s">
        <v>3080</v>
      </c>
      <c r="G588" s="246"/>
      <c r="I588" s="246"/>
      <c r="J588" s="246"/>
    </row>
    <row r="589" spans="1:10" hidden="1" x14ac:dyDescent="0.35">
      <c r="A589" s="251" t="s">
        <v>1801</v>
      </c>
      <c r="B589" s="243" t="s">
        <v>210</v>
      </c>
      <c r="C589" s="244" t="s">
        <v>2628</v>
      </c>
      <c r="D589" s="245" t="s">
        <v>1118</v>
      </c>
      <c r="E589" s="246">
        <v>60.29</v>
      </c>
      <c r="F589" s="246" t="s">
        <v>3080</v>
      </c>
      <c r="G589" s="246"/>
      <c r="I589" s="246"/>
      <c r="J589" s="246"/>
    </row>
    <row r="590" spans="1:10" hidden="1" x14ac:dyDescent="0.35">
      <c r="A590" s="251" t="s">
        <v>1802</v>
      </c>
      <c r="B590" s="243" t="s">
        <v>211</v>
      </c>
      <c r="C590" s="244" t="s">
        <v>2628</v>
      </c>
      <c r="D590" s="245" t="s">
        <v>1118</v>
      </c>
      <c r="E590" s="246">
        <v>33.659999999999997</v>
      </c>
      <c r="F590" s="246" t="s">
        <v>3080</v>
      </c>
      <c r="G590" s="246"/>
      <c r="I590" s="246"/>
      <c r="J590" s="246"/>
    </row>
    <row r="591" spans="1:10" hidden="1" x14ac:dyDescent="0.35">
      <c r="A591" s="251" t="s">
        <v>1803</v>
      </c>
      <c r="B591" s="243" t="s">
        <v>212</v>
      </c>
      <c r="C591" s="244" t="s">
        <v>2628</v>
      </c>
      <c r="D591" s="245" t="s">
        <v>1118</v>
      </c>
      <c r="E591" s="246">
        <v>60.29</v>
      </c>
      <c r="F591" s="246" t="s">
        <v>3080</v>
      </c>
      <c r="G591" s="246"/>
      <c r="I591" s="246"/>
      <c r="J591" s="246"/>
    </row>
    <row r="592" spans="1:10" hidden="1" x14ac:dyDescent="0.35">
      <c r="A592" s="251" t="s">
        <v>1804</v>
      </c>
      <c r="B592" s="243" t="s">
        <v>213</v>
      </c>
      <c r="C592" s="244" t="s">
        <v>2628</v>
      </c>
      <c r="D592" s="245" t="s">
        <v>1118</v>
      </c>
      <c r="E592" s="246">
        <v>33.659999999999997</v>
      </c>
      <c r="F592" s="246" t="s">
        <v>3080</v>
      </c>
      <c r="G592" s="246"/>
      <c r="I592" s="246"/>
      <c r="J592" s="246"/>
    </row>
    <row r="593" spans="1:10" hidden="1" x14ac:dyDescent="0.35">
      <c r="A593" s="251" t="s">
        <v>1805</v>
      </c>
      <c r="B593" s="243" t="s">
        <v>214</v>
      </c>
      <c r="C593" s="244" t="s">
        <v>2628</v>
      </c>
      <c r="D593" s="245" t="s">
        <v>1118</v>
      </c>
      <c r="E593" s="246">
        <v>60.29</v>
      </c>
      <c r="F593" s="246" t="s">
        <v>3080</v>
      </c>
      <c r="G593" s="246"/>
      <c r="I593" s="246"/>
      <c r="J593" s="246"/>
    </row>
    <row r="594" spans="1:10" hidden="1" x14ac:dyDescent="0.35">
      <c r="A594" s="251" t="s">
        <v>1806</v>
      </c>
      <c r="B594" s="243" t="s">
        <v>215</v>
      </c>
      <c r="C594" s="244" t="s">
        <v>2628</v>
      </c>
      <c r="D594" s="245" t="s">
        <v>1118</v>
      </c>
      <c r="E594" s="246">
        <v>33.659999999999997</v>
      </c>
      <c r="F594" s="246" t="s">
        <v>3080</v>
      </c>
      <c r="G594" s="246"/>
      <c r="I594" s="246"/>
      <c r="J594" s="246"/>
    </row>
    <row r="595" spans="1:10" hidden="1" x14ac:dyDescent="0.35">
      <c r="A595" s="251" t="s">
        <v>1807</v>
      </c>
      <c r="B595" s="243" t="s">
        <v>216</v>
      </c>
      <c r="C595" s="244" t="s">
        <v>2628</v>
      </c>
      <c r="D595" s="245" t="s">
        <v>1118</v>
      </c>
      <c r="E595" s="246">
        <v>60.29</v>
      </c>
      <c r="F595" s="246" t="s">
        <v>3080</v>
      </c>
      <c r="G595" s="246"/>
      <c r="I595" s="246"/>
      <c r="J595" s="246"/>
    </row>
    <row r="596" spans="1:10" hidden="1" x14ac:dyDescent="0.35">
      <c r="A596" s="251" t="s">
        <v>1808</v>
      </c>
      <c r="B596" s="243" t="s">
        <v>217</v>
      </c>
      <c r="C596" s="244" t="s">
        <v>2628</v>
      </c>
      <c r="D596" s="245" t="s">
        <v>1118</v>
      </c>
      <c r="E596" s="246">
        <v>33.659999999999997</v>
      </c>
      <c r="F596" s="246" t="s">
        <v>3080</v>
      </c>
      <c r="G596" s="246"/>
      <c r="I596" s="246"/>
      <c r="J596" s="246"/>
    </row>
    <row r="597" spans="1:10" hidden="1" x14ac:dyDescent="0.35">
      <c r="A597" s="251" t="s">
        <v>1809</v>
      </c>
      <c r="B597" s="243" t="s">
        <v>218</v>
      </c>
      <c r="C597" s="244" t="s">
        <v>2628</v>
      </c>
      <c r="D597" s="245" t="s">
        <v>1118</v>
      </c>
      <c r="E597" s="246">
        <v>60.29</v>
      </c>
      <c r="F597" s="246" t="s">
        <v>3080</v>
      </c>
      <c r="G597" s="246"/>
      <c r="I597" s="246"/>
      <c r="J597" s="246"/>
    </row>
    <row r="598" spans="1:10" hidden="1" x14ac:dyDescent="0.35">
      <c r="A598" s="264" t="s">
        <v>1810</v>
      </c>
      <c r="B598" s="256" t="s">
        <v>449</v>
      </c>
      <c r="C598" s="257" t="s">
        <v>2628</v>
      </c>
      <c r="D598" s="245" t="s">
        <v>1118</v>
      </c>
      <c r="E598" s="246">
        <v>65.77000000000001</v>
      </c>
      <c r="F598" s="246" t="s">
        <v>3080</v>
      </c>
      <c r="G598" s="246"/>
      <c r="I598" s="246"/>
      <c r="J598" s="246"/>
    </row>
    <row r="599" spans="1:10" x14ac:dyDescent="0.35">
      <c r="A599" s="251" t="s">
        <v>1811</v>
      </c>
      <c r="B599" s="243" t="s">
        <v>450</v>
      </c>
      <c r="C599" s="244" t="s">
        <v>2628</v>
      </c>
      <c r="D599" s="258" t="s">
        <v>1118</v>
      </c>
      <c r="E599" s="246">
        <v>36.72</v>
      </c>
      <c r="F599" s="259" t="s">
        <v>3080</v>
      </c>
      <c r="G599" s="259">
        <v>36</v>
      </c>
      <c r="H599" s="259"/>
      <c r="I599" s="260">
        <f>VLOOKUP(A599,[1]SatışFiyat!A:E,4,FALSE)</f>
        <v>36.713312064</v>
      </c>
      <c r="J599" s="260">
        <f>I599*G599</f>
        <v>1321.6792343039999</v>
      </c>
    </row>
    <row r="600" spans="1:10" hidden="1" x14ac:dyDescent="0.35">
      <c r="A600" s="265" t="s">
        <v>1812</v>
      </c>
      <c r="B600" s="262" t="s">
        <v>219</v>
      </c>
      <c r="C600" s="263" t="s">
        <v>2628</v>
      </c>
      <c r="D600" s="245" t="s">
        <v>1118</v>
      </c>
      <c r="E600" s="246">
        <v>65.77000000000001</v>
      </c>
      <c r="F600" s="246" t="s">
        <v>3080</v>
      </c>
      <c r="G600" s="246"/>
      <c r="I600" s="246"/>
      <c r="J600" s="246"/>
    </row>
    <row r="601" spans="1:10" hidden="1" x14ac:dyDescent="0.35">
      <c r="A601" s="264" t="s">
        <v>1813</v>
      </c>
      <c r="B601" s="256" t="s">
        <v>220</v>
      </c>
      <c r="C601" s="257" t="s">
        <v>2628</v>
      </c>
      <c r="D601" s="245" t="s">
        <v>1118</v>
      </c>
      <c r="E601" s="246">
        <v>36.72</v>
      </c>
      <c r="F601" s="246" t="s">
        <v>3080</v>
      </c>
      <c r="G601" s="268"/>
      <c r="I601" s="246"/>
      <c r="J601" s="246"/>
    </row>
    <row r="602" spans="1:10" x14ac:dyDescent="0.35">
      <c r="A602" s="251" t="s">
        <v>1814</v>
      </c>
      <c r="B602" s="243" t="s">
        <v>478</v>
      </c>
      <c r="C602" s="244" t="s">
        <v>2628</v>
      </c>
      <c r="D602" s="258" t="s">
        <v>1118</v>
      </c>
      <c r="E602" s="246">
        <v>18.360000000000003</v>
      </c>
      <c r="F602" s="259" t="s">
        <v>3080</v>
      </c>
      <c r="G602" s="259">
        <v>20</v>
      </c>
      <c r="H602" s="259"/>
      <c r="I602" s="260">
        <f>VLOOKUP(A602,[1]SatışFiyat!A:E,4,FALSE)</f>
        <v>18.356656032</v>
      </c>
      <c r="J602" s="260">
        <f>I602*G602</f>
        <v>367.13312064000002</v>
      </c>
    </row>
    <row r="603" spans="1:10" hidden="1" x14ac:dyDescent="0.35">
      <c r="A603" s="269" t="s">
        <v>1815</v>
      </c>
      <c r="B603" s="270" t="s">
        <v>479</v>
      </c>
      <c r="C603" s="271" t="s">
        <v>2628</v>
      </c>
      <c r="D603" s="245" t="s">
        <v>1118</v>
      </c>
      <c r="E603" s="246">
        <v>32.89</v>
      </c>
      <c r="F603" s="246" t="s">
        <v>3080</v>
      </c>
      <c r="G603" s="250"/>
      <c r="I603" s="246"/>
      <c r="J603" s="246"/>
    </row>
    <row r="604" spans="1:10" x14ac:dyDescent="0.35">
      <c r="A604" s="251" t="s">
        <v>1816</v>
      </c>
      <c r="B604" s="243" t="s">
        <v>221</v>
      </c>
      <c r="C604" s="244" t="s">
        <v>2628</v>
      </c>
      <c r="D604" s="258" t="s">
        <v>1118</v>
      </c>
      <c r="E604" s="246">
        <v>42.07</v>
      </c>
      <c r="F604" s="259" t="s">
        <v>3080</v>
      </c>
      <c r="G604" s="259">
        <v>20</v>
      </c>
      <c r="H604" s="259">
        <v>30</v>
      </c>
      <c r="I604" s="260">
        <f>VLOOKUP(A604,[1]SatışFiyat!A:E,4,FALSE)</f>
        <v>42.067336740000002</v>
      </c>
      <c r="J604" s="260">
        <f>I604*G604</f>
        <v>841.34673480000004</v>
      </c>
    </row>
    <row r="605" spans="1:10" hidden="1" x14ac:dyDescent="0.35">
      <c r="A605" s="265" t="s">
        <v>1817</v>
      </c>
      <c r="B605" s="262" t="s">
        <v>222</v>
      </c>
      <c r="C605" s="263" t="s">
        <v>2628</v>
      </c>
      <c r="D605" s="245" t="s">
        <v>1118</v>
      </c>
      <c r="E605" s="246">
        <v>68.7</v>
      </c>
      <c r="F605" s="246" t="s">
        <v>3080</v>
      </c>
      <c r="G605" s="246"/>
      <c r="I605" s="246"/>
      <c r="J605" s="246"/>
    </row>
    <row r="606" spans="1:10" hidden="1" x14ac:dyDescent="0.35">
      <c r="A606" s="264" t="s">
        <v>1818</v>
      </c>
      <c r="B606" s="272" t="s">
        <v>1247</v>
      </c>
      <c r="C606" s="257" t="s">
        <v>2628</v>
      </c>
      <c r="D606" s="245" t="s">
        <v>1118</v>
      </c>
      <c r="E606" s="246">
        <v>36.72</v>
      </c>
      <c r="F606" s="246" t="s">
        <v>3080</v>
      </c>
      <c r="G606" s="246"/>
      <c r="I606" s="246"/>
      <c r="J606" s="246"/>
    </row>
    <row r="607" spans="1:10" x14ac:dyDescent="0.35">
      <c r="A607" s="251" t="s">
        <v>1819</v>
      </c>
      <c r="B607" s="243" t="s">
        <v>223</v>
      </c>
      <c r="C607" s="244" t="s">
        <v>2628</v>
      </c>
      <c r="D607" s="258" t="s">
        <v>1118</v>
      </c>
      <c r="E607" s="246">
        <v>36.72</v>
      </c>
      <c r="F607" s="259" t="s">
        <v>3080</v>
      </c>
      <c r="G607" s="259">
        <v>2</v>
      </c>
      <c r="H607" s="259"/>
      <c r="I607" s="260">
        <f>VLOOKUP(A607,[1]SatışFiyat!A:E,4,FALSE)</f>
        <v>36.713312064</v>
      </c>
      <c r="J607" s="260">
        <f>I607*G607</f>
        <v>73.426624128</v>
      </c>
    </row>
    <row r="608" spans="1:10" hidden="1" x14ac:dyDescent="0.35">
      <c r="A608" s="265" t="s">
        <v>1820</v>
      </c>
      <c r="B608" s="262" t="s">
        <v>1248</v>
      </c>
      <c r="C608" s="263" t="s">
        <v>2628</v>
      </c>
      <c r="D608" s="245" t="s">
        <v>1118</v>
      </c>
      <c r="E608" s="246">
        <v>29.76</v>
      </c>
      <c r="F608" s="246" t="s">
        <v>3080</v>
      </c>
      <c r="G608" s="246"/>
      <c r="I608" s="246"/>
      <c r="J608" s="246"/>
    </row>
    <row r="609" spans="1:10" hidden="1" x14ac:dyDescent="0.35">
      <c r="A609" s="251" t="s">
        <v>1821</v>
      </c>
      <c r="B609" s="243" t="s">
        <v>1249</v>
      </c>
      <c r="C609" s="244" t="s">
        <v>2628</v>
      </c>
      <c r="D609" s="245" t="s">
        <v>1118</v>
      </c>
      <c r="E609" s="246">
        <v>23.810000000000002</v>
      </c>
      <c r="F609" s="246" t="s">
        <v>3080</v>
      </c>
      <c r="G609" s="246"/>
      <c r="I609" s="246"/>
      <c r="J609" s="246"/>
    </row>
    <row r="610" spans="1:10" hidden="1" x14ac:dyDescent="0.35">
      <c r="A610" s="251" t="s">
        <v>1822</v>
      </c>
      <c r="B610" s="243" t="s">
        <v>224</v>
      </c>
      <c r="C610" s="244" t="s">
        <v>2628</v>
      </c>
      <c r="D610" s="245" t="s">
        <v>1118</v>
      </c>
      <c r="E610" s="246">
        <v>23.810000000000002</v>
      </c>
      <c r="F610" s="246" t="s">
        <v>3080</v>
      </c>
      <c r="G610" s="246"/>
      <c r="I610" s="246"/>
      <c r="J610" s="246"/>
    </row>
    <row r="611" spans="1:10" hidden="1" x14ac:dyDescent="0.35">
      <c r="A611" s="251" t="s">
        <v>1823</v>
      </c>
      <c r="B611" s="243" t="s">
        <v>225</v>
      </c>
      <c r="C611" s="244" t="s">
        <v>2628</v>
      </c>
      <c r="D611" s="245" t="s">
        <v>1118</v>
      </c>
      <c r="E611" s="246">
        <v>3.17</v>
      </c>
      <c r="F611" s="246" t="s">
        <v>3080</v>
      </c>
      <c r="G611" s="246"/>
      <c r="I611" s="246"/>
      <c r="J611" s="246"/>
    </row>
    <row r="612" spans="1:10" hidden="1" x14ac:dyDescent="0.35">
      <c r="A612" s="251" t="s">
        <v>1824</v>
      </c>
      <c r="B612" s="243" t="s">
        <v>1250</v>
      </c>
      <c r="C612" s="244" t="s">
        <v>2628</v>
      </c>
      <c r="D612" s="245" t="s">
        <v>1118</v>
      </c>
      <c r="E612" s="246">
        <v>6.7</v>
      </c>
      <c r="F612" s="246" t="s">
        <v>3080</v>
      </c>
      <c r="G612" s="246"/>
      <c r="I612" s="246"/>
      <c r="J612" s="246"/>
    </row>
    <row r="613" spans="1:10" hidden="1" x14ac:dyDescent="0.35">
      <c r="A613" s="251" t="s">
        <v>1825</v>
      </c>
      <c r="B613" s="243" t="s">
        <v>226</v>
      </c>
      <c r="C613" s="244" t="s">
        <v>2628</v>
      </c>
      <c r="D613" s="245" t="s">
        <v>1118</v>
      </c>
      <c r="E613" s="246">
        <v>7.38</v>
      </c>
      <c r="F613" s="246" t="s">
        <v>3080</v>
      </c>
      <c r="G613" s="246"/>
      <c r="I613" s="246"/>
      <c r="J613" s="246"/>
    </row>
    <row r="614" spans="1:10" hidden="1" x14ac:dyDescent="0.35">
      <c r="A614" s="251" t="s">
        <v>1826</v>
      </c>
      <c r="B614" s="243" t="s">
        <v>227</v>
      </c>
      <c r="C614" s="244" t="s">
        <v>2628</v>
      </c>
      <c r="D614" s="245" t="s">
        <v>1118</v>
      </c>
      <c r="E614" s="246">
        <v>6.7</v>
      </c>
      <c r="F614" s="246" t="s">
        <v>3080</v>
      </c>
      <c r="G614" s="246"/>
      <c r="I614" s="246"/>
      <c r="J614" s="246"/>
    </row>
    <row r="615" spans="1:10" hidden="1" x14ac:dyDescent="0.35">
      <c r="A615" s="264" t="s">
        <v>1827</v>
      </c>
      <c r="B615" s="256" t="s">
        <v>228</v>
      </c>
      <c r="C615" s="257" t="s">
        <v>2628</v>
      </c>
      <c r="D615" s="245" t="s">
        <v>1118</v>
      </c>
      <c r="E615" s="246">
        <v>2.59</v>
      </c>
      <c r="F615" s="246" t="s">
        <v>3080</v>
      </c>
      <c r="G615" s="246"/>
      <c r="I615" s="246"/>
      <c r="J615" s="246"/>
    </row>
    <row r="616" spans="1:10" x14ac:dyDescent="0.35">
      <c r="A616" s="251" t="s">
        <v>1828</v>
      </c>
      <c r="B616" s="243" t="s">
        <v>801</v>
      </c>
      <c r="C616" s="244" t="s">
        <v>2628</v>
      </c>
      <c r="D616" s="258" t="s">
        <v>1118</v>
      </c>
      <c r="E616" s="246">
        <v>52.489999999999995</v>
      </c>
      <c r="F616" s="259" t="s">
        <v>3080</v>
      </c>
      <c r="G616" s="259">
        <v>1</v>
      </c>
      <c r="H616" s="259"/>
      <c r="I616" s="260">
        <f>VLOOKUP(A616,[1]SatışFiyat!A:E,4,FALSE)</f>
        <v>52.482796080000007</v>
      </c>
      <c r="J616" s="260">
        <f>I616*G616</f>
        <v>52.482796080000007</v>
      </c>
    </row>
    <row r="617" spans="1:10" hidden="1" x14ac:dyDescent="0.35">
      <c r="A617" s="265" t="s">
        <v>1829</v>
      </c>
      <c r="B617" s="262" t="s">
        <v>903</v>
      </c>
      <c r="C617" s="263" t="s">
        <v>2628</v>
      </c>
      <c r="D617" s="245" t="s">
        <v>1118</v>
      </c>
      <c r="E617" s="246">
        <v>81.540000000000006</v>
      </c>
      <c r="F617" s="246" t="s">
        <v>3080</v>
      </c>
      <c r="G617" s="246"/>
      <c r="I617" s="246"/>
      <c r="J617" s="246"/>
    </row>
    <row r="618" spans="1:10" hidden="1" x14ac:dyDescent="0.35">
      <c r="A618" s="251" t="s">
        <v>1830</v>
      </c>
      <c r="B618" s="243" t="s">
        <v>759</v>
      </c>
      <c r="C618" s="244" t="s">
        <v>2628</v>
      </c>
      <c r="D618" s="245" t="s">
        <v>1118</v>
      </c>
      <c r="E618" s="246">
        <v>63.11</v>
      </c>
      <c r="F618" s="246" t="s">
        <v>3080</v>
      </c>
      <c r="G618" s="246"/>
      <c r="I618" s="246"/>
      <c r="J618" s="246"/>
    </row>
    <row r="619" spans="1:10" hidden="1" x14ac:dyDescent="0.35">
      <c r="A619" s="251" t="s">
        <v>1831</v>
      </c>
      <c r="B619" s="243" t="s">
        <v>760</v>
      </c>
      <c r="C619" s="244" t="s">
        <v>2628</v>
      </c>
      <c r="D619" s="245" t="s">
        <v>1118</v>
      </c>
      <c r="E619" s="246">
        <v>112.42</v>
      </c>
      <c r="F619" s="246" t="s">
        <v>3080</v>
      </c>
      <c r="G619" s="246"/>
      <c r="I619" s="246"/>
      <c r="J619" s="246"/>
    </row>
    <row r="620" spans="1:10" hidden="1" x14ac:dyDescent="0.35">
      <c r="A620" s="251" t="s">
        <v>1832</v>
      </c>
      <c r="B620" s="243" t="s">
        <v>765</v>
      </c>
      <c r="C620" s="244" t="s">
        <v>2628</v>
      </c>
      <c r="D620" s="245" t="s">
        <v>1118</v>
      </c>
      <c r="E620" s="246">
        <v>35.9</v>
      </c>
      <c r="F620" s="246" t="s">
        <v>3083</v>
      </c>
      <c r="G620" s="246"/>
      <c r="I620" s="246"/>
      <c r="J620" s="246"/>
    </row>
    <row r="621" spans="1:10" hidden="1" x14ac:dyDescent="0.35">
      <c r="A621" s="251" t="s">
        <v>1833</v>
      </c>
      <c r="B621" s="243" t="s">
        <v>766</v>
      </c>
      <c r="C621" s="244" t="s">
        <v>2628</v>
      </c>
      <c r="D621" s="245" t="s">
        <v>1118</v>
      </c>
      <c r="E621" s="246">
        <v>63.989999999999995</v>
      </c>
      <c r="F621" s="246" t="s">
        <v>3083</v>
      </c>
      <c r="G621" s="246"/>
      <c r="I621" s="246"/>
      <c r="J621" s="246"/>
    </row>
    <row r="622" spans="1:10" hidden="1" x14ac:dyDescent="0.35">
      <c r="A622" s="251" t="s">
        <v>1834</v>
      </c>
      <c r="B622" s="243" t="s">
        <v>767</v>
      </c>
      <c r="C622" s="244" t="s">
        <v>2628</v>
      </c>
      <c r="D622" s="245" t="s">
        <v>1118</v>
      </c>
      <c r="E622" s="246">
        <v>19.59</v>
      </c>
      <c r="F622" s="246" t="s">
        <v>3083</v>
      </c>
      <c r="G622" s="246"/>
      <c r="I622" s="246"/>
      <c r="J622" s="246"/>
    </row>
    <row r="623" spans="1:10" hidden="1" x14ac:dyDescent="0.35">
      <c r="A623" s="251" t="s">
        <v>1835</v>
      </c>
      <c r="B623" s="243" t="s">
        <v>768</v>
      </c>
      <c r="C623" s="244" t="s">
        <v>2628</v>
      </c>
      <c r="D623" s="245" t="s">
        <v>1118</v>
      </c>
      <c r="E623" s="246">
        <v>34.909999999999997</v>
      </c>
      <c r="F623" s="246" t="s">
        <v>3083</v>
      </c>
      <c r="G623" s="246"/>
      <c r="I623" s="246"/>
      <c r="J623" s="246"/>
    </row>
    <row r="624" spans="1:10" hidden="1" x14ac:dyDescent="0.35">
      <c r="A624" s="251" t="s">
        <v>1836</v>
      </c>
      <c r="B624" s="243" t="s">
        <v>769</v>
      </c>
      <c r="C624" s="244" t="s">
        <v>2628</v>
      </c>
      <c r="D624" s="245" t="s">
        <v>1118</v>
      </c>
      <c r="E624" s="246">
        <v>9.7999999999999989</v>
      </c>
      <c r="F624" s="246" t="s">
        <v>3083</v>
      </c>
      <c r="G624" s="246"/>
      <c r="I624" s="246"/>
      <c r="J624" s="246"/>
    </row>
    <row r="625" spans="1:6" s="246" customFormat="1" hidden="1" x14ac:dyDescent="0.35">
      <c r="A625" s="251" t="s">
        <v>1837</v>
      </c>
      <c r="B625" s="243" t="s">
        <v>770</v>
      </c>
      <c r="C625" s="244" t="s">
        <v>2628</v>
      </c>
      <c r="D625" s="245" t="s">
        <v>1118</v>
      </c>
      <c r="E625" s="246">
        <v>17.46</v>
      </c>
      <c r="F625" s="246" t="s">
        <v>3083</v>
      </c>
    </row>
    <row r="626" spans="1:6" s="246" customFormat="1" hidden="1" x14ac:dyDescent="0.35">
      <c r="A626" s="251" t="s">
        <v>1838</v>
      </c>
      <c r="B626" s="243" t="s">
        <v>771</v>
      </c>
      <c r="C626" s="244" t="s">
        <v>2628</v>
      </c>
      <c r="D626" s="245" t="s">
        <v>1118</v>
      </c>
      <c r="E626" s="246">
        <v>13.78</v>
      </c>
      <c r="F626" s="246" t="s">
        <v>3083</v>
      </c>
    </row>
    <row r="627" spans="1:6" s="246" customFormat="1" hidden="1" x14ac:dyDescent="0.35">
      <c r="A627" s="251" t="s">
        <v>1839</v>
      </c>
      <c r="B627" s="243" t="s">
        <v>772</v>
      </c>
      <c r="C627" s="244" t="s">
        <v>2628</v>
      </c>
      <c r="D627" s="245" t="s">
        <v>1118</v>
      </c>
      <c r="E627" s="246">
        <v>21.44</v>
      </c>
      <c r="F627" s="246" t="s">
        <v>3083</v>
      </c>
    </row>
    <row r="628" spans="1:6" s="246" customFormat="1" hidden="1" x14ac:dyDescent="0.35">
      <c r="A628" s="251" t="s">
        <v>1840</v>
      </c>
      <c r="B628" s="243" t="s">
        <v>1251</v>
      </c>
      <c r="C628" s="244" t="s">
        <v>2628</v>
      </c>
      <c r="D628" s="245" t="s">
        <v>1118</v>
      </c>
      <c r="E628" s="246">
        <v>13.78</v>
      </c>
      <c r="F628" s="246" t="s">
        <v>3083</v>
      </c>
    </row>
    <row r="629" spans="1:6" s="246" customFormat="1" hidden="1" x14ac:dyDescent="0.35">
      <c r="A629" s="251" t="s">
        <v>1841</v>
      </c>
      <c r="B629" s="243" t="s">
        <v>773</v>
      </c>
      <c r="C629" s="244" t="s">
        <v>2628</v>
      </c>
      <c r="D629" s="245" t="s">
        <v>1118</v>
      </c>
      <c r="E629" s="246">
        <v>35.9</v>
      </c>
      <c r="F629" s="246" t="s">
        <v>3083</v>
      </c>
    </row>
    <row r="630" spans="1:6" s="246" customFormat="1" hidden="1" x14ac:dyDescent="0.35">
      <c r="A630" s="251" t="s">
        <v>1842</v>
      </c>
      <c r="B630" s="243" t="s">
        <v>774</v>
      </c>
      <c r="C630" s="244" t="s">
        <v>2628</v>
      </c>
      <c r="D630" s="245" t="s">
        <v>1118</v>
      </c>
      <c r="E630" s="246">
        <v>63.989999999999995</v>
      </c>
      <c r="F630" s="246" t="s">
        <v>3083</v>
      </c>
    </row>
    <row r="631" spans="1:6" s="246" customFormat="1" hidden="1" x14ac:dyDescent="0.35">
      <c r="A631" s="251" t="s">
        <v>1843</v>
      </c>
      <c r="B631" s="243" t="s">
        <v>775</v>
      </c>
      <c r="C631" s="244" t="s">
        <v>2628</v>
      </c>
      <c r="D631" s="245" t="s">
        <v>1118</v>
      </c>
      <c r="E631" s="246">
        <v>35.9</v>
      </c>
      <c r="F631" s="246" t="s">
        <v>3083</v>
      </c>
    </row>
    <row r="632" spans="1:6" s="246" customFormat="1" hidden="1" x14ac:dyDescent="0.35">
      <c r="A632" s="251" t="s">
        <v>1844</v>
      </c>
      <c r="B632" s="243" t="s">
        <v>776</v>
      </c>
      <c r="C632" s="244" t="s">
        <v>2628</v>
      </c>
      <c r="D632" s="245" t="s">
        <v>1118</v>
      </c>
      <c r="E632" s="246">
        <v>63.989999999999995</v>
      </c>
      <c r="F632" s="246" t="s">
        <v>3083</v>
      </c>
    </row>
    <row r="633" spans="1:6" s="246" customFormat="1" hidden="1" x14ac:dyDescent="0.35">
      <c r="A633" s="251" t="s">
        <v>1845</v>
      </c>
      <c r="B633" s="243" t="s">
        <v>777</v>
      </c>
      <c r="C633" s="244" t="s">
        <v>2628</v>
      </c>
      <c r="D633" s="245" t="s">
        <v>1118</v>
      </c>
      <c r="E633" s="246">
        <v>35.9</v>
      </c>
      <c r="F633" s="246" t="s">
        <v>3083</v>
      </c>
    </row>
    <row r="634" spans="1:6" s="246" customFormat="1" hidden="1" x14ac:dyDescent="0.35">
      <c r="A634" s="251" t="s">
        <v>1846</v>
      </c>
      <c r="B634" s="243" t="s">
        <v>778</v>
      </c>
      <c r="C634" s="244" t="s">
        <v>2628</v>
      </c>
      <c r="D634" s="245" t="s">
        <v>1118</v>
      </c>
      <c r="E634" s="246">
        <v>63.989999999999995</v>
      </c>
      <c r="F634" s="246" t="s">
        <v>3083</v>
      </c>
    </row>
    <row r="635" spans="1:6" s="246" customFormat="1" hidden="1" x14ac:dyDescent="0.35">
      <c r="A635" s="251" t="s">
        <v>1847</v>
      </c>
      <c r="B635" s="243" t="s">
        <v>779</v>
      </c>
      <c r="C635" s="244" t="s">
        <v>2628</v>
      </c>
      <c r="D635" s="245" t="s">
        <v>1118</v>
      </c>
      <c r="E635" s="246">
        <v>35.9</v>
      </c>
      <c r="F635" s="246" t="s">
        <v>3083</v>
      </c>
    </row>
    <row r="636" spans="1:6" s="246" customFormat="1" hidden="1" x14ac:dyDescent="0.35">
      <c r="A636" s="251" t="s">
        <v>1848</v>
      </c>
      <c r="B636" s="243" t="s">
        <v>780</v>
      </c>
      <c r="C636" s="244" t="s">
        <v>2628</v>
      </c>
      <c r="D636" s="245" t="s">
        <v>1118</v>
      </c>
      <c r="E636" s="246">
        <v>63.989999999999995</v>
      </c>
      <c r="F636" s="246" t="s">
        <v>3083</v>
      </c>
    </row>
    <row r="637" spans="1:6" s="246" customFormat="1" hidden="1" x14ac:dyDescent="0.35">
      <c r="A637" s="251" t="s">
        <v>1849</v>
      </c>
      <c r="B637" s="243" t="s">
        <v>781</v>
      </c>
      <c r="C637" s="244" t="s">
        <v>2628</v>
      </c>
      <c r="D637" s="245" t="s">
        <v>1118</v>
      </c>
      <c r="E637" s="246">
        <v>35.9</v>
      </c>
      <c r="F637" s="246" t="s">
        <v>3083</v>
      </c>
    </row>
    <row r="638" spans="1:6" s="246" customFormat="1" hidden="1" x14ac:dyDescent="0.35">
      <c r="A638" s="251" t="s">
        <v>1850</v>
      </c>
      <c r="B638" s="243" t="s">
        <v>782</v>
      </c>
      <c r="C638" s="244" t="s">
        <v>2628</v>
      </c>
      <c r="D638" s="245" t="s">
        <v>1118</v>
      </c>
      <c r="E638" s="246">
        <v>63.989999999999995</v>
      </c>
      <c r="F638" s="246" t="s">
        <v>3083</v>
      </c>
    </row>
    <row r="639" spans="1:6" s="246" customFormat="1" hidden="1" x14ac:dyDescent="0.35">
      <c r="A639" s="251" t="s">
        <v>1851</v>
      </c>
      <c r="B639" s="243" t="s">
        <v>783</v>
      </c>
      <c r="C639" s="244" t="s">
        <v>2628</v>
      </c>
      <c r="D639" s="245" t="s">
        <v>1118</v>
      </c>
      <c r="E639" s="246">
        <v>69.81</v>
      </c>
      <c r="F639" s="246" t="s">
        <v>3083</v>
      </c>
    </row>
    <row r="640" spans="1:6" s="246" customFormat="1" hidden="1" x14ac:dyDescent="0.35">
      <c r="A640" s="251" t="s">
        <v>1852</v>
      </c>
      <c r="B640" s="243" t="s">
        <v>784</v>
      </c>
      <c r="C640" s="244" t="s">
        <v>2628</v>
      </c>
      <c r="D640" s="245" t="s">
        <v>1118</v>
      </c>
      <c r="E640" s="246">
        <v>39.169999999999995</v>
      </c>
      <c r="F640" s="246" t="s">
        <v>3083</v>
      </c>
    </row>
    <row r="641" spans="1:10" hidden="1" x14ac:dyDescent="0.35">
      <c r="A641" s="251" t="s">
        <v>1853</v>
      </c>
      <c r="B641" s="243" t="s">
        <v>785</v>
      </c>
      <c r="C641" s="244" t="s">
        <v>2628</v>
      </c>
      <c r="D641" s="245" t="s">
        <v>1118</v>
      </c>
      <c r="E641" s="246">
        <v>69.81</v>
      </c>
      <c r="F641" s="246" t="s">
        <v>3083</v>
      </c>
      <c r="G641" s="246"/>
      <c r="I641" s="246"/>
      <c r="J641" s="246"/>
    </row>
    <row r="642" spans="1:10" hidden="1" x14ac:dyDescent="0.35">
      <c r="A642" s="264" t="s">
        <v>1854</v>
      </c>
      <c r="B642" s="256" t="s">
        <v>786</v>
      </c>
      <c r="C642" s="257" t="s">
        <v>2628</v>
      </c>
      <c r="D642" s="245" t="s">
        <v>1118</v>
      </c>
      <c r="E642" s="246">
        <v>39.169999999999995</v>
      </c>
      <c r="F642" s="246" t="s">
        <v>3083</v>
      </c>
      <c r="G642" s="246"/>
      <c r="I642" s="246"/>
      <c r="J642" s="246"/>
    </row>
    <row r="643" spans="1:10" x14ac:dyDescent="0.35">
      <c r="A643" s="251" t="s">
        <v>1855</v>
      </c>
      <c r="B643" s="243" t="s">
        <v>787</v>
      </c>
      <c r="C643" s="244" t="s">
        <v>2628</v>
      </c>
      <c r="D643" s="258" t="s">
        <v>1118</v>
      </c>
      <c r="E643" s="246">
        <v>19.59</v>
      </c>
      <c r="F643" s="259" t="s">
        <v>3083</v>
      </c>
      <c r="G643" s="259">
        <v>11</v>
      </c>
      <c r="H643" s="259"/>
      <c r="I643" s="260">
        <f>VLOOKUP(A643,[1]SatışFiyat!A:E,4,FALSE)</f>
        <v>19.580433100800004</v>
      </c>
      <c r="J643" s="260">
        <f>I643*G643</f>
        <v>215.38476410880006</v>
      </c>
    </row>
    <row r="644" spans="1:10" hidden="1" x14ac:dyDescent="0.35">
      <c r="A644" s="265" t="s">
        <v>1856</v>
      </c>
      <c r="B644" s="262" t="s">
        <v>788</v>
      </c>
      <c r="C644" s="263" t="s">
        <v>2628</v>
      </c>
      <c r="D644" s="245" t="s">
        <v>1118</v>
      </c>
      <c r="E644" s="246">
        <v>34.909999999999997</v>
      </c>
      <c r="F644" s="246" t="s">
        <v>3083</v>
      </c>
      <c r="G644" s="250"/>
      <c r="I644" s="246"/>
      <c r="J644" s="246"/>
    </row>
    <row r="645" spans="1:10" hidden="1" x14ac:dyDescent="0.35">
      <c r="A645" s="251" t="s">
        <v>1857</v>
      </c>
      <c r="B645" s="243" t="s">
        <v>789</v>
      </c>
      <c r="C645" s="244" t="s">
        <v>2628</v>
      </c>
      <c r="D645" s="245" t="s">
        <v>1118</v>
      </c>
      <c r="E645" s="246">
        <v>35.9</v>
      </c>
      <c r="F645" s="246" t="s">
        <v>3083</v>
      </c>
      <c r="G645" s="246"/>
      <c r="I645" s="246"/>
      <c r="J645" s="246"/>
    </row>
    <row r="646" spans="1:10" hidden="1" x14ac:dyDescent="0.35">
      <c r="A646" s="251" t="s">
        <v>1858</v>
      </c>
      <c r="B646" s="243" t="s">
        <v>790</v>
      </c>
      <c r="C646" s="244" t="s">
        <v>2628</v>
      </c>
      <c r="D646" s="245" t="s">
        <v>1118</v>
      </c>
      <c r="E646" s="246">
        <v>63.989999999999995</v>
      </c>
      <c r="F646" s="246" t="s">
        <v>3083</v>
      </c>
      <c r="G646" s="246"/>
      <c r="I646" s="246"/>
      <c r="J646" s="246"/>
    </row>
    <row r="647" spans="1:10" hidden="1" x14ac:dyDescent="0.35">
      <c r="A647" s="251" t="s">
        <v>1859</v>
      </c>
      <c r="B647" s="243" t="s">
        <v>1252</v>
      </c>
      <c r="C647" s="244" t="s">
        <v>2628</v>
      </c>
      <c r="D647" s="245" t="s">
        <v>1118</v>
      </c>
      <c r="E647" s="246">
        <v>39.169999999999995</v>
      </c>
      <c r="F647" s="246" t="s">
        <v>3083</v>
      </c>
      <c r="G647" s="246"/>
      <c r="I647" s="246"/>
      <c r="J647" s="246"/>
    </row>
    <row r="648" spans="1:10" hidden="1" x14ac:dyDescent="0.35">
      <c r="A648" s="251" t="s">
        <v>1860</v>
      </c>
      <c r="B648" s="248" t="s">
        <v>791</v>
      </c>
      <c r="C648" s="244" t="s">
        <v>2628</v>
      </c>
      <c r="D648" s="245" t="s">
        <v>1118</v>
      </c>
      <c r="E648" s="246">
        <v>39.169999999999995</v>
      </c>
      <c r="F648" s="246" t="s">
        <v>3083</v>
      </c>
      <c r="G648" s="246"/>
      <c r="I648" s="246"/>
      <c r="J648" s="246"/>
    </row>
    <row r="649" spans="1:10" hidden="1" x14ac:dyDescent="0.35">
      <c r="A649" s="251" t="s">
        <v>1861</v>
      </c>
      <c r="B649" s="243" t="s">
        <v>1253</v>
      </c>
      <c r="C649" s="244" t="s">
        <v>2628</v>
      </c>
      <c r="D649" s="245" t="s">
        <v>1118</v>
      </c>
      <c r="E649" s="246">
        <v>30.85</v>
      </c>
      <c r="F649" s="246" t="s">
        <v>3083</v>
      </c>
      <c r="G649" s="246"/>
      <c r="I649" s="246"/>
      <c r="J649" s="246"/>
    </row>
    <row r="650" spans="1:10" hidden="1" x14ac:dyDescent="0.35">
      <c r="A650" s="251" t="s">
        <v>1862</v>
      </c>
      <c r="B650" s="243" t="s">
        <v>1254</v>
      </c>
      <c r="C650" s="244" t="s">
        <v>2628</v>
      </c>
      <c r="D650" s="245" t="s">
        <v>1118</v>
      </c>
      <c r="E650" s="246">
        <v>24.680000000000003</v>
      </c>
      <c r="F650" s="246" t="s">
        <v>3083</v>
      </c>
      <c r="G650" s="246"/>
      <c r="I650" s="246"/>
      <c r="J650" s="246"/>
    </row>
    <row r="651" spans="1:10" hidden="1" x14ac:dyDescent="0.35">
      <c r="A651" s="251" t="s">
        <v>1863</v>
      </c>
      <c r="B651" s="243" t="s">
        <v>792</v>
      </c>
      <c r="C651" s="244" t="s">
        <v>2628</v>
      </c>
      <c r="D651" s="245" t="s">
        <v>1118</v>
      </c>
      <c r="E651" s="246">
        <v>24.680000000000003</v>
      </c>
      <c r="F651" s="246" t="s">
        <v>3083</v>
      </c>
      <c r="G651" s="246"/>
      <c r="I651" s="246"/>
      <c r="J651" s="246"/>
    </row>
    <row r="652" spans="1:10" hidden="1" x14ac:dyDescent="0.35">
      <c r="A652" s="251" t="s">
        <v>1864</v>
      </c>
      <c r="B652" s="243" t="s">
        <v>793</v>
      </c>
      <c r="C652" s="244" t="s">
        <v>2628</v>
      </c>
      <c r="D652" s="245" t="s">
        <v>1118</v>
      </c>
      <c r="E652" s="246">
        <v>3.3</v>
      </c>
      <c r="F652" s="246" t="s">
        <v>3083</v>
      </c>
      <c r="G652" s="246"/>
      <c r="I652" s="246"/>
      <c r="J652" s="246"/>
    </row>
    <row r="653" spans="1:10" hidden="1" x14ac:dyDescent="0.35">
      <c r="A653" s="251" t="s">
        <v>1865</v>
      </c>
      <c r="B653" s="243" t="s">
        <v>1255</v>
      </c>
      <c r="C653" s="244" t="s">
        <v>2628</v>
      </c>
      <c r="D653" s="245" t="s">
        <v>1118</v>
      </c>
      <c r="E653" s="246">
        <v>6.97</v>
      </c>
      <c r="F653" s="246" t="s">
        <v>3083</v>
      </c>
      <c r="G653" s="246"/>
      <c r="I653" s="246"/>
      <c r="J653" s="246"/>
    </row>
    <row r="654" spans="1:10" hidden="1" x14ac:dyDescent="0.35">
      <c r="A654" s="251" t="s">
        <v>1866</v>
      </c>
      <c r="B654" s="243" t="s">
        <v>794</v>
      </c>
      <c r="C654" s="244" t="s">
        <v>2628</v>
      </c>
      <c r="D654" s="245" t="s">
        <v>1118</v>
      </c>
      <c r="E654" s="246">
        <v>7.93</v>
      </c>
      <c r="F654" s="246" t="s">
        <v>3083</v>
      </c>
      <c r="G654" s="246"/>
      <c r="I654" s="246"/>
      <c r="J654" s="246"/>
    </row>
    <row r="655" spans="1:10" hidden="1" x14ac:dyDescent="0.35">
      <c r="A655" s="251" t="s">
        <v>1867</v>
      </c>
      <c r="B655" s="243" t="s">
        <v>795</v>
      </c>
      <c r="C655" s="244" t="s">
        <v>2628</v>
      </c>
      <c r="D655" s="245" t="s">
        <v>1118</v>
      </c>
      <c r="E655" s="246">
        <v>6.97</v>
      </c>
      <c r="F655" s="246" t="s">
        <v>3083</v>
      </c>
      <c r="G655" s="246"/>
      <c r="I655" s="246"/>
      <c r="J655" s="246"/>
    </row>
    <row r="656" spans="1:10" hidden="1" x14ac:dyDescent="0.35">
      <c r="A656" s="251" t="s">
        <v>1868</v>
      </c>
      <c r="B656" s="243" t="s">
        <v>796</v>
      </c>
      <c r="C656" s="244" t="s">
        <v>2628</v>
      </c>
      <c r="D656" s="245" t="s">
        <v>1118</v>
      </c>
      <c r="E656" s="246">
        <v>2.76</v>
      </c>
      <c r="F656" s="246" t="s">
        <v>3083</v>
      </c>
      <c r="G656" s="246"/>
      <c r="I656" s="246"/>
      <c r="J656" s="246"/>
    </row>
    <row r="657" spans="1:10" hidden="1" x14ac:dyDescent="0.35">
      <c r="A657" s="251" t="s">
        <v>1869</v>
      </c>
      <c r="B657" s="243" t="s">
        <v>799</v>
      </c>
      <c r="C657" s="244" t="s">
        <v>2628</v>
      </c>
      <c r="D657" s="245" t="s">
        <v>1118</v>
      </c>
      <c r="E657" s="246">
        <v>46.22</v>
      </c>
      <c r="F657" s="246" t="s">
        <v>3083</v>
      </c>
      <c r="G657" s="246"/>
      <c r="I657" s="246"/>
      <c r="J657" s="246"/>
    </row>
    <row r="658" spans="1:10" hidden="1" x14ac:dyDescent="0.35">
      <c r="A658" s="251" t="s">
        <v>1870</v>
      </c>
      <c r="B658" s="243" t="s">
        <v>800</v>
      </c>
      <c r="C658" s="244" t="s">
        <v>2628</v>
      </c>
      <c r="D658" s="245" t="s">
        <v>1118</v>
      </c>
      <c r="E658" s="246">
        <v>76.86</v>
      </c>
      <c r="F658" s="246" t="s">
        <v>3083</v>
      </c>
      <c r="G658" s="246"/>
      <c r="I658" s="246"/>
      <c r="J658" s="246"/>
    </row>
    <row r="659" spans="1:10" hidden="1" x14ac:dyDescent="0.35">
      <c r="A659" s="251" t="s">
        <v>1871</v>
      </c>
      <c r="B659" s="243" t="s">
        <v>797</v>
      </c>
      <c r="C659" s="244" t="s">
        <v>2628</v>
      </c>
      <c r="D659" s="245" t="s">
        <v>1118</v>
      </c>
      <c r="E659" s="246">
        <v>53.85</v>
      </c>
      <c r="F659" s="246" t="s">
        <v>3083</v>
      </c>
      <c r="G659" s="246"/>
      <c r="I659" s="246"/>
      <c r="J659" s="246"/>
    </row>
    <row r="660" spans="1:10" hidden="1" x14ac:dyDescent="0.35">
      <c r="A660" s="264" t="s">
        <v>1872</v>
      </c>
      <c r="B660" s="256" t="s">
        <v>798</v>
      </c>
      <c r="C660" s="257" t="s">
        <v>2628</v>
      </c>
      <c r="D660" s="245" t="s">
        <v>1118</v>
      </c>
      <c r="E660" s="246">
        <v>104.71000000000001</v>
      </c>
      <c r="F660" s="246" t="s">
        <v>3083</v>
      </c>
      <c r="G660" s="246"/>
      <c r="I660" s="246"/>
      <c r="J660" s="246"/>
    </row>
    <row r="661" spans="1:10" x14ac:dyDescent="0.35">
      <c r="A661" s="251" t="s">
        <v>1873</v>
      </c>
      <c r="B661" s="243" t="s">
        <v>229</v>
      </c>
      <c r="C661" s="244" t="s">
        <v>2628</v>
      </c>
      <c r="D661" s="258" t="s">
        <v>1118</v>
      </c>
      <c r="E661" s="246">
        <v>49.08</v>
      </c>
      <c r="F661" s="259" t="s">
        <v>3084</v>
      </c>
      <c r="G661" s="259">
        <v>7</v>
      </c>
      <c r="H661" s="259"/>
      <c r="I661" s="260">
        <f>VLOOKUP(A661,[1]SatışFiyat!A:E,4,FALSE)</f>
        <v>49.078559530000007</v>
      </c>
      <c r="J661" s="260">
        <f>I661*G661</f>
        <v>343.54991671000005</v>
      </c>
    </row>
    <row r="662" spans="1:10" x14ac:dyDescent="0.35">
      <c r="A662" s="251" t="s">
        <v>1874</v>
      </c>
      <c r="B662" s="243" t="s">
        <v>230</v>
      </c>
      <c r="C662" s="244" t="s">
        <v>2628</v>
      </c>
      <c r="D662" s="258" t="s">
        <v>1118</v>
      </c>
      <c r="E662" s="246">
        <v>79.36</v>
      </c>
      <c r="F662" s="259" t="s">
        <v>3084</v>
      </c>
      <c r="G662" s="259">
        <v>2</v>
      </c>
      <c r="H662" s="259"/>
      <c r="I662" s="260">
        <f>VLOOKUP(A662,[1]SatışFiyat!A:E,4,FALSE)</f>
        <v>79.356731361050024</v>
      </c>
      <c r="J662" s="260">
        <f>I662*G662</f>
        <v>158.71346272210005</v>
      </c>
    </row>
    <row r="663" spans="1:10" hidden="1" x14ac:dyDescent="0.35">
      <c r="A663" s="265" t="s">
        <v>1875</v>
      </c>
      <c r="B663" s="262" t="s">
        <v>231</v>
      </c>
      <c r="C663" s="263" t="s">
        <v>2628</v>
      </c>
      <c r="D663" s="245" t="s">
        <v>1118</v>
      </c>
      <c r="E663" s="246">
        <v>26.78</v>
      </c>
      <c r="F663" s="246" t="s">
        <v>3084</v>
      </c>
      <c r="G663" s="246"/>
      <c r="I663" s="246"/>
      <c r="J663" s="246"/>
    </row>
    <row r="664" spans="1:10" hidden="1" x14ac:dyDescent="0.35">
      <c r="A664" s="251" t="s">
        <v>1876</v>
      </c>
      <c r="B664" s="243" t="s">
        <v>232</v>
      </c>
      <c r="C664" s="244" t="s">
        <v>2628</v>
      </c>
      <c r="D664" s="245" t="s">
        <v>1118</v>
      </c>
      <c r="E664" s="246">
        <v>43.29</v>
      </c>
      <c r="F664" s="246" t="s">
        <v>3084</v>
      </c>
      <c r="G664" s="246"/>
      <c r="I664" s="246"/>
      <c r="J664" s="246"/>
    </row>
    <row r="665" spans="1:10" hidden="1" x14ac:dyDescent="0.35">
      <c r="A665" s="251" t="s">
        <v>1877</v>
      </c>
      <c r="B665" s="243" t="s">
        <v>233</v>
      </c>
      <c r="C665" s="244" t="s">
        <v>2628</v>
      </c>
      <c r="D665" s="245" t="s">
        <v>1118</v>
      </c>
      <c r="E665" s="246">
        <v>13.39</v>
      </c>
      <c r="F665" s="246" t="s">
        <v>3084</v>
      </c>
      <c r="G665" s="246"/>
      <c r="I665" s="246"/>
      <c r="J665" s="246"/>
    </row>
    <row r="666" spans="1:10" hidden="1" x14ac:dyDescent="0.35">
      <c r="A666" s="264" t="s">
        <v>1878</v>
      </c>
      <c r="B666" s="256" t="s">
        <v>234</v>
      </c>
      <c r="C666" s="257" t="s">
        <v>2628</v>
      </c>
      <c r="D666" s="245" t="s">
        <v>1118</v>
      </c>
      <c r="E666" s="246">
        <v>21.650000000000002</v>
      </c>
      <c r="F666" s="246" t="s">
        <v>3084</v>
      </c>
      <c r="G666" s="246"/>
      <c r="I666" s="246"/>
      <c r="J666" s="246"/>
    </row>
    <row r="667" spans="1:10" x14ac:dyDescent="0.35">
      <c r="A667" s="251" t="s">
        <v>1879</v>
      </c>
      <c r="B667" s="243" t="s">
        <v>499</v>
      </c>
      <c r="C667" s="244" t="s">
        <v>2628</v>
      </c>
      <c r="D667" s="258" t="s">
        <v>1118</v>
      </c>
      <c r="E667" s="246">
        <v>17.37</v>
      </c>
      <c r="F667" s="259" t="s">
        <v>3084</v>
      </c>
      <c r="G667" s="259">
        <v>2</v>
      </c>
      <c r="H667" s="259"/>
      <c r="I667" s="260">
        <f>VLOOKUP(A667,[1]SatışFiyat!A:E,4,FALSE)</f>
        <v>17.368412490000001</v>
      </c>
      <c r="J667" s="260">
        <f>I667*G667</f>
        <v>34.736824980000002</v>
      </c>
    </row>
    <row r="668" spans="1:10" x14ac:dyDescent="0.35">
      <c r="A668" s="251" t="s">
        <v>1880</v>
      </c>
      <c r="B668" s="243" t="s">
        <v>500</v>
      </c>
      <c r="C668" s="244" t="s">
        <v>2628</v>
      </c>
      <c r="D668" s="258" t="s">
        <v>1118</v>
      </c>
      <c r="E668" s="246">
        <v>25.630000000000003</v>
      </c>
      <c r="F668" s="259" t="s">
        <v>3084</v>
      </c>
      <c r="G668" s="259">
        <v>2</v>
      </c>
      <c r="H668" s="259"/>
      <c r="I668" s="260">
        <f>VLOOKUP(A668,[1]SatışFiyat!A:E,4,FALSE)</f>
        <v>25.626095716650003</v>
      </c>
      <c r="J668" s="260">
        <f>I668*G668</f>
        <v>51.252191433300005</v>
      </c>
    </row>
    <row r="669" spans="1:10" hidden="1" x14ac:dyDescent="0.35">
      <c r="A669" s="265" t="s">
        <v>1881</v>
      </c>
      <c r="B669" s="262" t="s">
        <v>1256</v>
      </c>
      <c r="C669" s="263" t="s">
        <v>2628</v>
      </c>
      <c r="D669" s="245" t="s">
        <v>1118</v>
      </c>
      <c r="E669" s="246">
        <v>17.37</v>
      </c>
      <c r="F669" s="246" t="s">
        <v>3084</v>
      </c>
      <c r="G669" s="246"/>
      <c r="I669" s="246"/>
      <c r="J669" s="246"/>
    </row>
    <row r="670" spans="1:10" hidden="1" x14ac:dyDescent="0.35">
      <c r="A670" s="251" t="s">
        <v>1882</v>
      </c>
      <c r="B670" s="243" t="s">
        <v>235</v>
      </c>
      <c r="C670" s="244" t="s">
        <v>2628</v>
      </c>
      <c r="D670" s="245" t="s">
        <v>1118</v>
      </c>
      <c r="E670" s="246">
        <v>49.08</v>
      </c>
      <c r="F670" s="246" t="s">
        <v>3084</v>
      </c>
      <c r="G670" s="246"/>
      <c r="I670" s="246"/>
      <c r="J670" s="246"/>
    </row>
    <row r="671" spans="1:10" hidden="1" x14ac:dyDescent="0.35">
      <c r="A671" s="251" t="s">
        <v>1883</v>
      </c>
      <c r="B671" s="243" t="s">
        <v>236</v>
      </c>
      <c r="C671" s="244" t="s">
        <v>2628</v>
      </c>
      <c r="D671" s="245" t="s">
        <v>1118</v>
      </c>
      <c r="E671" s="246">
        <v>79.36</v>
      </c>
      <c r="F671" s="246" t="s">
        <v>3084</v>
      </c>
      <c r="G671" s="246"/>
      <c r="I671" s="246"/>
      <c r="J671" s="246"/>
    </row>
    <row r="672" spans="1:10" hidden="1" x14ac:dyDescent="0.35">
      <c r="A672" s="251" t="s">
        <v>1884</v>
      </c>
      <c r="B672" s="243" t="s">
        <v>237</v>
      </c>
      <c r="C672" s="244" t="s">
        <v>2628</v>
      </c>
      <c r="D672" s="245" t="s">
        <v>1118</v>
      </c>
      <c r="E672" s="246">
        <v>49.08</v>
      </c>
      <c r="F672" s="246" t="s">
        <v>3084</v>
      </c>
      <c r="G672" s="246"/>
      <c r="I672" s="246"/>
      <c r="J672" s="246"/>
    </row>
    <row r="673" spans="1:10" hidden="1" x14ac:dyDescent="0.35">
      <c r="A673" s="264" t="s">
        <v>1885</v>
      </c>
      <c r="B673" s="256" t="s">
        <v>238</v>
      </c>
      <c r="C673" s="257" t="s">
        <v>2628</v>
      </c>
      <c r="D673" s="245" t="s">
        <v>1118</v>
      </c>
      <c r="E673" s="246">
        <v>79.36</v>
      </c>
      <c r="F673" s="246" t="s">
        <v>3084</v>
      </c>
      <c r="G673" s="246"/>
      <c r="I673" s="246"/>
      <c r="J673" s="246"/>
    </row>
    <row r="674" spans="1:10" x14ac:dyDescent="0.35">
      <c r="A674" s="251" t="s">
        <v>1886</v>
      </c>
      <c r="B674" s="243" t="s">
        <v>239</v>
      </c>
      <c r="C674" s="244" t="s">
        <v>2628</v>
      </c>
      <c r="D674" s="258" t="s">
        <v>1118</v>
      </c>
      <c r="E674" s="246">
        <v>49.08</v>
      </c>
      <c r="F674" s="259" t="s">
        <v>3084</v>
      </c>
      <c r="G674" s="259">
        <v>2</v>
      </c>
      <c r="H674" s="259"/>
      <c r="I674" s="260">
        <f>VLOOKUP(A674,[1]SatışFiyat!A:E,4,FALSE)</f>
        <v>49.078559530000007</v>
      </c>
      <c r="J674" s="260">
        <f>I674*G674</f>
        <v>98.157119060000014</v>
      </c>
    </row>
    <row r="675" spans="1:10" hidden="1" x14ac:dyDescent="0.35">
      <c r="A675" s="265" t="s">
        <v>1887</v>
      </c>
      <c r="B675" s="262" t="s">
        <v>240</v>
      </c>
      <c r="C675" s="263" t="s">
        <v>2628</v>
      </c>
      <c r="D675" s="245" t="s">
        <v>1118</v>
      </c>
      <c r="E675" s="246">
        <v>79.36</v>
      </c>
      <c r="F675" s="246" t="s">
        <v>3084</v>
      </c>
      <c r="G675" s="246"/>
      <c r="I675" s="246"/>
      <c r="J675" s="246"/>
    </row>
    <row r="676" spans="1:10" hidden="1" x14ac:dyDescent="0.35">
      <c r="A676" s="251" t="s">
        <v>1888</v>
      </c>
      <c r="B676" s="243" t="s">
        <v>241</v>
      </c>
      <c r="C676" s="244" t="s">
        <v>2628</v>
      </c>
      <c r="D676" s="245" t="s">
        <v>1118</v>
      </c>
      <c r="E676" s="246">
        <v>49.08</v>
      </c>
      <c r="F676" s="246" t="s">
        <v>3084</v>
      </c>
      <c r="G676" s="246"/>
      <c r="I676" s="246"/>
      <c r="J676" s="246"/>
    </row>
    <row r="677" spans="1:10" hidden="1" x14ac:dyDescent="0.35">
      <c r="A677" s="264" t="s">
        <v>1889</v>
      </c>
      <c r="B677" s="256" t="s">
        <v>242</v>
      </c>
      <c r="C677" s="257" t="s">
        <v>2628</v>
      </c>
      <c r="D677" s="245" t="s">
        <v>1118</v>
      </c>
      <c r="E677" s="246">
        <v>79.36</v>
      </c>
      <c r="F677" s="246" t="s">
        <v>3084</v>
      </c>
      <c r="G677" s="246"/>
      <c r="I677" s="246"/>
      <c r="J677" s="246"/>
    </row>
    <row r="678" spans="1:10" x14ac:dyDescent="0.35">
      <c r="A678" s="251" t="s">
        <v>1890</v>
      </c>
      <c r="B678" s="243" t="s">
        <v>243</v>
      </c>
      <c r="C678" s="244" t="s">
        <v>2628</v>
      </c>
      <c r="D678" s="258" t="s">
        <v>1118</v>
      </c>
      <c r="E678" s="246">
        <v>49.08</v>
      </c>
      <c r="F678" s="259" t="s">
        <v>3084</v>
      </c>
      <c r="G678" s="259">
        <v>2</v>
      </c>
      <c r="H678" s="259"/>
      <c r="I678" s="260">
        <f>VLOOKUP(A678,[1]SatışFiyat!A:E,4,FALSE)</f>
        <v>49.078559530000007</v>
      </c>
      <c r="J678" s="260">
        <f>I678*G678</f>
        <v>98.157119060000014</v>
      </c>
    </row>
    <row r="679" spans="1:10" hidden="1" x14ac:dyDescent="0.35">
      <c r="A679" s="265" t="s">
        <v>1891</v>
      </c>
      <c r="B679" s="262" t="s">
        <v>244</v>
      </c>
      <c r="C679" s="263" t="s">
        <v>2628</v>
      </c>
      <c r="D679" s="245" t="s">
        <v>1118</v>
      </c>
      <c r="E679" s="246">
        <v>79.36</v>
      </c>
      <c r="F679" s="246" t="s">
        <v>3084</v>
      </c>
      <c r="G679" s="246"/>
      <c r="I679" s="246"/>
      <c r="J679" s="246"/>
    </row>
    <row r="680" spans="1:10" hidden="1" x14ac:dyDescent="0.35">
      <c r="A680" s="264" t="s">
        <v>1892</v>
      </c>
      <c r="B680" s="256" t="s">
        <v>451</v>
      </c>
      <c r="C680" s="257" t="s">
        <v>2628</v>
      </c>
      <c r="D680" s="245" t="s">
        <v>1118</v>
      </c>
      <c r="E680" s="246">
        <v>86.58</v>
      </c>
      <c r="F680" s="246" t="s">
        <v>3084</v>
      </c>
      <c r="G680" s="246"/>
      <c r="I680" s="246"/>
      <c r="J680" s="246"/>
    </row>
    <row r="681" spans="1:10" x14ac:dyDescent="0.35">
      <c r="A681" s="251" t="s">
        <v>1893</v>
      </c>
      <c r="B681" s="243" t="s">
        <v>452</v>
      </c>
      <c r="C681" s="244" t="s">
        <v>2628</v>
      </c>
      <c r="D681" s="258" t="s">
        <v>1118</v>
      </c>
      <c r="E681" s="246">
        <v>53.55</v>
      </c>
      <c r="F681" s="259" t="s">
        <v>3084</v>
      </c>
      <c r="G681" s="259">
        <v>3</v>
      </c>
      <c r="H681" s="259"/>
      <c r="I681" s="260">
        <f>VLOOKUP(A681,[1]SatışFiyat!A:E,4,FALSE)</f>
        <v>53.540246760000002</v>
      </c>
      <c r="J681" s="260">
        <f>I681*G681</f>
        <v>160.62074028000001</v>
      </c>
    </row>
    <row r="682" spans="1:10" hidden="1" x14ac:dyDescent="0.35">
      <c r="A682" s="269" t="s">
        <v>1894</v>
      </c>
      <c r="B682" s="270" t="s">
        <v>245</v>
      </c>
      <c r="C682" s="271" t="s">
        <v>2628</v>
      </c>
      <c r="D682" s="245" t="s">
        <v>1118</v>
      </c>
      <c r="E682" s="246">
        <v>86.58</v>
      </c>
      <c r="F682" s="246" t="s">
        <v>3084</v>
      </c>
      <c r="G682" s="246"/>
      <c r="I682" s="246"/>
      <c r="J682" s="246"/>
    </row>
    <row r="683" spans="1:10" x14ac:dyDescent="0.35">
      <c r="A683" s="251" t="s">
        <v>1895</v>
      </c>
      <c r="B683" s="243" t="s">
        <v>246</v>
      </c>
      <c r="C683" s="244" t="s">
        <v>2628</v>
      </c>
      <c r="D683" s="258" t="s">
        <v>1118</v>
      </c>
      <c r="E683" s="246">
        <v>53.55</v>
      </c>
      <c r="F683" s="259" t="s">
        <v>3084</v>
      </c>
      <c r="G683" s="259">
        <v>1</v>
      </c>
      <c r="H683" s="259" t="s">
        <v>3085</v>
      </c>
      <c r="I683" s="260">
        <f>VLOOKUP(A683,[1]SatışFiyat!A:E,4,FALSE)</f>
        <v>53.540246760000002</v>
      </c>
      <c r="J683" s="260">
        <f>I683*G683</f>
        <v>53.540246760000002</v>
      </c>
    </row>
    <row r="684" spans="1:10" x14ac:dyDescent="0.35">
      <c r="A684" s="251" t="s">
        <v>1896</v>
      </c>
      <c r="B684" s="243" t="s">
        <v>246</v>
      </c>
      <c r="C684" s="244" t="s">
        <v>2628</v>
      </c>
      <c r="D684" s="258" t="s">
        <v>1118</v>
      </c>
      <c r="E684" s="246">
        <v>54.55</v>
      </c>
      <c r="F684" s="259" t="s">
        <v>3086</v>
      </c>
      <c r="G684" s="259">
        <v>1</v>
      </c>
      <c r="H684" s="259" t="s">
        <v>3087</v>
      </c>
      <c r="I684" s="260">
        <f>VLOOKUP(A684,[1]SatışFiyat!A:E,4,FALSE)</f>
        <v>26.770123380000001</v>
      </c>
      <c r="J684" s="260">
        <f>I684*G684</f>
        <v>26.770123380000001</v>
      </c>
    </row>
    <row r="685" spans="1:10" x14ac:dyDescent="0.35">
      <c r="A685" s="251" t="s">
        <v>1896</v>
      </c>
      <c r="B685" s="243" t="s">
        <v>476</v>
      </c>
      <c r="C685" s="244" t="s">
        <v>2628</v>
      </c>
      <c r="D685" s="258" t="s">
        <v>1118</v>
      </c>
      <c r="E685" s="246">
        <v>26.78</v>
      </c>
      <c r="F685" s="259" t="s">
        <v>3084</v>
      </c>
      <c r="G685" s="259">
        <v>38</v>
      </c>
      <c r="H685" s="259"/>
      <c r="I685" s="260">
        <f>VLOOKUP(A685,[1]SatışFiyat!A:E,4,FALSE)</f>
        <v>26.770123380000001</v>
      </c>
      <c r="J685" s="260">
        <f>I685*G685</f>
        <v>1017.2646884400001</v>
      </c>
    </row>
    <row r="686" spans="1:10" hidden="1" x14ac:dyDescent="0.35">
      <c r="A686" s="269" t="s">
        <v>1897</v>
      </c>
      <c r="B686" s="270" t="s">
        <v>477</v>
      </c>
      <c r="C686" s="271" t="s">
        <v>2628</v>
      </c>
      <c r="D686" s="245" t="s">
        <v>1118</v>
      </c>
      <c r="E686" s="246">
        <v>43.29</v>
      </c>
      <c r="F686" s="246" t="s">
        <v>3084</v>
      </c>
      <c r="G686" s="250"/>
      <c r="I686" s="246"/>
      <c r="J686" s="246"/>
    </row>
    <row r="687" spans="1:10" x14ac:dyDescent="0.35">
      <c r="A687" s="251" t="s">
        <v>1898</v>
      </c>
      <c r="B687" s="243" t="s">
        <v>247</v>
      </c>
      <c r="C687" s="244" t="s">
        <v>2628</v>
      </c>
      <c r="D687" s="258" t="s">
        <v>1118</v>
      </c>
      <c r="E687" s="246">
        <v>49.08</v>
      </c>
      <c r="F687" s="259" t="s">
        <v>3084</v>
      </c>
      <c r="G687" s="259">
        <v>1</v>
      </c>
      <c r="H687" s="259"/>
      <c r="I687" s="260">
        <f>VLOOKUP(A687,[1]SatışFiyat!A:E,4,FALSE)</f>
        <v>49.078559530000007</v>
      </c>
      <c r="J687" s="260">
        <f>I687*G687</f>
        <v>49.078559530000007</v>
      </c>
    </row>
    <row r="688" spans="1:10" x14ac:dyDescent="0.35">
      <c r="A688" s="251" t="s">
        <v>1898</v>
      </c>
      <c r="B688" s="243" t="s">
        <v>3088</v>
      </c>
      <c r="C688" s="244" t="s">
        <v>2628</v>
      </c>
      <c r="D688" s="258"/>
      <c r="F688" s="259" t="s">
        <v>3084</v>
      </c>
      <c r="G688" s="259">
        <v>1</v>
      </c>
      <c r="H688" s="259"/>
      <c r="I688" s="260">
        <f>VLOOKUP(A688,[1]SatışFiyat!A:E,4,FALSE)</f>
        <v>49.078559530000007</v>
      </c>
      <c r="J688" s="260">
        <f>I688*G688</f>
        <v>49.078559530000007</v>
      </c>
    </row>
    <row r="689" spans="1:10" hidden="1" x14ac:dyDescent="0.35">
      <c r="A689" s="265" t="s">
        <v>1899</v>
      </c>
      <c r="B689" s="262" t="s">
        <v>248</v>
      </c>
      <c r="C689" s="263" t="s">
        <v>2628</v>
      </c>
      <c r="D689" s="245" t="s">
        <v>1118</v>
      </c>
      <c r="E689" s="246">
        <v>79.36</v>
      </c>
      <c r="F689" s="246" t="s">
        <v>3084</v>
      </c>
      <c r="G689" s="246"/>
      <c r="I689" s="246"/>
      <c r="J689" s="246"/>
    </row>
    <row r="690" spans="1:10" hidden="1" x14ac:dyDescent="0.35">
      <c r="A690" s="251" t="s">
        <v>1900</v>
      </c>
      <c r="B690" s="243" t="s">
        <v>1257</v>
      </c>
      <c r="C690" s="244" t="s">
        <v>2628</v>
      </c>
      <c r="D690" s="245" t="s">
        <v>1118</v>
      </c>
      <c r="E690" s="246">
        <v>53.55</v>
      </c>
      <c r="F690" s="246" t="s">
        <v>3084</v>
      </c>
      <c r="G690" s="246"/>
      <c r="I690" s="246"/>
      <c r="J690" s="246"/>
    </row>
    <row r="691" spans="1:10" hidden="1" x14ac:dyDescent="0.35">
      <c r="A691" s="251" t="s">
        <v>1901</v>
      </c>
      <c r="B691" s="243" t="s">
        <v>249</v>
      </c>
      <c r="C691" s="244" t="s">
        <v>2628</v>
      </c>
      <c r="D691" s="245" t="s">
        <v>1118</v>
      </c>
      <c r="E691" s="246">
        <v>53.55</v>
      </c>
      <c r="F691" s="246" t="s">
        <v>3084</v>
      </c>
      <c r="G691" s="246"/>
      <c r="I691" s="246"/>
      <c r="J691" s="246"/>
    </row>
    <row r="692" spans="1:10" hidden="1" x14ac:dyDescent="0.35">
      <c r="A692" s="251" t="s">
        <v>1902</v>
      </c>
      <c r="B692" s="248" t="s">
        <v>1258</v>
      </c>
      <c r="C692" s="244" t="s">
        <v>2628</v>
      </c>
      <c r="D692" s="245" t="s">
        <v>1118</v>
      </c>
      <c r="E692" s="246">
        <v>32.47</v>
      </c>
      <c r="F692" s="246" t="s">
        <v>3084</v>
      </c>
      <c r="G692" s="246"/>
      <c r="I692" s="246"/>
      <c r="J692" s="246"/>
    </row>
    <row r="693" spans="1:10" hidden="1" x14ac:dyDescent="0.35">
      <c r="A693" s="251" t="s">
        <v>1903</v>
      </c>
      <c r="B693" s="243" t="s">
        <v>1259</v>
      </c>
      <c r="C693" s="244" t="s">
        <v>2628</v>
      </c>
      <c r="D693" s="245" t="s">
        <v>1118</v>
      </c>
      <c r="E693" s="246">
        <v>25.98</v>
      </c>
      <c r="F693" s="246" t="s">
        <v>3084</v>
      </c>
      <c r="G693" s="246"/>
      <c r="I693" s="246"/>
      <c r="J693" s="246"/>
    </row>
    <row r="694" spans="1:10" hidden="1" x14ac:dyDescent="0.35">
      <c r="A694" s="251" t="s">
        <v>1904</v>
      </c>
      <c r="B694" s="243" t="s">
        <v>250</v>
      </c>
      <c r="C694" s="244" t="s">
        <v>2628</v>
      </c>
      <c r="D694" s="245" t="s">
        <v>1118</v>
      </c>
      <c r="E694" s="246">
        <v>25.98</v>
      </c>
      <c r="F694" s="246" t="s">
        <v>3084</v>
      </c>
      <c r="G694" s="246"/>
      <c r="I694" s="246"/>
      <c r="J694" s="246"/>
    </row>
    <row r="695" spans="1:10" hidden="1" x14ac:dyDescent="0.35">
      <c r="A695" s="251" t="s">
        <v>1905</v>
      </c>
      <c r="B695" s="243" t="s">
        <v>251</v>
      </c>
      <c r="C695" s="244" t="s">
        <v>2628</v>
      </c>
      <c r="D695" s="245" t="s">
        <v>1118</v>
      </c>
      <c r="E695" s="246">
        <v>3.51</v>
      </c>
      <c r="F695" s="246" t="s">
        <v>3084</v>
      </c>
      <c r="G695" s="246"/>
      <c r="I695" s="246"/>
      <c r="J695" s="246"/>
    </row>
    <row r="696" spans="1:10" hidden="1" x14ac:dyDescent="0.35">
      <c r="A696" s="251" t="s">
        <v>1906</v>
      </c>
      <c r="B696" s="243" t="s">
        <v>1260</v>
      </c>
      <c r="C696" s="244" t="s">
        <v>2628</v>
      </c>
      <c r="D696" s="245" t="s">
        <v>1118</v>
      </c>
      <c r="E696" s="246">
        <v>7.38</v>
      </c>
      <c r="F696" s="246" t="s">
        <v>3084</v>
      </c>
      <c r="G696" s="246"/>
      <c r="I696" s="246"/>
      <c r="J696" s="246"/>
    </row>
    <row r="697" spans="1:10" hidden="1" x14ac:dyDescent="0.35">
      <c r="A697" s="251" t="s">
        <v>1907</v>
      </c>
      <c r="B697" s="243" t="s">
        <v>252</v>
      </c>
      <c r="C697" s="244" t="s">
        <v>2628</v>
      </c>
      <c r="D697" s="245" t="s">
        <v>1118</v>
      </c>
      <c r="E697" s="246">
        <v>8.06</v>
      </c>
      <c r="F697" s="246" t="s">
        <v>3084</v>
      </c>
      <c r="G697" s="246"/>
      <c r="I697" s="246"/>
      <c r="J697" s="246"/>
    </row>
    <row r="698" spans="1:10" hidden="1" x14ac:dyDescent="0.35">
      <c r="A698" s="251" t="s">
        <v>1908</v>
      </c>
      <c r="B698" s="243" t="s">
        <v>253</v>
      </c>
      <c r="C698" s="244" t="s">
        <v>2628</v>
      </c>
      <c r="D698" s="245" t="s">
        <v>1118</v>
      </c>
      <c r="E698" s="246">
        <v>7.38</v>
      </c>
      <c r="F698" s="246" t="s">
        <v>3084</v>
      </c>
      <c r="G698" s="246"/>
      <c r="I698" s="246"/>
      <c r="J698" s="246"/>
    </row>
    <row r="699" spans="1:10" hidden="1" x14ac:dyDescent="0.35">
      <c r="A699" s="251" t="s">
        <v>1909</v>
      </c>
      <c r="B699" s="243" t="s">
        <v>254</v>
      </c>
      <c r="C699" s="244" t="s">
        <v>2628</v>
      </c>
      <c r="D699" s="245" t="s">
        <v>1118</v>
      </c>
      <c r="E699" s="246">
        <v>3.0199999999999996</v>
      </c>
      <c r="F699" s="246" t="s">
        <v>3084</v>
      </c>
      <c r="G699" s="246"/>
      <c r="I699" s="246"/>
      <c r="J699" s="246"/>
    </row>
    <row r="700" spans="1:10" hidden="1" x14ac:dyDescent="0.35">
      <c r="A700" s="251" t="s">
        <v>1910</v>
      </c>
      <c r="B700" s="243" t="s">
        <v>761</v>
      </c>
      <c r="C700" s="244" t="s">
        <v>2628</v>
      </c>
      <c r="D700" s="245" t="s">
        <v>1118</v>
      </c>
      <c r="E700" s="246">
        <v>60.589999999999996</v>
      </c>
      <c r="F700" s="246" t="s">
        <v>3084</v>
      </c>
      <c r="G700" s="246"/>
      <c r="I700" s="246"/>
      <c r="J700" s="246"/>
    </row>
    <row r="701" spans="1:10" hidden="1" x14ac:dyDescent="0.35">
      <c r="A701" s="251" t="s">
        <v>1911</v>
      </c>
      <c r="B701" s="243" t="s">
        <v>901</v>
      </c>
      <c r="C701" s="244" t="s">
        <v>2628</v>
      </c>
      <c r="D701" s="245" t="s">
        <v>1118</v>
      </c>
      <c r="E701" s="246">
        <v>93.63000000000001</v>
      </c>
      <c r="F701" s="246" t="s">
        <v>3084</v>
      </c>
      <c r="G701" s="246"/>
      <c r="I701" s="246"/>
      <c r="J701" s="246"/>
    </row>
    <row r="702" spans="1:10" hidden="1" x14ac:dyDescent="0.35">
      <c r="A702" s="251" t="s">
        <v>1912</v>
      </c>
      <c r="B702" s="243" t="s">
        <v>762</v>
      </c>
      <c r="C702" s="244" t="s">
        <v>2628</v>
      </c>
      <c r="D702" s="245" t="s">
        <v>1118</v>
      </c>
      <c r="E702" s="246">
        <v>73.62</v>
      </c>
      <c r="F702" s="246" t="s">
        <v>3084</v>
      </c>
      <c r="G702" s="246"/>
      <c r="I702" s="246"/>
      <c r="J702" s="246"/>
    </row>
    <row r="703" spans="1:10" hidden="1" x14ac:dyDescent="0.35">
      <c r="A703" s="264" t="s">
        <v>1913</v>
      </c>
      <c r="B703" s="256" t="s">
        <v>763</v>
      </c>
      <c r="C703" s="257" t="s">
        <v>2628</v>
      </c>
      <c r="D703" s="245" t="s">
        <v>1118</v>
      </c>
      <c r="E703" s="246">
        <v>129.85999999999999</v>
      </c>
      <c r="F703" s="246" t="s">
        <v>3084</v>
      </c>
      <c r="G703" s="246"/>
      <c r="I703" s="246"/>
      <c r="J703" s="246"/>
    </row>
    <row r="704" spans="1:10" x14ac:dyDescent="0.35">
      <c r="A704" s="251" t="s">
        <v>1914</v>
      </c>
      <c r="B704" s="243" t="s">
        <v>1262</v>
      </c>
      <c r="C704" s="244" t="s">
        <v>2628</v>
      </c>
      <c r="D704" s="258" t="s">
        <v>1118</v>
      </c>
      <c r="E704" s="246">
        <v>53.29</v>
      </c>
      <c r="F704" s="259" t="s">
        <v>3089</v>
      </c>
      <c r="G704" s="259">
        <v>1</v>
      </c>
      <c r="H704" s="259"/>
      <c r="I704" s="260">
        <f>VLOOKUP(A704,[1]SatışFiyat!A:E,4,FALSE)</f>
        <v>53.28529320400002</v>
      </c>
      <c r="J704" s="260">
        <f>I704*G704</f>
        <v>53.28529320400002</v>
      </c>
    </row>
    <row r="705" spans="1:10" x14ac:dyDescent="0.35">
      <c r="A705" s="251" t="s">
        <v>1914</v>
      </c>
      <c r="B705" s="243" t="s">
        <v>3090</v>
      </c>
      <c r="C705" s="244" t="s">
        <v>2628</v>
      </c>
      <c r="D705" s="258"/>
      <c r="F705" s="259" t="s">
        <v>3089</v>
      </c>
      <c r="G705" s="259">
        <v>4</v>
      </c>
      <c r="H705" s="259"/>
      <c r="I705" s="260">
        <f>VLOOKUP(A705,[1]SatışFiyat!A:E,4,FALSE)</f>
        <v>53.28529320400002</v>
      </c>
      <c r="J705" s="260">
        <f>I705*G705</f>
        <v>213.14117281600008</v>
      </c>
    </row>
    <row r="706" spans="1:10" hidden="1" x14ac:dyDescent="0.35">
      <c r="A706" s="265" t="s">
        <v>1915</v>
      </c>
      <c r="B706" s="262" t="s">
        <v>1263</v>
      </c>
      <c r="C706" s="263" t="s">
        <v>2628</v>
      </c>
      <c r="D706" s="245" t="s">
        <v>1118</v>
      </c>
      <c r="E706" s="246">
        <v>87.22</v>
      </c>
      <c r="F706" s="246" t="s">
        <v>3089</v>
      </c>
      <c r="G706" s="246"/>
      <c r="I706" s="246"/>
      <c r="J706" s="246"/>
    </row>
    <row r="707" spans="1:10" hidden="1" x14ac:dyDescent="0.35">
      <c r="A707" s="251" t="s">
        <v>1916</v>
      </c>
      <c r="B707" s="243" t="s">
        <v>1264</v>
      </c>
      <c r="C707" s="244" t="s">
        <v>2628</v>
      </c>
      <c r="D707" s="245" t="s">
        <v>1118</v>
      </c>
      <c r="E707" s="246">
        <v>29.07</v>
      </c>
      <c r="F707" s="246" t="s">
        <v>3089</v>
      </c>
      <c r="G707" s="246"/>
      <c r="I707" s="246"/>
      <c r="J707" s="246"/>
    </row>
    <row r="708" spans="1:10" hidden="1" x14ac:dyDescent="0.35">
      <c r="A708" s="251" t="s">
        <v>1917</v>
      </c>
      <c r="B708" s="243" t="s">
        <v>1265</v>
      </c>
      <c r="C708" s="244" t="s">
        <v>2628</v>
      </c>
      <c r="D708" s="245" t="s">
        <v>1118</v>
      </c>
      <c r="E708" s="246">
        <v>47.58</v>
      </c>
      <c r="F708" s="246" t="s">
        <v>3089</v>
      </c>
      <c r="G708" s="246"/>
      <c r="I708" s="246"/>
      <c r="J708" s="246"/>
    </row>
    <row r="709" spans="1:10" hidden="1" x14ac:dyDescent="0.35">
      <c r="A709" s="251" t="s">
        <v>1918</v>
      </c>
      <c r="B709" s="243" t="s">
        <v>1266</v>
      </c>
      <c r="C709" s="244" t="s">
        <v>2628</v>
      </c>
      <c r="D709" s="245" t="s">
        <v>1118</v>
      </c>
      <c r="E709" s="246">
        <v>14.54</v>
      </c>
      <c r="F709" s="246" t="s">
        <v>3089</v>
      </c>
      <c r="G709" s="246"/>
      <c r="I709" s="246"/>
      <c r="J709" s="246"/>
    </row>
    <row r="710" spans="1:10" hidden="1" x14ac:dyDescent="0.35">
      <c r="A710" s="251" t="s">
        <v>1919</v>
      </c>
      <c r="B710" s="243" t="s">
        <v>1267</v>
      </c>
      <c r="C710" s="244" t="s">
        <v>2628</v>
      </c>
      <c r="D710" s="245" t="s">
        <v>1118</v>
      </c>
      <c r="E710" s="246">
        <v>23.790000000000003</v>
      </c>
      <c r="F710" s="246" t="s">
        <v>3089</v>
      </c>
      <c r="G710" s="246"/>
      <c r="I710" s="246"/>
      <c r="J710" s="246"/>
    </row>
    <row r="711" spans="1:10" hidden="1" x14ac:dyDescent="0.35">
      <c r="A711" s="251" t="s">
        <v>1920</v>
      </c>
      <c r="B711" s="243" t="s">
        <v>1268</v>
      </c>
      <c r="C711" s="244" t="s">
        <v>2628</v>
      </c>
      <c r="D711" s="245" t="s">
        <v>1118</v>
      </c>
      <c r="E711" s="246">
        <v>18.520000000000003</v>
      </c>
      <c r="F711" s="246" t="s">
        <v>3089</v>
      </c>
      <c r="G711" s="246"/>
      <c r="I711" s="246"/>
      <c r="J711" s="246"/>
    </row>
    <row r="712" spans="1:10" hidden="1" x14ac:dyDescent="0.35">
      <c r="A712" s="251" t="s">
        <v>1921</v>
      </c>
      <c r="B712" s="243" t="s">
        <v>1269</v>
      </c>
      <c r="C712" s="244" t="s">
        <v>2628</v>
      </c>
      <c r="D712" s="245" t="s">
        <v>1118</v>
      </c>
      <c r="E712" s="246">
        <v>27.770000000000003</v>
      </c>
      <c r="F712" s="246" t="s">
        <v>3089</v>
      </c>
      <c r="G712" s="246"/>
      <c r="I712" s="246"/>
      <c r="J712" s="246"/>
    </row>
    <row r="713" spans="1:10" hidden="1" x14ac:dyDescent="0.35">
      <c r="A713" s="251" t="s">
        <v>1922</v>
      </c>
      <c r="B713" s="243" t="s">
        <v>1270</v>
      </c>
      <c r="C713" s="244" t="s">
        <v>2628</v>
      </c>
      <c r="D713" s="245" t="s">
        <v>1118</v>
      </c>
      <c r="E713" s="246">
        <v>18.520000000000003</v>
      </c>
      <c r="F713" s="246" t="s">
        <v>3089</v>
      </c>
      <c r="G713" s="246"/>
      <c r="I713" s="246"/>
      <c r="J713" s="246"/>
    </row>
    <row r="714" spans="1:10" hidden="1" x14ac:dyDescent="0.35">
      <c r="A714" s="251" t="s">
        <v>1923</v>
      </c>
      <c r="B714" s="243" t="s">
        <v>1271</v>
      </c>
      <c r="C714" s="244" t="s">
        <v>2628</v>
      </c>
      <c r="D714" s="245" t="s">
        <v>1118</v>
      </c>
      <c r="E714" s="246">
        <v>53.29</v>
      </c>
      <c r="F714" s="246" t="s">
        <v>3089</v>
      </c>
      <c r="G714" s="246"/>
      <c r="I714" s="246"/>
      <c r="J714" s="246"/>
    </row>
    <row r="715" spans="1:10" hidden="1" x14ac:dyDescent="0.35">
      <c r="A715" s="251" t="s">
        <v>1924</v>
      </c>
      <c r="B715" s="243" t="s">
        <v>1272</v>
      </c>
      <c r="C715" s="244" t="s">
        <v>2628</v>
      </c>
      <c r="D715" s="245" t="s">
        <v>1118</v>
      </c>
      <c r="E715" s="246">
        <v>87.22</v>
      </c>
      <c r="F715" s="246" t="s">
        <v>3089</v>
      </c>
      <c r="G715" s="246"/>
      <c r="I715" s="246"/>
      <c r="J715" s="246"/>
    </row>
    <row r="716" spans="1:10" hidden="1" x14ac:dyDescent="0.35">
      <c r="A716" s="251" t="s">
        <v>1925</v>
      </c>
      <c r="B716" s="243" t="s">
        <v>1273</v>
      </c>
      <c r="C716" s="244" t="s">
        <v>2628</v>
      </c>
      <c r="D716" s="245" t="s">
        <v>1118</v>
      </c>
      <c r="E716" s="246">
        <v>53.29</v>
      </c>
      <c r="F716" s="246" t="s">
        <v>3089</v>
      </c>
      <c r="G716" s="246"/>
      <c r="I716" s="246"/>
      <c r="J716" s="246"/>
    </row>
    <row r="717" spans="1:10" hidden="1" x14ac:dyDescent="0.35">
      <c r="A717" s="264" t="s">
        <v>1926</v>
      </c>
      <c r="B717" s="256" t="s">
        <v>1274</v>
      </c>
      <c r="C717" s="257" t="s">
        <v>2628</v>
      </c>
      <c r="D717" s="245" t="s">
        <v>1118</v>
      </c>
      <c r="E717" s="246">
        <v>87.22</v>
      </c>
      <c r="F717" s="246" t="s">
        <v>3089</v>
      </c>
      <c r="G717" s="246"/>
      <c r="I717" s="246"/>
      <c r="J717" s="246"/>
    </row>
    <row r="718" spans="1:10" x14ac:dyDescent="0.35">
      <c r="A718" s="251" t="s">
        <v>1927</v>
      </c>
      <c r="B718" s="243" t="s">
        <v>1275</v>
      </c>
      <c r="C718" s="244" t="s">
        <v>2628</v>
      </c>
      <c r="D718" s="258" t="s">
        <v>1118</v>
      </c>
      <c r="E718" s="246">
        <v>53.29</v>
      </c>
      <c r="F718" s="259" t="s">
        <v>3089</v>
      </c>
      <c r="G718" s="259">
        <v>1</v>
      </c>
      <c r="H718" s="259"/>
      <c r="I718" s="260">
        <f>VLOOKUP(A718,[1]SatışFiyat!A:E,4,FALSE)</f>
        <v>53.28529320400002</v>
      </c>
      <c r="J718" s="260">
        <f>I718*G718</f>
        <v>53.28529320400002</v>
      </c>
    </row>
    <row r="719" spans="1:10" hidden="1" x14ac:dyDescent="0.35">
      <c r="A719" s="265" t="s">
        <v>1928</v>
      </c>
      <c r="B719" s="262" t="s">
        <v>1276</v>
      </c>
      <c r="C719" s="263" t="s">
        <v>2628</v>
      </c>
      <c r="D719" s="245" t="s">
        <v>1118</v>
      </c>
      <c r="E719" s="246">
        <v>87.22</v>
      </c>
      <c r="F719" s="246" t="s">
        <v>3089</v>
      </c>
      <c r="G719" s="246"/>
      <c r="I719" s="246"/>
      <c r="J719" s="246"/>
    </row>
    <row r="720" spans="1:10" hidden="1" x14ac:dyDescent="0.35">
      <c r="A720" s="251" t="s">
        <v>1929</v>
      </c>
      <c r="B720" s="243" t="s">
        <v>1277</v>
      </c>
      <c r="C720" s="244" t="s">
        <v>2628</v>
      </c>
      <c r="D720" s="245" t="s">
        <v>1118</v>
      </c>
      <c r="E720" s="246">
        <v>53.29</v>
      </c>
      <c r="F720" s="246" t="s">
        <v>3089</v>
      </c>
      <c r="G720" s="246"/>
      <c r="I720" s="246"/>
      <c r="J720" s="246"/>
    </row>
    <row r="721" spans="1:10" hidden="1" x14ac:dyDescent="0.35">
      <c r="A721" s="264" t="s">
        <v>1930</v>
      </c>
      <c r="B721" s="256" t="s">
        <v>1278</v>
      </c>
      <c r="C721" s="257" t="s">
        <v>2628</v>
      </c>
      <c r="D721" s="245" t="s">
        <v>1118</v>
      </c>
      <c r="E721" s="246">
        <v>87.22</v>
      </c>
      <c r="F721" s="246" t="s">
        <v>3089</v>
      </c>
      <c r="G721" s="246"/>
      <c r="I721" s="246"/>
      <c r="J721" s="246"/>
    </row>
    <row r="722" spans="1:10" x14ac:dyDescent="0.35">
      <c r="A722" s="251" t="s">
        <v>1931</v>
      </c>
      <c r="B722" s="243" t="s">
        <v>1279</v>
      </c>
      <c r="C722" s="244" t="s">
        <v>2628</v>
      </c>
      <c r="D722" s="258" t="s">
        <v>1118</v>
      </c>
      <c r="E722" s="246">
        <v>53.29</v>
      </c>
      <c r="F722" s="259" t="s">
        <v>3089</v>
      </c>
      <c r="G722" s="259">
        <v>2</v>
      </c>
      <c r="H722" s="259"/>
      <c r="I722" s="260">
        <f>VLOOKUP(A722,[1]SatışFiyat!A:E,4,FALSE)</f>
        <v>53.28529320400002</v>
      </c>
      <c r="J722" s="260">
        <f>I722*G722</f>
        <v>106.57058640800004</v>
      </c>
    </row>
    <row r="723" spans="1:10" hidden="1" x14ac:dyDescent="0.35">
      <c r="A723" s="265" t="s">
        <v>1932</v>
      </c>
      <c r="B723" s="262" t="s">
        <v>1280</v>
      </c>
      <c r="C723" s="263" t="s">
        <v>2628</v>
      </c>
      <c r="D723" s="245" t="s">
        <v>1118</v>
      </c>
      <c r="E723" s="246">
        <v>87.22</v>
      </c>
      <c r="F723" s="246" t="s">
        <v>3089</v>
      </c>
      <c r="G723" s="246"/>
      <c r="I723" s="246"/>
      <c r="J723" s="246"/>
    </row>
    <row r="724" spans="1:10" hidden="1" x14ac:dyDescent="0.35">
      <c r="A724" s="251" t="s">
        <v>1933</v>
      </c>
      <c r="B724" s="243" t="s">
        <v>1281</v>
      </c>
      <c r="C724" s="244" t="s">
        <v>2628</v>
      </c>
      <c r="D724" s="245" t="s">
        <v>1118</v>
      </c>
      <c r="E724" s="246">
        <v>95.15</v>
      </c>
      <c r="F724" s="246" t="s">
        <v>3089</v>
      </c>
      <c r="G724" s="246"/>
      <c r="I724" s="246"/>
      <c r="J724" s="246"/>
    </row>
    <row r="725" spans="1:10" hidden="1" x14ac:dyDescent="0.35">
      <c r="A725" s="251" t="s">
        <v>1934</v>
      </c>
      <c r="B725" s="243" t="s">
        <v>1282</v>
      </c>
      <c r="C725" s="244" t="s">
        <v>2628</v>
      </c>
      <c r="D725" s="245" t="s">
        <v>1118</v>
      </c>
      <c r="E725" s="246">
        <v>58.129999999999995</v>
      </c>
      <c r="F725" s="246" t="s">
        <v>3089</v>
      </c>
      <c r="G725" s="246"/>
      <c r="I725" s="246"/>
      <c r="J725" s="246"/>
    </row>
    <row r="726" spans="1:10" hidden="1" x14ac:dyDescent="0.35">
      <c r="A726" s="251" t="s">
        <v>1935</v>
      </c>
      <c r="B726" s="243" t="s">
        <v>1283</v>
      </c>
      <c r="C726" s="244" t="s">
        <v>2628</v>
      </c>
      <c r="D726" s="245" t="s">
        <v>1118</v>
      </c>
      <c r="E726" s="246">
        <v>95.15</v>
      </c>
      <c r="F726" s="246" t="s">
        <v>3089</v>
      </c>
      <c r="G726" s="246"/>
      <c r="I726" s="246"/>
      <c r="J726" s="246"/>
    </row>
    <row r="727" spans="1:10" hidden="1" x14ac:dyDescent="0.35">
      <c r="A727" s="251" t="s">
        <v>1936</v>
      </c>
      <c r="B727" s="243" t="s">
        <v>1284</v>
      </c>
      <c r="C727" s="244" t="s">
        <v>2628</v>
      </c>
      <c r="D727" s="245" t="s">
        <v>1118</v>
      </c>
      <c r="E727" s="246">
        <v>58.129999999999995</v>
      </c>
      <c r="F727" s="246" t="s">
        <v>3089</v>
      </c>
      <c r="G727" s="246"/>
      <c r="I727" s="246"/>
      <c r="J727" s="246"/>
    </row>
    <row r="728" spans="1:10" hidden="1" x14ac:dyDescent="0.35">
      <c r="A728" s="251" t="s">
        <v>1937</v>
      </c>
      <c r="B728" s="243" t="s">
        <v>1285</v>
      </c>
      <c r="C728" s="244" t="s">
        <v>2628</v>
      </c>
      <c r="D728" s="245" t="s">
        <v>1118</v>
      </c>
      <c r="E728" s="246">
        <v>29.07</v>
      </c>
      <c r="F728" s="246" t="s">
        <v>3089</v>
      </c>
      <c r="G728" s="250"/>
      <c r="I728" s="246"/>
      <c r="J728" s="246"/>
    </row>
    <row r="729" spans="1:10" hidden="1" x14ac:dyDescent="0.35">
      <c r="A729" s="251" t="s">
        <v>1938</v>
      </c>
      <c r="B729" s="243" t="s">
        <v>1148</v>
      </c>
      <c r="C729" s="244" t="s">
        <v>2628</v>
      </c>
      <c r="D729" s="245" t="s">
        <v>1118</v>
      </c>
      <c r="E729" s="246">
        <v>47.58</v>
      </c>
      <c r="F729" s="246" t="s">
        <v>3089</v>
      </c>
      <c r="G729" s="250"/>
      <c r="I729" s="246"/>
      <c r="J729" s="246"/>
    </row>
    <row r="730" spans="1:10" hidden="1" x14ac:dyDescent="0.35">
      <c r="A730" s="251" t="s">
        <v>1939</v>
      </c>
      <c r="B730" s="243" t="s">
        <v>1286</v>
      </c>
      <c r="C730" s="244" t="s">
        <v>2628</v>
      </c>
      <c r="D730" s="245" t="s">
        <v>1118</v>
      </c>
      <c r="E730" s="246">
        <v>53.29</v>
      </c>
      <c r="F730" s="246" t="s">
        <v>3089</v>
      </c>
      <c r="G730" s="246"/>
      <c r="I730" s="246"/>
      <c r="J730" s="246"/>
    </row>
    <row r="731" spans="1:10" hidden="1" x14ac:dyDescent="0.35">
      <c r="A731" s="251" t="s">
        <v>1940</v>
      </c>
      <c r="B731" s="243" t="s">
        <v>1287</v>
      </c>
      <c r="C731" s="244" t="s">
        <v>2628</v>
      </c>
      <c r="D731" s="245" t="s">
        <v>1118</v>
      </c>
      <c r="E731" s="246">
        <v>87.22</v>
      </c>
      <c r="F731" s="246" t="s">
        <v>3089</v>
      </c>
      <c r="G731" s="246"/>
      <c r="I731" s="246"/>
      <c r="J731" s="246"/>
    </row>
    <row r="732" spans="1:10" hidden="1" x14ac:dyDescent="0.35">
      <c r="A732" s="251" t="s">
        <v>1941</v>
      </c>
      <c r="B732" s="243" t="s">
        <v>1288</v>
      </c>
      <c r="C732" s="244" t="s">
        <v>2628</v>
      </c>
      <c r="D732" s="245" t="s">
        <v>1118</v>
      </c>
      <c r="E732" s="246">
        <v>58.129999999999995</v>
      </c>
      <c r="F732" s="246" t="s">
        <v>3089</v>
      </c>
      <c r="G732" s="246"/>
      <c r="I732" s="246"/>
      <c r="J732" s="246"/>
    </row>
    <row r="733" spans="1:10" hidden="1" x14ac:dyDescent="0.35">
      <c r="A733" s="251" t="s">
        <v>1942</v>
      </c>
      <c r="B733" s="243" t="s">
        <v>1289</v>
      </c>
      <c r="C733" s="244" t="s">
        <v>2628</v>
      </c>
      <c r="D733" s="245" t="s">
        <v>1118</v>
      </c>
      <c r="E733" s="246">
        <v>58.129999999999995</v>
      </c>
      <c r="F733" s="246" t="s">
        <v>3089</v>
      </c>
      <c r="G733" s="246"/>
      <c r="I733" s="246"/>
      <c r="J733" s="246"/>
    </row>
    <row r="734" spans="1:10" hidden="1" x14ac:dyDescent="0.35">
      <c r="A734" s="251" t="s">
        <v>1943</v>
      </c>
      <c r="B734" s="243" t="s">
        <v>1290</v>
      </c>
      <c r="C734" s="244" t="s">
        <v>2628</v>
      </c>
      <c r="D734" s="245" t="s">
        <v>1118</v>
      </c>
      <c r="E734" s="246">
        <v>34.089999999999996</v>
      </c>
      <c r="F734" s="246" t="s">
        <v>3089</v>
      </c>
      <c r="G734" s="246"/>
      <c r="I734" s="246"/>
      <c r="J734" s="246"/>
    </row>
    <row r="735" spans="1:10" hidden="1" x14ac:dyDescent="0.35">
      <c r="A735" s="251" t="s">
        <v>1944</v>
      </c>
      <c r="B735" s="248" t="s">
        <v>1291</v>
      </c>
      <c r="C735" s="244" t="s">
        <v>2628</v>
      </c>
      <c r="D735" s="245" t="s">
        <v>1118</v>
      </c>
      <c r="E735" s="246">
        <v>27.28</v>
      </c>
      <c r="F735" s="246" t="s">
        <v>3089</v>
      </c>
      <c r="G735" s="246"/>
      <c r="I735" s="246"/>
      <c r="J735" s="246"/>
    </row>
    <row r="736" spans="1:10" hidden="1" x14ac:dyDescent="0.35">
      <c r="A736" s="251" t="s">
        <v>1945</v>
      </c>
      <c r="B736" s="243" t="s">
        <v>1292</v>
      </c>
      <c r="C736" s="244" t="s">
        <v>2628</v>
      </c>
      <c r="D736" s="245" t="s">
        <v>1118</v>
      </c>
      <c r="E736" s="246">
        <v>27.28</v>
      </c>
      <c r="F736" s="246" t="s">
        <v>3089</v>
      </c>
      <c r="G736" s="246"/>
      <c r="I736" s="246"/>
      <c r="J736" s="246"/>
    </row>
    <row r="737" spans="1:10" hidden="1" x14ac:dyDescent="0.35">
      <c r="A737" s="251" t="s">
        <v>1946</v>
      </c>
      <c r="B737" s="243" t="s">
        <v>1293</v>
      </c>
      <c r="C737" s="244" t="s">
        <v>2628</v>
      </c>
      <c r="D737" s="245" t="s">
        <v>1118</v>
      </c>
      <c r="E737" s="246">
        <v>3.86</v>
      </c>
      <c r="F737" s="246" t="s">
        <v>3089</v>
      </c>
      <c r="G737" s="246"/>
      <c r="I737" s="246"/>
      <c r="J737" s="246"/>
    </row>
    <row r="738" spans="1:10" hidden="1" x14ac:dyDescent="0.35">
      <c r="A738" s="251" t="s">
        <v>1947</v>
      </c>
      <c r="B738" s="243" t="s">
        <v>1294</v>
      </c>
      <c r="C738" s="244" t="s">
        <v>2628</v>
      </c>
      <c r="D738" s="245" t="s">
        <v>1118</v>
      </c>
      <c r="E738" s="246">
        <v>8.06</v>
      </c>
      <c r="F738" s="246" t="s">
        <v>3089</v>
      </c>
      <c r="G738" s="246"/>
      <c r="I738" s="246"/>
      <c r="J738" s="246"/>
    </row>
    <row r="739" spans="1:10" hidden="1" x14ac:dyDescent="0.35">
      <c r="A739" s="251" t="s">
        <v>1948</v>
      </c>
      <c r="B739" s="243" t="s">
        <v>1295</v>
      </c>
      <c r="C739" s="244" t="s">
        <v>2628</v>
      </c>
      <c r="D739" s="245" t="s">
        <v>1118</v>
      </c>
      <c r="E739" s="246">
        <v>8.75</v>
      </c>
      <c r="F739" s="246" t="s">
        <v>3089</v>
      </c>
      <c r="G739" s="246"/>
      <c r="I739" s="246"/>
      <c r="J739" s="246"/>
    </row>
    <row r="740" spans="1:10" hidden="1" x14ac:dyDescent="0.35">
      <c r="A740" s="251" t="s">
        <v>1949</v>
      </c>
      <c r="B740" s="243" t="s">
        <v>1296</v>
      </c>
      <c r="C740" s="244" t="s">
        <v>2628</v>
      </c>
      <c r="D740" s="245" t="s">
        <v>1118</v>
      </c>
      <c r="E740" s="246">
        <v>8.06</v>
      </c>
      <c r="F740" s="246" t="s">
        <v>3089</v>
      </c>
      <c r="G740" s="246"/>
      <c r="I740" s="246"/>
      <c r="J740" s="246"/>
    </row>
    <row r="741" spans="1:10" hidden="1" x14ac:dyDescent="0.35">
      <c r="A741" s="251" t="s">
        <v>1950</v>
      </c>
      <c r="B741" s="243" t="s">
        <v>1297</v>
      </c>
      <c r="C741" s="244" t="s">
        <v>2628</v>
      </c>
      <c r="D741" s="245" t="s">
        <v>1118</v>
      </c>
      <c r="E741" s="246">
        <v>3.3699999999999997</v>
      </c>
      <c r="F741" s="246" t="s">
        <v>3089</v>
      </c>
      <c r="G741" s="246"/>
      <c r="I741" s="246"/>
      <c r="J741" s="246"/>
    </row>
    <row r="742" spans="1:10" hidden="1" x14ac:dyDescent="0.35">
      <c r="A742" s="251" t="s">
        <v>1951</v>
      </c>
      <c r="B742" s="243" t="s">
        <v>1298</v>
      </c>
      <c r="C742" s="244" t="s">
        <v>2628</v>
      </c>
      <c r="D742" s="245" t="s">
        <v>1118</v>
      </c>
      <c r="E742" s="246">
        <v>65.180000000000007</v>
      </c>
      <c r="F742" s="246" t="s">
        <v>3089</v>
      </c>
      <c r="G742" s="246"/>
      <c r="I742" s="246"/>
      <c r="J742" s="246"/>
    </row>
    <row r="743" spans="1:10" hidden="1" x14ac:dyDescent="0.35">
      <c r="A743" s="251" t="s">
        <v>1952</v>
      </c>
      <c r="B743" s="243" t="s">
        <v>1299</v>
      </c>
      <c r="C743" s="244" t="s">
        <v>2628</v>
      </c>
      <c r="D743" s="245" t="s">
        <v>1118</v>
      </c>
      <c r="E743" s="246">
        <v>102.66000000000001</v>
      </c>
      <c r="F743" s="246" t="s">
        <v>3089</v>
      </c>
      <c r="G743" s="246"/>
      <c r="I743" s="246"/>
      <c r="J743" s="246"/>
    </row>
    <row r="744" spans="1:10" hidden="1" x14ac:dyDescent="0.35">
      <c r="A744" s="251" t="s">
        <v>1953</v>
      </c>
      <c r="B744" s="243" t="s">
        <v>1300</v>
      </c>
      <c r="C744" s="244" t="s">
        <v>2628</v>
      </c>
      <c r="D744" s="245" t="s">
        <v>1118</v>
      </c>
      <c r="E744" s="246">
        <v>79.930000000000007</v>
      </c>
      <c r="F744" s="246" t="s">
        <v>3089</v>
      </c>
      <c r="G744" s="246"/>
      <c r="I744" s="246"/>
      <c r="J744" s="246"/>
    </row>
    <row r="745" spans="1:10" hidden="1" x14ac:dyDescent="0.35">
      <c r="A745" s="251" t="s">
        <v>1954</v>
      </c>
      <c r="B745" s="243" t="s">
        <v>1301</v>
      </c>
      <c r="C745" s="244" t="s">
        <v>2628</v>
      </c>
      <c r="D745" s="245" t="s">
        <v>1118</v>
      </c>
      <c r="E745" s="246">
        <v>142.72</v>
      </c>
      <c r="F745" s="246" t="s">
        <v>3089</v>
      </c>
      <c r="G745" s="246"/>
      <c r="I745" s="246"/>
      <c r="J745" s="246"/>
    </row>
    <row r="746" spans="1:10" hidden="1" x14ac:dyDescent="0.35">
      <c r="A746" s="251" t="s">
        <v>1955</v>
      </c>
      <c r="B746" s="243" t="s">
        <v>255</v>
      </c>
      <c r="C746" s="244" t="s">
        <v>2628</v>
      </c>
      <c r="D746" s="245" t="s">
        <v>1118</v>
      </c>
      <c r="E746" s="246">
        <v>56.089999999999996</v>
      </c>
      <c r="F746" s="246" t="s">
        <v>3091</v>
      </c>
      <c r="G746" s="246"/>
      <c r="I746" s="246"/>
      <c r="J746" s="246"/>
    </row>
    <row r="747" spans="1:10" hidden="1" x14ac:dyDescent="0.35">
      <c r="A747" s="251" t="s">
        <v>1956</v>
      </c>
      <c r="B747" s="243" t="s">
        <v>256</v>
      </c>
      <c r="C747" s="244" t="s">
        <v>2628</v>
      </c>
      <c r="D747" s="245" t="s">
        <v>1118</v>
      </c>
      <c r="E747" s="246">
        <v>93.67</v>
      </c>
      <c r="F747" s="246" t="s">
        <v>3091</v>
      </c>
      <c r="G747" s="246"/>
      <c r="I747" s="246"/>
      <c r="J747" s="246"/>
    </row>
    <row r="748" spans="1:10" hidden="1" x14ac:dyDescent="0.35">
      <c r="A748" s="251" t="s">
        <v>1957</v>
      </c>
      <c r="B748" s="243" t="s">
        <v>257</v>
      </c>
      <c r="C748" s="244" t="s">
        <v>2628</v>
      </c>
      <c r="D748" s="245" t="s">
        <v>1118</v>
      </c>
      <c r="E748" s="246">
        <v>30.6</v>
      </c>
      <c r="F748" s="246" t="s">
        <v>3091</v>
      </c>
      <c r="G748" s="246"/>
      <c r="I748" s="246"/>
      <c r="J748" s="246"/>
    </row>
    <row r="749" spans="1:10" hidden="1" x14ac:dyDescent="0.35">
      <c r="A749" s="251" t="s">
        <v>1958</v>
      </c>
      <c r="B749" s="243" t="s">
        <v>258</v>
      </c>
      <c r="C749" s="244" t="s">
        <v>2628</v>
      </c>
      <c r="D749" s="245" t="s">
        <v>1118</v>
      </c>
      <c r="E749" s="246">
        <v>51.1</v>
      </c>
      <c r="F749" s="246" t="s">
        <v>3091</v>
      </c>
      <c r="G749" s="246"/>
      <c r="I749" s="246"/>
      <c r="J749" s="246"/>
    </row>
    <row r="750" spans="1:10" hidden="1" x14ac:dyDescent="0.35">
      <c r="A750" s="251" t="s">
        <v>1959</v>
      </c>
      <c r="B750" s="243" t="s">
        <v>259</v>
      </c>
      <c r="C750" s="244" t="s">
        <v>2628</v>
      </c>
      <c r="D750" s="245" t="s">
        <v>1118</v>
      </c>
      <c r="E750" s="246">
        <v>15.299999999999999</v>
      </c>
      <c r="F750" s="246" t="s">
        <v>3091</v>
      </c>
      <c r="G750" s="246"/>
      <c r="I750" s="246"/>
      <c r="J750" s="246"/>
    </row>
    <row r="751" spans="1:10" hidden="1" x14ac:dyDescent="0.35">
      <c r="A751" s="264" t="s">
        <v>1960</v>
      </c>
      <c r="B751" s="256" t="s">
        <v>260</v>
      </c>
      <c r="C751" s="257" t="s">
        <v>2628</v>
      </c>
      <c r="D751" s="245" t="s">
        <v>1118</v>
      </c>
      <c r="E751" s="246">
        <v>25.55</v>
      </c>
      <c r="F751" s="246" t="s">
        <v>3091</v>
      </c>
      <c r="G751" s="246"/>
      <c r="I751" s="246"/>
      <c r="J751" s="246"/>
    </row>
    <row r="752" spans="1:10" x14ac:dyDescent="0.35">
      <c r="A752" s="251" t="s">
        <v>1961</v>
      </c>
      <c r="B752" s="243" t="s">
        <v>501</v>
      </c>
      <c r="C752" s="244" t="s">
        <v>2628</v>
      </c>
      <c r="D752" s="258" t="s">
        <v>1118</v>
      </c>
      <c r="E752" s="246">
        <v>19.290000000000003</v>
      </c>
      <c r="F752" s="259" t="s">
        <v>3091</v>
      </c>
      <c r="G752" s="259">
        <v>2</v>
      </c>
      <c r="H752" s="259"/>
      <c r="I752" s="260">
        <f>VLOOKUP(A752,[1]SatışFiyat!A:E,4,FALSE)</f>
        <v>19.280564159999997</v>
      </c>
      <c r="J752" s="260">
        <f>I752*G752</f>
        <v>38.561128319999995</v>
      </c>
    </row>
    <row r="753" spans="1:10" hidden="1" x14ac:dyDescent="0.35">
      <c r="A753" s="265" t="s">
        <v>1962</v>
      </c>
      <c r="B753" s="262" t="s">
        <v>502</v>
      </c>
      <c r="C753" s="263" t="s">
        <v>2628</v>
      </c>
      <c r="D753" s="245" t="s">
        <v>1118</v>
      </c>
      <c r="E753" s="246">
        <v>29.53</v>
      </c>
      <c r="F753" s="246" t="s">
        <v>3091</v>
      </c>
      <c r="G753" s="246"/>
      <c r="I753" s="246"/>
      <c r="J753" s="246"/>
    </row>
    <row r="754" spans="1:10" hidden="1" x14ac:dyDescent="0.35">
      <c r="A754" s="251" t="s">
        <v>1963</v>
      </c>
      <c r="B754" s="243" t="s">
        <v>1302</v>
      </c>
      <c r="C754" s="244" t="s">
        <v>2628</v>
      </c>
      <c r="D754" s="245" t="s">
        <v>1118</v>
      </c>
      <c r="E754" s="246">
        <v>19.290000000000003</v>
      </c>
      <c r="F754" s="246" t="s">
        <v>3091</v>
      </c>
      <c r="G754" s="246"/>
      <c r="I754" s="246"/>
      <c r="J754" s="246"/>
    </row>
    <row r="755" spans="1:10" hidden="1" x14ac:dyDescent="0.35">
      <c r="A755" s="251" t="s">
        <v>1964</v>
      </c>
      <c r="B755" s="243" t="s">
        <v>261</v>
      </c>
      <c r="C755" s="244" t="s">
        <v>2628</v>
      </c>
      <c r="D755" s="245" t="s">
        <v>1118</v>
      </c>
      <c r="E755" s="246">
        <v>56.089999999999996</v>
      </c>
      <c r="F755" s="246" t="s">
        <v>3091</v>
      </c>
      <c r="G755" s="246"/>
      <c r="I755" s="246"/>
      <c r="J755" s="246"/>
    </row>
    <row r="756" spans="1:10" hidden="1" x14ac:dyDescent="0.35">
      <c r="A756" s="251" t="s">
        <v>1965</v>
      </c>
      <c r="B756" s="243" t="s">
        <v>262</v>
      </c>
      <c r="C756" s="244" t="s">
        <v>2628</v>
      </c>
      <c r="D756" s="245" t="s">
        <v>1118</v>
      </c>
      <c r="E756" s="246">
        <v>93.67</v>
      </c>
      <c r="F756" s="246" t="s">
        <v>3091</v>
      </c>
      <c r="G756" s="246"/>
      <c r="I756" s="246"/>
      <c r="J756" s="246"/>
    </row>
    <row r="757" spans="1:10" hidden="1" x14ac:dyDescent="0.35">
      <c r="A757" s="251" t="s">
        <v>1966</v>
      </c>
      <c r="B757" s="243" t="s">
        <v>263</v>
      </c>
      <c r="C757" s="244" t="s">
        <v>2628</v>
      </c>
      <c r="D757" s="245" t="s">
        <v>1118</v>
      </c>
      <c r="E757" s="246">
        <v>56.089999999999996</v>
      </c>
      <c r="F757" s="246" t="s">
        <v>3091</v>
      </c>
      <c r="G757" s="246"/>
      <c r="I757" s="246"/>
      <c r="J757" s="246"/>
    </row>
    <row r="758" spans="1:10" hidden="1" x14ac:dyDescent="0.35">
      <c r="A758" s="264" t="s">
        <v>1967</v>
      </c>
      <c r="B758" s="256" t="s">
        <v>264</v>
      </c>
      <c r="C758" s="257" t="s">
        <v>2628</v>
      </c>
      <c r="D758" s="245" t="s">
        <v>1118</v>
      </c>
      <c r="E758" s="246">
        <v>93.67</v>
      </c>
      <c r="F758" s="246" t="s">
        <v>3091</v>
      </c>
      <c r="G758" s="246"/>
      <c r="I758" s="246"/>
      <c r="J758" s="246"/>
    </row>
    <row r="759" spans="1:10" x14ac:dyDescent="0.35">
      <c r="A759" s="251" t="s">
        <v>1968</v>
      </c>
      <c r="B759" s="243" t="s">
        <v>265</v>
      </c>
      <c r="C759" s="244" t="s">
        <v>2628</v>
      </c>
      <c r="D759" s="258" t="s">
        <v>1118</v>
      </c>
      <c r="E759" s="246">
        <v>56.089999999999996</v>
      </c>
      <c r="F759" s="259" t="s">
        <v>3091</v>
      </c>
      <c r="G759" s="259">
        <v>1</v>
      </c>
      <c r="H759" s="259"/>
      <c r="I759" s="260">
        <f>VLOOKUP(A759,[1]SatışFiyat!A:E,4,FALSE)</f>
        <v>56.089782320000005</v>
      </c>
      <c r="J759" s="260">
        <f>I759*G759</f>
        <v>56.089782320000005</v>
      </c>
    </row>
    <row r="760" spans="1:10" hidden="1" x14ac:dyDescent="0.35">
      <c r="A760" s="265" t="s">
        <v>1969</v>
      </c>
      <c r="B760" s="262" t="s">
        <v>266</v>
      </c>
      <c r="C760" s="263" t="s">
        <v>2628</v>
      </c>
      <c r="D760" s="245" t="s">
        <v>1118</v>
      </c>
      <c r="E760" s="246">
        <v>93.67</v>
      </c>
      <c r="F760" s="246" t="s">
        <v>3091</v>
      </c>
      <c r="G760" s="246"/>
      <c r="I760" s="246"/>
      <c r="J760" s="246"/>
    </row>
    <row r="761" spans="1:10" hidden="1" x14ac:dyDescent="0.35">
      <c r="A761" s="251" t="s">
        <v>1970</v>
      </c>
      <c r="B761" s="243" t="s">
        <v>267</v>
      </c>
      <c r="C761" s="244" t="s">
        <v>2628</v>
      </c>
      <c r="D761" s="245" t="s">
        <v>1118</v>
      </c>
      <c r="E761" s="246">
        <v>56.089999999999996</v>
      </c>
      <c r="F761" s="246" t="s">
        <v>3091</v>
      </c>
      <c r="G761" s="246"/>
      <c r="I761" s="246"/>
      <c r="J761" s="246"/>
    </row>
    <row r="762" spans="1:10" hidden="1" x14ac:dyDescent="0.35">
      <c r="A762" s="264" t="s">
        <v>1971</v>
      </c>
      <c r="B762" s="256" t="s">
        <v>268</v>
      </c>
      <c r="C762" s="257" t="s">
        <v>2628</v>
      </c>
      <c r="D762" s="245" t="s">
        <v>1118</v>
      </c>
      <c r="E762" s="246">
        <v>93.67</v>
      </c>
      <c r="F762" s="246" t="s">
        <v>3091</v>
      </c>
      <c r="G762" s="246"/>
      <c r="I762" s="246"/>
      <c r="J762" s="246"/>
    </row>
    <row r="763" spans="1:10" x14ac:dyDescent="0.35">
      <c r="A763" s="251" t="s">
        <v>1972</v>
      </c>
      <c r="B763" s="243" t="s">
        <v>269</v>
      </c>
      <c r="C763" s="244" t="s">
        <v>2628</v>
      </c>
      <c r="D763" s="258" t="s">
        <v>1118</v>
      </c>
      <c r="E763" s="246">
        <v>56.089999999999996</v>
      </c>
      <c r="F763" s="259" t="s">
        <v>3091</v>
      </c>
      <c r="G763" s="259">
        <v>2</v>
      </c>
      <c r="H763" s="259"/>
      <c r="I763" s="260">
        <f>VLOOKUP(A763,[1]SatışFiyat!A:E,4,FALSE)</f>
        <v>56.089782320000005</v>
      </c>
      <c r="J763" s="260">
        <f>I763*G763</f>
        <v>112.17956464000001</v>
      </c>
    </row>
    <row r="764" spans="1:10" hidden="1" x14ac:dyDescent="0.35">
      <c r="A764" s="265" t="s">
        <v>1973</v>
      </c>
      <c r="B764" s="262" t="s">
        <v>270</v>
      </c>
      <c r="C764" s="263" t="s">
        <v>2628</v>
      </c>
      <c r="D764" s="245" t="s">
        <v>1118</v>
      </c>
      <c r="E764" s="246">
        <v>93.67</v>
      </c>
      <c r="F764" s="246" t="s">
        <v>3091</v>
      </c>
      <c r="G764" s="246"/>
      <c r="I764" s="246"/>
      <c r="J764" s="246"/>
    </row>
    <row r="765" spans="1:10" hidden="1" x14ac:dyDescent="0.35">
      <c r="A765" s="251" t="s">
        <v>1974</v>
      </c>
      <c r="B765" s="243" t="s">
        <v>453</v>
      </c>
      <c r="C765" s="244" t="s">
        <v>2628</v>
      </c>
      <c r="D765" s="245" t="s">
        <v>1118</v>
      </c>
      <c r="E765" s="246">
        <v>106.23</v>
      </c>
      <c r="F765" s="246" t="s">
        <v>3091</v>
      </c>
      <c r="G765" s="246"/>
      <c r="I765" s="246"/>
      <c r="J765" s="246"/>
    </row>
    <row r="766" spans="1:10" hidden="1" x14ac:dyDescent="0.35">
      <c r="A766" s="251" t="s">
        <v>1975</v>
      </c>
      <c r="B766" s="243" t="s">
        <v>454</v>
      </c>
      <c r="C766" s="244" t="s">
        <v>2628</v>
      </c>
      <c r="D766" s="245" t="s">
        <v>1118</v>
      </c>
      <c r="E766" s="246">
        <v>55.089999999999996</v>
      </c>
      <c r="F766" s="246" t="s">
        <v>3091</v>
      </c>
      <c r="G766" s="246"/>
      <c r="I766" s="246"/>
      <c r="J766" s="246"/>
    </row>
    <row r="767" spans="1:10" hidden="1" x14ac:dyDescent="0.35">
      <c r="A767" s="264" t="s">
        <v>1976</v>
      </c>
      <c r="B767" s="256" t="s">
        <v>271</v>
      </c>
      <c r="C767" s="257" t="s">
        <v>2628</v>
      </c>
      <c r="D767" s="245" t="s">
        <v>1118</v>
      </c>
      <c r="E767" s="246">
        <v>102.19000000000001</v>
      </c>
      <c r="F767" s="246" t="s">
        <v>3091</v>
      </c>
      <c r="G767" s="246"/>
      <c r="I767" s="246"/>
      <c r="J767" s="246"/>
    </row>
    <row r="768" spans="1:10" x14ac:dyDescent="0.35">
      <c r="A768" s="251" t="s">
        <v>1977</v>
      </c>
      <c r="B768" s="243" t="s">
        <v>272</v>
      </c>
      <c r="C768" s="244" t="s">
        <v>2628</v>
      </c>
      <c r="D768" s="258" t="s">
        <v>1118</v>
      </c>
      <c r="E768" s="246">
        <v>61.19</v>
      </c>
      <c r="F768" s="259" t="s">
        <v>3091</v>
      </c>
      <c r="G768" s="259">
        <v>1</v>
      </c>
      <c r="H768" s="259" t="s">
        <v>3092</v>
      </c>
      <c r="I768" s="260">
        <f>VLOOKUP(A768,[1]SatışFiyat!A:E,4,FALSE)</f>
        <v>61.188853440000003</v>
      </c>
      <c r="J768" s="260">
        <f>I768*G768</f>
        <v>61.188853440000003</v>
      </c>
    </row>
    <row r="769" spans="1:7" s="246" customFormat="1" hidden="1" x14ac:dyDescent="0.35">
      <c r="A769" s="265" t="s">
        <v>1978</v>
      </c>
      <c r="B769" s="262" t="s">
        <v>474</v>
      </c>
      <c r="C769" s="263" t="s">
        <v>2628</v>
      </c>
      <c r="D769" s="245" t="s">
        <v>1118</v>
      </c>
      <c r="E769" s="246">
        <v>30.6</v>
      </c>
      <c r="F769" s="246" t="s">
        <v>3091</v>
      </c>
      <c r="G769" s="250"/>
    </row>
    <row r="770" spans="1:7" s="246" customFormat="1" hidden="1" x14ac:dyDescent="0.35">
      <c r="A770" s="251" t="s">
        <v>1979</v>
      </c>
      <c r="B770" s="243" t="s">
        <v>475</v>
      </c>
      <c r="C770" s="244" t="s">
        <v>2628</v>
      </c>
      <c r="D770" s="245" t="s">
        <v>1118</v>
      </c>
      <c r="E770" s="246">
        <v>51.1</v>
      </c>
      <c r="F770" s="246" t="s">
        <v>3091</v>
      </c>
      <c r="G770" s="250"/>
    </row>
    <row r="771" spans="1:7" s="246" customFormat="1" hidden="1" x14ac:dyDescent="0.35">
      <c r="A771" s="251" t="s">
        <v>1980</v>
      </c>
      <c r="B771" s="243" t="s">
        <v>273</v>
      </c>
      <c r="C771" s="244" t="s">
        <v>2628</v>
      </c>
      <c r="D771" s="245" t="s">
        <v>1118</v>
      </c>
      <c r="E771" s="246">
        <v>56.089999999999996</v>
      </c>
      <c r="F771" s="246" t="s">
        <v>3091</v>
      </c>
    </row>
    <row r="772" spans="1:7" s="246" customFormat="1" hidden="1" x14ac:dyDescent="0.35">
      <c r="A772" s="251" t="s">
        <v>1981</v>
      </c>
      <c r="B772" s="243" t="s">
        <v>274</v>
      </c>
      <c r="C772" s="244" t="s">
        <v>2628</v>
      </c>
      <c r="D772" s="245" t="s">
        <v>1118</v>
      </c>
      <c r="E772" s="246">
        <v>93.67</v>
      </c>
      <c r="F772" s="246" t="s">
        <v>3091</v>
      </c>
    </row>
    <row r="773" spans="1:7" s="246" customFormat="1" hidden="1" x14ac:dyDescent="0.35">
      <c r="A773" s="251" t="s">
        <v>1982</v>
      </c>
      <c r="B773" s="243" t="s">
        <v>1303</v>
      </c>
      <c r="C773" s="244" t="s">
        <v>2628</v>
      </c>
      <c r="D773" s="245" t="s">
        <v>1118</v>
      </c>
      <c r="E773" s="246">
        <v>61.19</v>
      </c>
      <c r="F773" s="246" t="s">
        <v>3091</v>
      </c>
    </row>
    <row r="774" spans="1:7" s="246" customFormat="1" hidden="1" x14ac:dyDescent="0.35">
      <c r="A774" s="251" t="s">
        <v>1983</v>
      </c>
      <c r="B774" s="243" t="s">
        <v>275</v>
      </c>
      <c r="C774" s="244" t="s">
        <v>2628</v>
      </c>
      <c r="D774" s="245" t="s">
        <v>1118</v>
      </c>
      <c r="E774" s="246">
        <v>61.19</v>
      </c>
      <c r="F774" s="246" t="s">
        <v>3091</v>
      </c>
    </row>
    <row r="775" spans="1:7" s="246" customFormat="1" hidden="1" x14ac:dyDescent="0.35">
      <c r="A775" s="251" t="s">
        <v>1984</v>
      </c>
      <c r="B775" s="243" t="s">
        <v>1304</v>
      </c>
      <c r="C775" s="244" t="s">
        <v>2628</v>
      </c>
      <c r="D775" s="245" t="s">
        <v>1118</v>
      </c>
      <c r="E775" s="246">
        <v>35.18</v>
      </c>
      <c r="F775" s="246" t="s">
        <v>3091</v>
      </c>
    </row>
    <row r="776" spans="1:7" s="246" customFormat="1" hidden="1" x14ac:dyDescent="0.35">
      <c r="A776" s="251" t="s">
        <v>1985</v>
      </c>
      <c r="B776" s="243" t="s">
        <v>1305</v>
      </c>
      <c r="C776" s="244" t="s">
        <v>2628</v>
      </c>
      <c r="D776" s="245" t="s">
        <v>1118</v>
      </c>
      <c r="E776" s="246">
        <v>28.14</v>
      </c>
      <c r="F776" s="246" t="s">
        <v>3091</v>
      </c>
    </row>
    <row r="777" spans="1:7" s="246" customFormat="1" hidden="1" x14ac:dyDescent="0.35">
      <c r="A777" s="251" t="s">
        <v>1986</v>
      </c>
      <c r="B777" s="248" t="s">
        <v>429</v>
      </c>
      <c r="C777" s="244" t="s">
        <v>2628</v>
      </c>
      <c r="D777" s="245" t="s">
        <v>1118</v>
      </c>
      <c r="E777" s="246">
        <v>28.14</v>
      </c>
      <c r="F777" s="246" t="s">
        <v>3091</v>
      </c>
    </row>
    <row r="778" spans="1:7" s="246" customFormat="1" hidden="1" x14ac:dyDescent="0.35">
      <c r="A778" s="251" t="s">
        <v>1987</v>
      </c>
      <c r="B778" s="243" t="s">
        <v>276</v>
      </c>
      <c r="C778" s="244" t="s">
        <v>2628</v>
      </c>
      <c r="D778" s="245" t="s">
        <v>1118</v>
      </c>
      <c r="E778" s="246">
        <v>4.2</v>
      </c>
      <c r="F778" s="246" t="s">
        <v>3091</v>
      </c>
    </row>
    <row r="779" spans="1:7" s="246" customFormat="1" hidden="1" x14ac:dyDescent="0.35">
      <c r="A779" s="251" t="s">
        <v>1988</v>
      </c>
      <c r="B779" s="243" t="s">
        <v>1306</v>
      </c>
      <c r="C779" s="244" t="s">
        <v>2628</v>
      </c>
      <c r="D779" s="245" t="s">
        <v>1118</v>
      </c>
      <c r="E779" s="246">
        <v>8.75</v>
      </c>
      <c r="F779" s="246" t="s">
        <v>3091</v>
      </c>
    </row>
    <row r="780" spans="1:7" s="246" customFormat="1" hidden="1" x14ac:dyDescent="0.35">
      <c r="A780" s="251" t="s">
        <v>1989</v>
      </c>
      <c r="B780" s="243" t="s">
        <v>277</v>
      </c>
      <c r="C780" s="244" t="s">
        <v>2628</v>
      </c>
      <c r="D780" s="245" t="s">
        <v>1118</v>
      </c>
      <c r="E780" s="246">
        <v>9.43</v>
      </c>
      <c r="F780" s="246" t="s">
        <v>3091</v>
      </c>
    </row>
    <row r="781" spans="1:7" s="246" customFormat="1" hidden="1" x14ac:dyDescent="0.35">
      <c r="A781" s="251" t="s">
        <v>1990</v>
      </c>
      <c r="B781" s="243" t="s">
        <v>278</v>
      </c>
      <c r="C781" s="244" t="s">
        <v>2628</v>
      </c>
      <c r="D781" s="245" t="s">
        <v>1118</v>
      </c>
      <c r="E781" s="246">
        <v>8.75</v>
      </c>
      <c r="F781" s="246" t="s">
        <v>3091</v>
      </c>
    </row>
    <row r="782" spans="1:7" s="246" customFormat="1" hidden="1" x14ac:dyDescent="0.35">
      <c r="A782" s="251" t="s">
        <v>1991</v>
      </c>
      <c r="B782" s="243" t="s">
        <v>279</v>
      </c>
      <c r="C782" s="244" t="s">
        <v>2628</v>
      </c>
      <c r="D782" s="245" t="s">
        <v>1118</v>
      </c>
      <c r="E782" s="246">
        <v>3.4499999999999997</v>
      </c>
      <c r="F782" s="246" t="s">
        <v>3091</v>
      </c>
    </row>
    <row r="783" spans="1:7" s="246" customFormat="1" hidden="1" x14ac:dyDescent="0.35">
      <c r="A783" s="251" t="s">
        <v>1992</v>
      </c>
      <c r="B783" s="243" t="s">
        <v>802</v>
      </c>
      <c r="C783" s="244" t="s">
        <v>2628</v>
      </c>
      <c r="D783" s="245" t="s">
        <v>1118</v>
      </c>
      <c r="E783" s="246">
        <v>70.31</v>
      </c>
      <c r="F783" s="246" t="s">
        <v>3091</v>
      </c>
    </row>
    <row r="784" spans="1:7" s="246" customFormat="1" hidden="1" x14ac:dyDescent="0.35">
      <c r="A784" s="251" t="s">
        <v>1993</v>
      </c>
      <c r="B784" s="243" t="s">
        <v>803</v>
      </c>
      <c r="C784" s="244" t="s">
        <v>2628</v>
      </c>
      <c r="D784" s="245" t="s">
        <v>1118</v>
      </c>
      <c r="E784" s="246">
        <v>111.30000000000001</v>
      </c>
      <c r="F784" s="246" t="s">
        <v>3091</v>
      </c>
    </row>
    <row r="785" spans="1:10" hidden="1" x14ac:dyDescent="0.35">
      <c r="A785" s="251" t="s">
        <v>1994</v>
      </c>
      <c r="B785" s="243" t="s">
        <v>804</v>
      </c>
      <c r="C785" s="244" t="s">
        <v>2628</v>
      </c>
      <c r="D785" s="245" t="s">
        <v>1118</v>
      </c>
      <c r="E785" s="246">
        <v>84.14</v>
      </c>
      <c r="F785" s="246" t="s">
        <v>3091</v>
      </c>
      <c r="G785" s="246"/>
      <c r="I785" s="246"/>
      <c r="J785" s="246"/>
    </row>
    <row r="786" spans="1:10" hidden="1" x14ac:dyDescent="0.35">
      <c r="A786" s="251" t="s">
        <v>1995</v>
      </c>
      <c r="B786" s="243" t="s">
        <v>805</v>
      </c>
      <c r="C786" s="244" t="s">
        <v>2628</v>
      </c>
      <c r="D786" s="245" t="s">
        <v>1118</v>
      </c>
      <c r="E786" s="246">
        <v>153.28</v>
      </c>
      <c r="F786" s="246" t="s">
        <v>3091</v>
      </c>
      <c r="G786" s="246"/>
      <c r="I786" s="246"/>
      <c r="J786" s="246"/>
    </row>
    <row r="787" spans="1:10" hidden="1" x14ac:dyDescent="0.35">
      <c r="A787" s="264" t="s">
        <v>1996</v>
      </c>
      <c r="B787" s="256" t="s">
        <v>280</v>
      </c>
      <c r="C787" s="257" t="s">
        <v>2628</v>
      </c>
      <c r="D787" s="245" t="s">
        <v>1118</v>
      </c>
      <c r="E787" s="246">
        <v>75.73</v>
      </c>
      <c r="F787" s="246" t="s">
        <v>3093</v>
      </c>
      <c r="G787" s="246"/>
      <c r="I787" s="246"/>
      <c r="J787" s="246"/>
    </row>
    <row r="788" spans="1:10" x14ac:dyDescent="0.35">
      <c r="A788" s="251" t="s">
        <v>1997</v>
      </c>
      <c r="B788" s="243" t="s">
        <v>281</v>
      </c>
      <c r="C788" s="244" t="s">
        <v>2628</v>
      </c>
      <c r="D788" s="258" t="s">
        <v>1118</v>
      </c>
      <c r="E788" s="246">
        <v>124.61</v>
      </c>
      <c r="F788" s="259" t="s">
        <v>3093</v>
      </c>
      <c r="G788" s="259">
        <v>1</v>
      </c>
      <c r="H788" s="259"/>
      <c r="I788" s="260">
        <f>VLOOKUP(A788,[1]SatışFiyat!A:E,4,FALSE)</f>
        <v>124.60386384875001</v>
      </c>
      <c r="J788" s="260">
        <f>I788*G788</f>
        <v>124.60386384875001</v>
      </c>
    </row>
    <row r="789" spans="1:10" hidden="1" x14ac:dyDescent="0.35">
      <c r="A789" s="265" t="s">
        <v>1998</v>
      </c>
      <c r="B789" s="262" t="s">
        <v>282</v>
      </c>
      <c r="C789" s="263" t="s">
        <v>2628</v>
      </c>
      <c r="D789" s="245" t="s">
        <v>1118</v>
      </c>
      <c r="E789" s="246">
        <v>41.309999999999995</v>
      </c>
      <c r="F789" s="246" t="s">
        <v>3093</v>
      </c>
      <c r="G789" s="246"/>
      <c r="I789" s="246"/>
      <c r="J789" s="246"/>
    </row>
    <row r="790" spans="1:10" hidden="1" x14ac:dyDescent="0.35">
      <c r="A790" s="251" t="s">
        <v>1999</v>
      </c>
      <c r="B790" s="243" t="s">
        <v>283</v>
      </c>
      <c r="C790" s="244" t="s">
        <v>2628</v>
      </c>
      <c r="D790" s="245" t="s">
        <v>1118</v>
      </c>
      <c r="E790" s="246">
        <v>67.97</v>
      </c>
      <c r="F790" s="246" t="s">
        <v>3093</v>
      </c>
      <c r="G790" s="246"/>
      <c r="I790" s="246"/>
      <c r="J790" s="246"/>
    </row>
    <row r="791" spans="1:10" hidden="1" x14ac:dyDescent="0.35">
      <c r="A791" s="251" t="s">
        <v>2000</v>
      </c>
      <c r="B791" s="243" t="s">
        <v>284</v>
      </c>
      <c r="C791" s="244" t="s">
        <v>2628</v>
      </c>
      <c r="D791" s="245" t="s">
        <v>1118</v>
      </c>
      <c r="E791" s="246">
        <v>20.66</v>
      </c>
      <c r="F791" s="246" t="s">
        <v>3093</v>
      </c>
      <c r="G791" s="246"/>
      <c r="I791" s="246"/>
      <c r="J791" s="246"/>
    </row>
    <row r="792" spans="1:10" hidden="1" x14ac:dyDescent="0.35">
      <c r="A792" s="251" t="s">
        <v>2001</v>
      </c>
      <c r="B792" s="243" t="s">
        <v>285</v>
      </c>
      <c r="C792" s="244" t="s">
        <v>2628</v>
      </c>
      <c r="D792" s="245" t="s">
        <v>1118</v>
      </c>
      <c r="E792" s="246">
        <v>33.989999999999995</v>
      </c>
      <c r="F792" s="246" t="s">
        <v>3093</v>
      </c>
      <c r="G792" s="246"/>
      <c r="I792" s="246"/>
      <c r="J792" s="246"/>
    </row>
    <row r="793" spans="1:10" hidden="1" x14ac:dyDescent="0.35">
      <c r="A793" s="251" t="s">
        <v>2002</v>
      </c>
      <c r="B793" s="243" t="s">
        <v>503</v>
      </c>
      <c r="C793" s="244" t="s">
        <v>2628</v>
      </c>
      <c r="D793" s="245" t="s">
        <v>1118</v>
      </c>
      <c r="E793" s="246">
        <v>24.64</v>
      </c>
      <c r="F793" s="246" t="s">
        <v>3093</v>
      </c>
      <c r="G793" s="246"/>
      <c r="I793" s="246"/>
      <c r="J793" s="246"/>
    </row>
    <row r="794" spans="1:10" hidden="1" x14ac:dyDescent="0.35">
      <c r="A794" s="251" t="s">
        <v>2003</v>
      </c>
      <c r="B794" s="243" t="s">
        <v>504</v>
      </c>
      <c r="C794" s="244" t="s">
        <v>2628</v>
      </c>
      <c r="D794" s="245" t="s">
        <v>1118</v>
      </c>
      <c r="E794" s="246">
        <v>37.97</v>
      </c>
      <c r="F794" s="246" t="s">
        <v>3093</v>
      </c>
      <c r="G794" s="246"/>
      <c r="I794" s="246"/>
      <c r="J794" s="246"/>
    </row>
    <row r="795" spans="1:10" hidden="1" x14ac:dyDescent="0.35">
      <c r="A795" s="251" t="s">
        <v>2004</v>
      </c>
      <c r="B795" s="243" t="s">
        <v>1307</v>
      </c>
      <c r="C795" s="244" t="s">
        <v>2628</v>
      </c>
      <c r="D795" s="245" t="s">
        <v>1118</v>
      </c>
      <c r="E795" s="246">
        <v>24.64</v>
      </c>
      <c r="F795" s="246" t="s">
        <v>3093</v>
      </c>
      <c r="G795" s="246"/>
      <c r="I795" s="246"/>
      <c r="J795" s="246"/>
    </row>
    <row r="796" spans="1:10" hidden="1" x14ac:dyDescent="0.35">
      <c r="A796" s="251" t="s">
        <v>2005</v>
      </c>
      <c r="B796" s="243" t="s">
        <v>286</v>
      </c>
      <c r="C796" s="244" t="s">
        <v>2628</v>
      </c>
      <c r="D796" s="245" t="s">
        <v>1118</v>
      </c>
      <c r="E796" s="246">
        <v>75.73</v>
      </c>
      <c r="F796" s="246" t="s">
        <v>3093</v>
      </c>
      <c r="G796" s="246"/>
      <c r="I796" s="246"/>
      <c r="J796" s="246"/>
    </row>
    <row r="797" spans="1:10" hidden="1" x14ac:dyDescent="0.35">
      <c r="A797" s="251" t="s">
        <v>2006</v>
      </c>
      <c r="B797" s="243" t="s">
        <v>287</v>
      </c>
      <c r="C797" s="244" t="s">
        <v>2628</v>
      </c>
      <c r="D797" s="245" t="s">
        <v>1118</v>
      </c>
      <c r="E797" s="246">
        <v>124.61</v>
      </c>
      <c r="F797" s="246" t="s">
        <v>3093</v>
      </c>
      <c r="G797" s="246"/>
      <c r="I797" s="246"/>
      <c r="J797" s="246"/>
    </row>
    <row r="798" spans="1:10" hidden="1" x14ac:dyDescent="0.35">
      <c r="A798" s="251" t="s">
        <v>2007</v>
      </c>
      <c r="B798" s="243" t="s">
        <v>288</v>
      </c>
      <c r="C798" s="244" t="s">
        <v>2628</v>
      </c>
      <c r="D798" s="245" t="s">
        <v>1118</v>
      </c>
      <c r="E798" s="246">
        <v>75.73</v>
      </c>
      <c r="F798" s="246" t="s">
        <v>3093</v>
      </c>
      <c r="G798" s="246"/>
      <c r="I798" s="246"/>
      <c r="J798" s="246"/>
    </row>
    <row r="799" spans="1:10" hidden="1" x14ac:dyDescent="0.35">
      <c r="A799" s="264" t="s">
        <v>2008</v>
      </c>
      <c r="B799" s="256" t="s">
        <v>289</v>
      </c>
      <c r="C799" s="257" t="s">
        <v>2628</v>
      </c>
      <c r="D799" s="245" t="s">
        <v>1118</v>
      </c>
      <c r="E799" s="246">
        <v>124.61</v>
      </c>
      <c r="F799" s="246" t="s">
        <v>3093</v>
      </c>
      <c r="G799" s="246"/>
      <c r="I799" s="246"/>
      <c r="J799" s="246"/>
    </row>
    <row r="800" spans="1:10" x14ac:dyDescent="0.35">
      <c r="A800" s="251" t="s">
        <v>2009</v>
      </c>
      <c r="B800" s="243" t="s">
        <v>290</v>
      </c>
      <c r="C800" s="244" t="s">
        <v>2628</v>
      </c>
      <c r="D800" s="258" t="s">
        <v>1118</v>
      </c>
      <c r="E800" s="246">
        <v>75.73</v>
      </c>
      <c r="F800" s="259" t="s">
        <v>3093</v>
      </c>
      <c r="G800" s="259">
        <v>1</v>
      </c>
      <c r="H800" s="259"/>
      <c r="I800" s="260">
        <f>VLOOKUP(A800,[1]SatışFiyat!A:E,4,FALSE)</f>
        <v>75.721206132000006</v>
      </c>
      <c r="J800" s="260">
        <f>I800*G800</f>
        <v>75.721206132000006</v>
      </c>
    </row>
    <row r="801" spans="1:10" hidden="1" x14ac:dyDescent="0.35">
      <c r="A801" s="265" t="s">
        <v>2010</v>
      </c>
      <c r="B801" s="262" t="s">
        <v>291</v>
      </c>
      <c r="C801" s="263" t="s">
        <v>2628</v>
      </c>
      <c r="D801" s="245" t="s">
        <v>1118</v>
      </c>
      <c r="E801" s="246">
        <v>124.61</v>
      </c>
      <c r="F801" s="246" t="s">
        <v>3093</v>
      </c>
      <c r="G801" s="246"/>
      <c r="I801" s="246"/>
      <c r="J801" s="246"/>
    </row>
    <row r="802" spans="1:10" hidden="1" x14ac:dyDescent="0.35">
      <c r="A802" s="251" t="s">
        <v>2011</v>
      </c>
      <c r="B802" s="243" t="s">
        <v>292</v>
      </c>
      <c r="C802" s="244" t="s">
        <v>2628</v>
      </c>
      <c r="D802" s="245" t="s">
        <v>1118</v>
      </c>
      <c r="E802" s="246">
        <v>75.73</v>
      </c>
      <c r="F802" s="246" t="s">
        <v>3093</v>
      </c>
      <c r="G802" s="246"/>
      <c r="I802" s="246"/>
      <c r="J802" s="246"/>
    </row>
    <row r="803" spans="1:10" hidden="1" x14ac:dyDescent="0.35">
      <c r="A803" s="264" t="s">
        <v>2012</v>
      </c>
      <c r="B803" s="256" t="s">
        <v>293</v>
      </c>
      <c r="C803" s="257" t="s">
        <v>2628</v>
      </c>
      <c r="D803" s="245" t="s">
        <v>1118</v>
      </c>
      <c r="E803" s="246">
        <v>124.61</v>
      </c>
      <c r="F803" s="246" t="s">
        <v>3093</v>
      </c>
      <c r="G803" s="246"/>
      <c r="I803" s="246"/>
      <c r="J803" s="246"/>
    </row>
    <row r="804" spans="1:10" x14ac:dyDescent="0.35">
      <c r="A804" s="251" t="s">
        <v>2013</v>
      </c>
      <c r="B804" s="243" t="s">
        <v>294</v>
      </c>
      <c r="C804" s="244" t="s">
        <v>2628</v>
      </c>
      <c r="D804" s="258" t="s">
        <v>1118</v>
      </c>
      <c r="E804" s="246">
        <v>75.73</v>
      </c>
      <c r="F804" s="259" t="s">
        <v>3093</v>
      </c>
      <c r="G804" s="259">
        <v>5</v>
      </c>
      <c r="H804" s="259"/>
      <c r="I804" s="260">
        <f>VLOOKUP(A804,[1]SatışFiyat!A:E,4,FALSE)</f>
        <v>75.721206132000006</v>
      </c>
      <c r="J804" s="260">
        <f>I804*G804</f>
        <v>378.60603066000004</v>
      </c>
    </row>
    <row r="805" spans="1:10" hidden="1" x14ac:dyDescent="0.35">
      <c r="A805" s="265" t="s">
        <v>2014</v>
      </c>
      <c r="B805" s="262" t="s">
        <v>295</v>
      </c>
      <c r="C805" s="263" t="s">
        <v>2628</v>
      </c>
      <c r="D805" s="245" t="s">
        <v>1118</v>
      </c>
      <c r="E805" s="246">
        <v>124.61</v>
      </c>
      <c r="F805" s="246" t="s">
        <v>3093</v>
      </c>
      <c r="G805" s="246"/>
      <c r="I805" s="246"/>
      <c r="J805" s="246"/>
    </row>
    <row r="806" spans="1:10" hidden="1" x14ac:dyDescent="0.35">
      <c r="A806" s="251" t="s">
        <v>2015</v>
      </c>
      <c r="B806" s="243" t="s">
        <v>455</v>
      </c>
      <c r="C806" s="244" t="s">
        <v>2628</v>
      </c>
      <c r="D806" s="245" t="s">
        <v>1118</v>
      </c>
      <c r="E806" s="246">
        <v>135.94</v>
      </c>
      <c r="F806" s="246" t="s">
        <v>3093</v>
      </c>
      <c r="G806" s="246"/>
      <c r="I806" s="246"/>
      <c r="J806" s="246"/>
    </row>
    <row r="807" spans="1:10" hidden="1" x14ac:dyDescent="0.35">
      <c r="A807" s="251" t="s">
        <v>2016</v>
      </c>
      <c r="B807" s="243" t="s">
        <v>456</v>
      </c>
      <c r="C807" s="244" t="s">
        <v>2628</v>
      </c>
      <c r="D807" s="245" t="s">
        <v>1118</v>
      </c>
      <c r="E807" s="246">
        <v>82.61</v>
      </c>
      <c r="F807" s="246" t="s">
        <v>3093</v>
      </c>
      <c r="G807" s="246"/>
      <c r="I807" s="246"/>
      <c r="J807" s="246"/>
    </row>
    <row r="808" spans="1:10" hidden="1" x14ac:dyDescent="0.35">
      <c r="A808" s="251" t="s">
        <v>2017</v>
      </c>
      <c r="B808" s="243" t="s">
        <v>296</v>
      </c>
      <c r="C808" s="244" t="s">
        <v>2628</v>
      </c>
      <c r="D808" s="245" t="s">
        <v>1118</v>
      </c>
      <c r="E808" s="246">
        <v>135.94</v>
      </c>
      <c r="F808" s="246" t="s">
        <v>3093</v>
      </c>
      <c r="G808" s="246"/>
      <c r="I808" s="246"/>
      <c r="J808" s="246"/>
    </row>
    <row r="809" spans="1:10" hidden="1" x14ac:dyDescent="0.35">
      <c r="A809" s="264" t="s">
        <v>2018</v>
      </c>
      <c r="B809" s="256" t="s">
        <v>297</v>
      </c>
      <c r="C809" s="257" t="s">
        <v>2628</v>
      </c>
      <c r="D809" s="245" t="s">
        <v>1118</v>
      </c>
      <c r="E809" s="246">
        <v>82.61</v>
      </c>
      <c r="F809" s="246" t="s">
        <v>3093</v>
      </c>
      <c r="G809" s="246"/>
      <c r="I809" s="246"/>
      <c r="J809" s="246"/>
    </row>
    <row r="810" spans="1:10" x14ac:dyDescent="0.35">
      <c r="A810" s="251" t="s">
        <v>2019</v>
      </c>
      <c r="B810" s="243" t="s">
        <v>472</v>
      </c>
      <c r="C810" s="244" t="s">
        <v>2628</v>
      </c>
      <c r="D810" s="258" t="s">
        <v>1118</v>
      </c>
      <c r="E810" s="246">
        <v>41.309999999999995</v>
      </c>
      <c r="F810" s="259" t="s">
        <v>3093</v>
      </c>
      <c r="G810" s="259">
        <v>2</v>
      </c>
      <c r="H810" s="259"/>
      <c r="I810" s="260">
        <f>VLOOKUP(A810,[1]SatışFiyat!A:E,4,FALSE)</f>
        <v>41.302476071999997</v>
      </c>
      <c r="J810" s="260">
        <f>I810*G810</f>
        <v>82.604952143999995</v>
      </c>
    </row>
    <row r="811" spans="1:10" hidden="1" x14ac:dyDescent="0.35">
      <c r="A811" s="269" t="s">
        <v>2020</v>
      </c>
      <c r="B811" s="270" t="s">
        <v>473</v>
      </c>
      <c r="C811" s="271" t="s">
        <v>2628</v>
      </c>
      <c r="D811" s="245" t="s">
        <v>1118</v>
      </c>
      <c r="E811" s="246">
        <v>67.97</v>
      </c>
      <c r="F811" s="246" t="s">
        <v>3093</v>
      </c>
      <c r="G811" s="250"/>
      <c r="I811" s="246"/>
      <c r="J811" s="246"/>
    </row>
    <row r="812" spans="1:10" x14ac:dyDescent="0.35">
      <c r="A812" s="251" t="s">
        <v>2021</v>
      </c>
      <c r="B812" s="243" t="s">
        <v>298</v>
      </c>
      <c r="C812" s="244" t="s">
        <v>2628</v>
      </c>
      <c r="D812" s="258" t="s">
        <v>1118</v>
      </c>
      <c r="E812" s="246">
        <v>75.73</v>
      </c>
      <c r="F812" s="259" t="s">
        <v>3093</v>
      </c>
      <c r="G812" s="259">
        <v>6</v>
      </c>
      <c r="H812" s="259"/>
      <c r="I812" s="260">
        <f>VLOOKUP(A812,[1]SatışFiyat!A:E,4,FALSE)</f>
        <v>75.721206132000006</v>
      </c>
      <c r="J812" s="260">
        <f>I812*G812</f>
        <v>454.32723679200001</v>
      </c>
    </row>
    <row r="813" spans="1:10" hidden="1" x14ac:dyDescent="0.35">
      <c r="A813" s="265" t="s">
        <v>2022</v>
      </c>
      <c r="B813" s="262" t="s">
        <v>299</v>
      </c>
      <c r="C813" s="263" t="s">
        <v>2628</v>
      </c>
      <c r="D813" s="245" t="s">
        <v>1118</v>
      </c>
      <c r="E813" s="246">
        <v>124.61</v>
      </c>
      <c r="F813" s="246" t="s">
        <v>3093</v>
      </c>
      <c r="G813" s="246"/>
      <c r="I813" s="246"/>
      <c r="J813" s="246"/>
    </row>
    <row r="814" spans="1:10" hidden="1" x14ac:dyDescent="0.35">
      <c r="A814" s="251" t="s">
        <v>2023</v>
      </c>
      <c r="B814" s="243" t="s">
        <v>1308</v>
      </c>
      <c r="C814" s="244" t="s">
        <v>2628</v>
      </c>
      <c r="D814" s="245" t="s">
        <v>1118</v>
      </c>
      <c r="E814" s="246">
        <v>82.61</v>
      </c>
      <c r="F814" s="246" t="s">
        <v>3093</v>
      </c>
      <c r="G814" s="246"/>
      <c r="I814" s="246"/>
      <c r="J814" s="246"/>
    </row>
    <row r="815" spans="1:10" hidden="1" x14ac:dyDescent="0.35">
      <c r="A815" s="251" t="s">
        <v>2024</v>
      </c>
      <c r="B815" s="243" t="s">
        <v>300</v>
      </c>
      <c r="C815" s="244" t="s">
        <v>2628</v>
      </c>
      <c r="D815" s="245" t="s">
        <v>1118</v>
      </c>
      <c r="E815" s="246">
        <v>82.61</v>
      </c>
      <c r="F815" s="246" t="s">
        <v>3093</v>
      </c>
      <c r="G815" s="246"/>
      <c r="I815" s="246"/>
      <c r="J815" s="246"/>
    </row>
    <row r="816" spans="1:10" hidden="1" x14ac:dyDescent="0.35">
      <c r="A816" s="251" t="s">
        <v>2025</v>
      </c>
      <c r="B816" s="243" t="s">
        <v>1309</v>
      </c>
      <c r="C816" s="244" t="s">
        <v>2628</v>
      </c>
      <c r="D816" s="245" t="s">
        <v>1118</v>
      </c>
      <c r="E816" s="246">
        <v>37.879999999999995</v>
      </c>
      <c r="F816" s="246" t="s">
        <v>3093</v>
      </c>
      <c r="G816" s="246"/>
      <c r="I816" s="246"/>
      <c r="J816" s="246"/>
    </row>
    <row r="817" spans="1:10" hidden="1" x14ac:dyDescent="0.35">
      <c r="A817" s="251" t="s">
        <v>2026</v>
      </c>
      <c r="B817" s="243" t="s">
        <v>1310</v>
      </c>
      <c r="C817" s="244" t="s">
        <v>2628</v>
      </c>
      <c r="D817" s="245" t="s">
        <v>1118</v>
      </c>
      <c r="E817" s="246">
        <v>30.310000000000002</v>
      </c>
      <c r="F817" s="246" t="s">
        <v>3093</v>
      </c>
      <c r="G817" s="246"/>
      <c r="I817" s="246"/>
      <c r="J817" s="246"/>
    </row>
    <row r="818" spans="1:10" hidden="1" x14ac:dyDescent="0.35">
      <c r="A818" s="251" t="s">
        <v>2027</v>
      </c>
      <c r="B818" s="243" t="s">
        <v>301</v>
      </c>
      <c r="C818" s="244" t="s">
        <v>2628</v>
      </c>
      <c r="D818" s="245" t="s">
        <v>1118</v>
      </c>
      <c r="E818" s="246">
        <v>30.310000000000002</v>
      </c>
      <c r="F818" s="246" t="s">
        <v>3093</v>
      </c>
      <c r="G818" s="246"/>
      <c r="I818" s="246"/>
      <c r="J818" s="246"/>
    </row>
    <row r="819" spans="1:10" hidden="1" x14ac:dyDescent="0.35">
      <c r="A819" s="251" t="s">
        <v>2028</v>
      </c>
      <c r="B819" s="248" t="s">
        <v>302</v>
      </c>
      <c r="C819" s="244" t="s">
        <v>2628</v>
      </c>
      <c r="D819" s="245" t="s">
        <v>1118</v>
      </c>
      <c r="E819" s="246">
        <v>4.55</v>
      </c>
      <c r="F819" s="246" t="s">
        <v>3093</v>
      </c>
      <c r="G819" s="246"/>
      <c r="I819" s="246"/>
      <c r="J819" s="246"/>
    </row>
    <row r="820" spans="1:10" hidden="1" x14ac:dyDescent="0.35">
      <c r="A820" s="251" t="s">
        <v>2029</v>
      </c>
      <c r="B820" s="243" t="s">
        <v>1311</v>
      </c>
      <c r="C820" s="244" t="s">
        <v>2628</v>
      </c>
      <c r="D820" s="245" t="s">
        <v>1118</v>
      </c>
      <c r="E820" s="246">
        <v>9.43</v>
      </c>
      <c r="F820" s="246" t="s">
        <v>3093</v>
      </c>
      <c r="G820" s="246"/>
      <c r="I820" s="246"/>
      <c r="J820" s="246"/>
    </row>
    <row r="821" spans="1:10" hidden="1" x14ac:dyDescent="0.35">
      <c r="A821" s="251" t="s">
        <v>2030</v>
      </c>
      <c r="B821" s="243" t="s">
        <v>303</v>
      </c>
      <c r="C821" s="244" t="s">
        <v>2628</v>
      </c>
      <c r="D821" s="245" t="s">
        <v>1118</v>
      </c>
      <c r="E821" s="246">
        <v>10.11</v>
      </c>
      <c r="F821" s="246" t="s">
        <v>3093</v>
      </c>
      <c r="G821" s="246"/>
      <c r="I821" s="246"/>
      <c r="J821" s="246"/>
    </row>
    <row r="822" spans="1:10" hidden="1" x14ac:dyDescent="0.35">
      <c r="A822" s="251" t="s">
        <v>2031</v>
      </c>
      <c r="B822" s="243" t="s">
        <v>304</v>
      </c>
      <c r="C822" s="244" t="s">
        <v>2628</v>
      </c>
      <c r="D822" s="245" t="s">
        <v>1118</v>
      </c>
      <c r="E822" s="246">
        <v>9.43</v>
      </c>
      <c r="F822" s="246" t="s">
        <v>3093</v>
      </c>
      <c r="G822" s="246"/>
      <c r="I822" s="246"/>
      <c r="J822" s="246"/>
    </row>
    <row r="823" spans="1:10" hidden="1" x14ac:dyDescent="0.35">
      <c r="A823" s="251" t="s">
        <v>2032</v>
      </c>
      <c r="B823" s="243" t="s">
        <v>305</v>
      </c>
      <c r="C823" s="244" t="s">
        <v>2628</v>
      </c>
      <c r="D823" s="245" t="s">
        <v>1118</v>
      </c>
      <c r="E823" s="246">
        <v>3.88</v>
      </c>
      <c r="F823" s="246" t="s">
        <v>3093</v>
      </c>
      <c r="G823" s="246"/>
      <c r="I823" s="246"/>
      <c r="J823" s="246"/>
    </row>
    <row r="824" spans="1:10" hidden="1" x14ac:dyDescent="0.35">
      <c r="A824" s="251" t="s">
        <v>2033</v>
      </c>
      <c r="B824" s="243" t="s">
        <v>846</v>
      </c>
      <c r="C824" s="244" t="s">
        <v>2628</v>
      </c>
      <c r="D824" s="245" t="s">
        <v>1118</v>
      </c>
      <c r="E824" s="246">
        <v>92.300000000000011</v>
      </c>
      <c r="F824" s="246" t="s">
        <v>3093</v>
      </c>
      <c r="G824" s="246"/>
      <c r="I824" s="246"/>
      <c r="J824" s="246"/>
    </row>
    <row r="825" spans="1:10" hidden="1" x14ac:dyDescent="0.35">
      <c r="A825" s="251" t="s">
        <v>2034</v>
      </c>
      <c r="B825" s="243" t="s">
        <v>900</v>
      </c>
      <c r="C825" s="244" t="s">
        <v>2628</v>
      </c>
      <c r="D825" s="245" t="s">
        <v>1118</v>
      </c>
      <c r="E825" s="246">
        <v>145.62</v>
      </c>
      <c r="F825" s="246" t="s">
        <v>3093</v>
      </c>
      <c r="G825" s="246"/>
      <c r="I825" s="246"/>
      <c r="J825" s="246"/>
    </row>
    <row r="826" spans="1:10" hidden="1" x14ac:dyDescent="0.35">
      <c r="A826" s="251" t="s">
        <v>2035</v>
      </c>
      <c r="B826" s="243" t="s">
        <v>847</v>
      </c>
      <c r="C826" s="244" t="s">
        <v>2628</v>
      </c>
      <c r="D826" s="245" t="s">
        <v>1118</v>
      </c>
      <c r="E826" s="246">
        <v>113.59</v>
      </c>
      <c r="F826" s="246" t="s">
        <v>3093</v>
      </c>
      <c r="G826" s="246"/>
      <c r="I826" s="246"/>
      <c r="J826" s="246"/>
    </row>
    <row r="827" spans="1:10" hidden="1" x14ac:dyDescent="0.35">
      <c r="A827" s="251" t="s">
        <v>2036</v>
      </c>
      <c r="B827" s="243" t="s">
        <v>848</v>
      </c>
      <c r="C827" s="244" t="s">
        <v>2628</v>
      </c>
      <c r="D827" s="245" t="s">
        <v>1118</v>
      </c>
      <c r="E827" s="246">
        <v>203.89999999999998</v>
      </c>
      <c r="F827" s="246" t="s">
        <v>3093</v>
      </c>
      <c r="G827" s="246"/>
      <c r="I827" s="246"/>
      <c r="J827" s="246"/>
    </row>
    <row r="828" spans="1:10" hidden="1" x14ac:dyDescent="0.35">
      <c r="A828" s="251" t="s">
        <v>2037</v>
      </c>
      <c r="B828" s="243" t="s">
        <v>306</v>
      </c>
      <c r="C828" s="244" t="s">
        <v>2628</v>
      </c>
      <c r="D828" s="245" t="s">
        <v>1118</v>
      </c>
      <c r="E828" s="246">
        <v>84.14</v>
      </c>
      <c r="F828" s="246" t="s">
        <v>3094</v>
      </c>
      <c r="G828" s="246"/>
      <c r="I828" s="246"/>
      <c r="J828" s="246"/>
    </row>
    <row r="829" spans="1:10" hidden="1" x14ac:dyDescent="0.35">
      <c r="A829" s="251" t="s">
        <v>2038</v>
      </c>
      <c r="B829" s="243" t="s">
        <v>307</v>
      </c>
      <c r="C829" s="244" t="s">
        <v>2628</v>
      </c>
      <c r="D829" s="245" t="s">
        <v>1118</v>
      </c>
      <c r="E829" s="246">
        <v>137.32999999999998</v>
      </c>
      <c r="F829" s="246" t="s">
        <v>3094</v>
      </c>
      <c r="G829" s="246"/>
      <c r="I829" s="246"/>
      <c r="J829" s="246"/>
    </row>
    <row r="830" spans="1:10" hidden="1" x14ac:dyDescent="0.35">
      <c r="A830" s="251" t="s">
        <v>2039</v>
      </c>
      <c r="B830" s="243" t="s">
        <v>308</v>
      </c>
      <c r="C830" s="244" t="s">
        <v>2628</v>
      </c>
      <c r="D830" s="245" t="s">
        <v>1118</v>
      </c>
      <c r="E830" s="246">
        <v>45.9</v>
      </c>
      <c r="F830" s="246" t="s">
        <v>3094</v>
      </c>
      <c r="G830" s="246"/>
      <c r="I830" s="246"/>
      <c r="J830" s="246"/>
    </row>
    <row r="831" spans="1:10" hidden="1" x14ac:dyDescent="0.35">
      <c r="A831" s="251" t="s">
        <v>2040</v>
      </c>
      <c r="B831" s="243" t="s">
        <v>309</v>
      </c>
      <c r="C831" s="244" t="s">
        <v>2628</v>
      </c>
      <c r="D831" s="245" t="s">
        <v>1118</v>
      </c>
      <c r="E831" s="246">
        <v>74.910000000000011</v>
      </c>
      <c r="F831" s="246" t="s">
        <v>3094</v>
      </c>
      <c r="G831" s="246"/>
      <c r="I831" s="246"/>
      <c r="J831" s="246"/>
    </row>
    <row r="832" spans="1:10" hidden="1" x14ac:dyDescent="0.35">
      <c r="A832" s="251" t="s">
        <v>2041</v>
      </c>
      <c r="B832" s="243" t="s">
        <v>310</v>
      </c>
      <c r="C832" s="244" t="s">
        <v>2628</v>
      </c>
      <c r="D832" s="245" t="s">
        <v>1118</v>
      </c>
      <c r="E832" s="246">
        <v>22.950000000000003</v>
      </c>
      <c r="F832" s="246" t="s">
        <v>3094</v>
      </c>
      <c r="G832" s="246"/>
      <c r="I832" s="246"/>
      <c r="J832" s="246"/>
    </row>
    <row r="833" spans="1:10" hidden="1" x14ac:dyDescent="0.35">
      <c r="A833" s="251" t="s">
        <v>2042</v>
      </c>
      <c r="B833" s="243" t="s">
        <v>311</v>
      </c>
      <c r="C833" s="244" t="s">
        <v>2628</v>
      </c>
      <c r="D833" s="245" t="s">
        <v>1118</v>
      </c>
      <c r="E833" s="246">
        <v>37.46</v>
      </c>
      <c r="F833" s="246" t="s">
        <v>3094</v>
      </c>
      <c r="G833" s="246"/>
      <c r="I833" s="246"/>
      <c r="J833" s="246"/>
    </row>
    <row r="834" spans="1:10" hidden="1" x14ac:dyDescent="0.35">
      <c r="A834" s="251" t="s">
        <v>2043</v>
      </c>
      <c r="B834" s="243" t="s">
        <v>505</v>
      </c>
      <c r="C834" s="244" t="s">
        <v>2628</v>
      </c>
      <c r="D834" s="245" t="s">
        <v>1118</v>
      </c>
      <c r="E834" s="246">
        <v>26.930000000000003</v>
      </c>
      <c r="F834" s="246" t="s">
        <v>3094</v>
      </c>
      <c r="G834" s="246"/>
      <c r="I834" s="246"/>
      <c r="J834" s="246"/>
    </row>
    <row r="835" spans="1:10" hidden="1" x14ac:dyDescent="0.35">
      <c r="A835" s="251" t="s">
        <v>2044</v>
      </c>
      <c r="B835" s="243" t="s">
        <v>506</v>
      </c>
      <c r="C835" s="244" t="s">
        <v>2628</v>
      </c>
      <c r="D835" s="245" t="s">
        <v>1118</v>
      </c>
      <c r="E835" s="246">
        <v>41.44</v>
      </c>
      <c r="F835" s="246" t="s">
        <v>3094</v>
      </c>
      <c r="G835" s="246"/>
      <c r="I835" s="246"/>
      <c r="J835" s="246"/>
    </row>
    <row r="836" spans="1:10" hidden="1" x14ac:dyDescent="0.35">
      <c r="A836" s="251" t="s">
        <v>2045</v>
      </c>
      <c r="B836" s="243" t="s">
        <v>1312</v>
      </c>
      <c r="C836" s="244" t="s">
        <v>2628</v>
      </c>
      <c r="D836" s="245" t="s">
        <v>1118</v>
      </c>
      <c r="E836" s="246">
        <v>26.930000000000003</v>
      </c>
      <c r="F836" s="246" t="s">
        <v>3094</v>
      </c>
      <c r="G836" s="246"/>
      <c r="I836" s="246"/>
      <c r="J836" s="246"/>
    </row>
    <row r="837" spans="1:10" hidden="1" x14ac:dyDescent="0.35">
      <c r="A837" s="251" t="s">
        <v>2046</v>
      </c>
      <c r="B837" s="243" t="s">
        <v>312</v>
      </c>
      <c r="C837" s="244" t="s">
        <v>2628</v>
      </c>
      <c r="D837" s="245" t="s">
        <v>1118</v>
      </c>
      <c r="E837" s="246">
        <v>84.14</v>
      </c>
      <c r="F837" s="246" t="s">
        <v>3094</v>
      </c>
      <c r="G837" s="246"/>
      <c r="I837" s="246"/>
      <c r="J837" s="246"/>
    </row>
    <row r="838" spans="1:10" hidden="1" x14ac:dyDescent="0.35">
      <c r="A838" s="251" t="s">
        <v>2047</v>
      </c>
      <c r="B838" s="243" t="s">
        <v>313</v>
      </c>
      <c r="C838" s="244" t="s">
        <v>2628</v>
      </c>
      <c r="D838" s="245" t="s">
        <v>1118</v>
      </c>
      <c r="E838" s="246">
        <v>137.32999999999998</v>
      </c>
      <c r="F838" s="246" t="s">
        <v>3094</v>
      </c>
      <c r="G838" s="246"/>
      <c r="I838" s="246"/>
      <c r="J838" s="246"/>
    </row>
    <row r="839" spans="1:10" hidden="1" x14ac:dyDescent="0.35">
      <c r="A839" s="251" t="s">
        <v>2048</v>
      </c>
      <c r="B839" s="243" t="s">
        <v>314</v>
      </c>
      <c r="C839" s="244" t="s">
        <v>2628</v>
      </c>
      <c r="D839" s="245" t="s">
        <v>1118</v>
      </c>
      <c r="E839" s="246">
        <v>84.14</v>
      </c>
      <c r="F839" s="246" t="s">
        <v>3094</v>
      </c>
      <c r="G839" s="246"/>
      <c r="I839" s="246"/>
      <c r="J839" s="246"/>
    </row>
    <row r="840" spans="1:10" hidden="1" x14ac:dyDescent="0.35">
      <c r="A840" s="251" t="s">
        <v>2049</v>
      </c>
      <c r="B840" s="243" t="s">
        <v>315</v>
      </c>
      <c r="C840" s="244" t="s">
        <v>2628</v>
      </c>
      <c r="D840" s="245" t="s">
        <v>1118</v>
      </c>
      <c r="E840" s="246">
        <v>137.32999999999998</v>
      </c>
      <c r="F840" s="246" t="s">
        <v>3094</v>
      </c>
      <c r="G840" s="246"/>
      <c r="I840" s="246"/>
      <c r="J840" s="246"/>
    </row>
    <row r="841" spans="1:10" hidden="1" x14ac:dyDescent="0.35">
      <c r="A841" s="251" t="s">
        <v>2050</v>
      </c>
      <c r="B841" s="243" t="s">
        <v>316</v>
      </c>
      <c r="C841" s="244" t="s">
        <v>2628</v>
      </c>
      <c r="D841" s="245" t="s">
        <v>1118</v>
      </c>
      <c r="E841" s="246">
        <v>84.14</v>
      </c>
      <c r="F841" s="246" t="s">
        <v>3094</v>
      </c>
      <c r="G841" s="246"/>
      <c r="I841" s="246"/>
      <c r="J841" s="246"/>
    </row>
    <row r="842" spans="1:10" hidden="1" x14ac:dyDescent="0.35">
      <c r="A842" s="251" t="s">
        <v>2051</v>
      </c>
      <c r="B842" s="243" t="s">
        <v>317</v>
      </c>
      <c r="C842" s="244" t="s">
        <v>2628</v>
      </c>
      <c r="D842" s="245" t="s">
        <v>1118</v>
      </c>
      <c r="E842" s="246">
        <v>137.32999999999998</v>
      </c>
      <c r="F842" s="246" t="s">
        <v>3094</v>
      </c>
      <c r="G842" s="246"/>
      <c r="I842" s="246"/>
      <c r="J842" s="246"/>
    </row>
    <row r="843" spans="1:10" hidden="1" x14ac:dyDescent="0.35">
      <c r="A843" s="251" t="s">
        <v>2052</v>
      </c>
      <c r="B843" s="243" t="s">
        <v>318</v>
      </c>
      <c r="C843" s="244" t="s">
        <v>2628</v>
      </c>
      <c r="D843" s="245" t="s">
        <v>1118</v>
      </c>
      <c r="E843" s="246">
        <v>84.14</v>
      </c>
      <c r="F843" s="246" t="s">
        <v>3094</v>
      </c>
      <c r="G843" s="246"/>
      <c r="I843" s="246"/>
      <c r="J843" s="246"/>
    </row>
    <row r="844" spans="1:10" hidden="1" x14ac:dyDescent="0.35">
      <c r="A844" s="264" t="s">
        <v>2053</v>
      </c>
      <c r="B844" s="256" t="s">
        <v>319</v>
      </c>
      <c r="C844" s="257" t="s">
        <v>2628</v>
      </c>
      <c r="D844" s="245" t="s">
        <v>1118</v>
      </c>
      <c r="E844" s="246">
        <v>137.32999999999998</v>
      </c>
      <c r="F844" s="246" t="s">
        <v>3094</v>
      </c>
      <c r="G844" s="246"/>
      <c r="I844" s="246"/>
      <c r="J844" s="246"/>
    </row>
    <row r="845" spans="1:10" x14ac:dyDescent="0.35">
      <c r="A845" s="251" t="s">
        <v>2054</v>
      </c>
      <c r="B845" s="243" t="s">
        <v>320</v>
      </c>
      <c r="C845" s="244" t="s">
        <v>2628</v>
      </c>
      <c r="D845" s="258" t="s">
        <v>1118</v>
      </c>
      <c r="E845" s="246">
        <v>84.14</v>
      </c>
      <c r="F845" s="259" t="s">
        <v>3094</v>
      </c>
      <c r="G845" s="259">
        <v>6</v>
      </c>
      <c r="H845" s="259"/>
      <c r="I845" s="260">
        <f>VLOOKUP(A845,[1]SatışFiyat!A:E,4,FALSE)</f>
        <v>84.134673480000004</v>
      </c>
      <c r="J845" s="260">
        <f>I845*G845</f>
        <v>504.80804088000002</v>
      </c>
    </row>
    <row r="846" spans="1:10" hidden="1" x14ac:dyDescent="0.35">
      <c r="A846" s="265" t="s">
        <v>2055</v>
      </c>
      <c r="B846" s="262" t="s">
        <v>321</v>
      </c>
      <c r="C846" s="263" t="s">
        <v>2628</v>
      </c>
      <c r="D846" s="245" t="s">
        <v>1118</v>
      </c>
      <c r="E846" s="246">
        <v>137.32999999999998</v>
      </c>
      <c r="F846" s="246" t="s">
        <v>3094</v>
      </c>
      <c r="G846" s="246"/>
      <c r="I846" s="246"/>
      <c r="J846" s="246"/>
    </row>
    <row r="847" spans="1:10" hidden="1" x14ac:dyDescent="0.35">
      <c r="A847" s="251" t="s">
        <v>2056</v>
      </c>
      <c r="B847" s="243" t="s">
        <v>457</v>
      </c>
      <c r="C847" s="244" t="s">
        <v>2628</v>
      </c>
      <c r="D847" s="245" t="s">
        <v>1118</v>
      </c>
      <c r="E847" s="246">
        <v>149.82</v>
      </c>
      <c r="F847" s="246" t="s">
        <v>3094</v>
      </c>
      <c r="G847" s="246"/>
      <c r="I847" s="246"/>
      <c r="J847" s="246"/>
    </row>
    <row r="848" spans="1:10" hidden="1" x14ac:dyDescent="0.35">
      <c r="A848" s="251" t="s">
        <v>2057</v>
      </c>
      <c r="B848" s="243" t="s">
        <v>458</v>
      </c>
      <c r="C848" s="244" t="s">
        <v>2628</v>
      </c>
      <c r="D848" s="245" t="s">
        <v>1118</v>
      </c>
      <c r="E848" s="246">
        <v>91.79</v>
      </c>
      <c r="F848" s="246" t="s">
        <v>3094</v>
      </c>
      <c r="G848" s="246"/>
      <c r="I848" s="246"/>
      <c r="J848" s="246"/>
    </row>
    <row r="849" spans="1:10" hidden="1" x14ac:dyDescent="0.35">
      <c r="A849" s="251" t="s">
        <v>2058</v>
      </c>
      <c r="B849" s="243" t="s">
        <v>322</v>
      </c>
      <c r="C849" s="244" t="s">
        <v>2628</v>
      </c>
      <c r="D849" s="245" t="s">
        <v>1118</v>
      </c>
      <c r="E849" s="246">
        <v>149.82</v>
      </c>
      <c r="F849" s="246" t="s">
        <v>3094</v>
      </c>
      <c r="G849" s="246"/>
      <c r="I849" s="246"/>
      <c r="J849" s="246"/>
    </row>
    <row r="850" spans="1:10" hidden="1" x14ac:dyDescent="0.35">
      <c r="A850" s="251" t="s">
        <v>2059</v>
      </c>
      <c r="B850" s="243" t="s">
        <v>323</v>
      </c>
      <c r="C850" s="244" t="s">
        <v>2628</v>
      </c>
      <c r="D850" s="245" t="s">
        <v>1118</v>
      </c>
      <c r="E850" s="246">
        <v>91.79</v>
      </c>
      <c r="F850" s="246" t="s">
        <v>3094</v>
      </c>
      <c r="G850" s="246"/>
      <c r="I850" s="246"/>
      <c r="J850" s="246"/>
    </row>
    <row r="851" spans="1:10" hidden="1" x14ac:dyDescent="0.35">
      <c r="A851" s="251" t="s">
        <v>2060</v>
      </c>
      <c r="B851" s="243" t="s">
        <v>470</v>
      </c>
      <c r="C851" s="244" t="s">
        <v>2628</v>
      </c>
      <c r="D851" s="245" t="s">
        <v>1118</v>
      </c>
      <c r="E851" s="246">
        <v>45.9</v>
      </c>
      <c r="F851" s="246" t="s">
        <v>3094</v>
      </c>
      <c r="G851" s="250"/>
      <c r="I851" s="246"/>
      <c r="J851" s="246"/>
    </row>
    <row r="852" spans="1:10" hidden="1" x14ac:dyDescent="0.35">
      <c r="A852" s="251" t="s">
        <v>2061</v>
      </c>
      <c r="B852" s="243" t="s">
        <v>471</v>
      </c>
      <c r="C852" s="244" t="s">
        <v>2628</v>
      </c>
      <c r="D852" s="245" t="s">
        <v>1118</v>
      </c>
      <c r="E852" s="246">
        <v>74.910000000000011</v>
      </c>
      <c r="F852" s="246" t="s">
        <v>3094</v>
      </c>
      <c r="G852" s="250"/>
      <c r="I852" s="246"/>
      <c r="J852" s="246"/>
    </row>
    <row r="853" spans="1:10" hidden="1" x14ac:dyDescent="0.35">
      <c r="A853" s="251" t="s">
        <v>2062</v>
      </c>
      <c r="B853" s="243" t="s">
        <v>324</v>
      </c>
      <c r="C853" s="244" t="s">
        <v>2628</v>
      </c>
      <c r="D853" s="245" t="s">
        <v>1118</v>
      </c>
      <c r="E853" s="246">
        <v>84.14</v>
      </c>
      <c r="F853" s="246" t="s">
        <v>3094</v>
      </c>
      <c r="G853" s="246"/>
      <c r="I853" s="246"/>
      <c r="J853" s="246"/>
    </row>
    <row r="854" spans="1:10" hidden="1" x14ac:dyDescent="0.35">
      <c r="A854" s="251" t="s">
        <v>2063</v>
      </c>
      <c r="B854" s="243" t="s">
        <v>325</v>
      </c>
      <c r="C854" s="244" t="s">
        <v>2628</v>
      </c>
      <c r="D854" s="245" t="s">
        <v>1118</v>
      </c>
      <c r="E854" s="246">
        <v>137.32999999999998</v>
      </c>
      <c r="F854" s="246" t="s">
        <v>3094</v>
      </c>
      <c r="G854" s="246"/>
      <c r="I854" s="246"/>
      <c r="J854" s="246"/>
    </row>
    <row r="855" spans="1:10" hidden="1" x14ac:dyDescent="0.35">
      <c r="A855" s="251" t="s">
        <v>2064</v>
      </c>
      <c r="B855" s="243" t="s">
        <v>1313</v>
      </c>
      <c r="C855" s="244" t="s">
        <v>2628</v>
      </c>
      <c r="D855" s="245" t="s">
        <v>1118</v>
      </c>
      <c r="E855" s="246">
        <v>91.79</v>
      </c>
      <c r="F855" s="246" t="s">
        <v>3094</v>
      </c>
      <c r="G855" s="246"/>
      <c r="I855" s="246"/>
      <c r="J855" s="246"/>
    </row>
    <row r="856" spans="1:10" hidden="1" x14ac:dyDescent="0.35">
      <c r="A856" s="251" t="s">
        <v>2065</v>
      </c>
      <c r="B856" s="243" t="s">
        <v>326</v>
      </c>
      <c r="C856" s="244" t="s">
        <v>2628</v>
      </c>
      <c r="D856" s="245" t="s">
        <v>1118</v>
      </c>
      <c r="E856" s="246">
        <v>91.79</v>
      </c>
      <c r="F856" s="246" t="s">
        <v>3094</v>
      </c>
      <c r="G856" s="246"/>
      <c r="I856" s="246"/>
      <c r="J856" s="246"/>
    </row>
    <row r="857" spans="1:10" hidden="1" x14ac:dyDescent="0.35">
      <c r="A857" s="251" t="s">
        <v>2066</v>
      </c>
      <c r="B857" s="243" t="s">
        <v>1314</v>
      </c>
      <c r="C857" s="244" t="s">
        <v>2628</v>
      </c>
      <c r="D857" s="245" t="s">
        <v>1118</v>
      </c>
      <c r="E857" s="246">
        <v>40.589999999999996</v>
      </c>
      <c r="F857" s="246" t="s">
        <v>3094</v>
      </c>
      <c r="G857" s="246"/>
      <c r="I857" s="246"/>
      <c r="J857" s="246"/>
    </row>
    <row r="858" spans="1:10" hidden="1" x14ac:dyDescent="0.35">
      <c r="A858" s="251" t="s">
        <v>2067</v>
      </c>
      <c r="B858" s="243" t="s">
        <v>1315</v>
      </c>
      <c r="C858" s="244" t="s">
        <v>2628</v>
      </c>
      <c r="D858" s="245" t="s">
        <v>1118</v>
      </c>
      <c r="E858" s="246">
        <v>32.47</v>
      </c>
      <c r="F858" s="246" t="s">
        <v>3094</v>
      </c>
      <c r="G858" s="246"/>
      <c r="I858" s="246"/>
      <c r="J858" s="246"/>
    </row>
    <row r="859" spans="1:10" hidden="1" x14ac:dyDescent="0.35">
      <c r="A859" s="251" t="s">
        <v>2068</v>
      </c>
      <c r="B859" s="243" t="s">
        <v>327</v>
      </c>
      <c r="C859" s="244" t="s">
        <v>2628</v>
      </c>
      <c r="D859" s="245" t="s">
        <v>1118</v>
      </c>
      <c r="E859" s="246">
        <v>32.47</v>
      </c>
      <c r="F859" s="246" t="s">
        <v>3094</v>
      </c>
      <c r="G859" s="246"/>
      <c r="I859" s="246"/>
      <c r="J859" s="246"/>
    </row>
    <row r="860" spans="1:10" hidden="1" x14ac:dyDescent="0.35">
      <c r="A860" s="251" t="s">
        <v>2069</v>
      </c>
      <c r="B860" s="243" t="s">
        <v>328</v>
      </c>
      <c r="C860" s="244" t="s">
        <v>2628</v>
      </c>
      <c r="D860" s="245" t="s">
        <v>1118</v>
      </c>
      <c r="E860" s="246">
        <v>4.8999999999999995</v>
      </c>
      <c r="F860" s="246" t="s">
        <v>3094</v>
      </c>
      <c r="G860" s="246"/>
      <c r="I860" s="246"/>
      <c r="J860" s="246"/>
    </row>
    <row r="861" spans="1:10" hidden="1" x14ac:dyDescent="0.35">
      <c r="A861" s="251" t="s">
        <v>2070</v>
      </c>
      <c r="B861" s="248" t="s">
        <v>1316</v>
      </c>
      <c r="C861" s="244" t="s">
        <v>2628</v>
      </c>
      <c r="D861" s="245" t="s">
        <v>1118</v>
      </c>
      <c r="E861" s="246">
        <v>10.11</v>
      </c>
      <c r="F861" s="246" t="s">
        <v>3094</v>
      </c>
      <c r="G861" s="246"/>
      <c r="I861" s="246"/>
      <c r="J861" s="246"/>
    </row>
    <row r="862" spans="1:10" hidden="1" x14ac:dyDescent="0.35">
      <c r="A862" s="251" t="s">
        <v>2071</v>
      </c>
      <c r="B862" s="243" t="s">
        <v>329</v>
      </c>
      <c r="C862" s="244" t="s">
        <v>2628</v>
      </c>
      <c r="D862" s="245" t="s">
        <v>1118</v>
      </c>
      <c r="E862" s="246">
        <v>10.79</v>
      </c>
      <c r="F862" s="246" t="s">
        <v>3094</v>
      </c>
      <c r="G862" s="246"/>
      <c r="I862" s="246"/>
      <c r="J862" s="246"/>
    </row>
    <row r="863" spans="1:10" hidden="1" x14ac:dyDescent="0.35">
      <c r="A863" s="251" t="s">
        <v>2072</v>
      </c>
      <c r="B863" s="243" t="s">
        <v>330</v>
      </c>
      <c r="C863" s="244" t="s">
        <v>2628</v>
      </c>
      <c r="D863" s="245" t="s">
        <v>1118</v>
      </c>
      <c r="E863" s="246">
        <v>10.11</v>
      </c>
      <c r="F863" s="246" t="s">
        <v>3094</v>
      </c>
      <c r="G863" s="246"/>
      <c r="I863" s="246"/>
      <c r="J863" s="246"/>
    </row>
    <row r="864" spans="1:10" hidden="1" x14ac:dyDescent="0.35">
      <c r="A864" s="251" t="s">
        <v>2073</v>
      </c>
      <c r="B864" s="243" t="s">
        <v>331</v>
      </c>
      <c r="C864" s="244" t="s">
        <v>2628</v>
      </c>
      <c r="D864" s="245" t="s">
        <v>1118</v>
      </c>
      <c r="E864" s="246">
        <v>4.3099999999999996</v>
      </c>
      <c r="F864" s="246" t="s">
        <v>3094</v>
      </c>
      <c r="G864" s="246"/>
      <c r="I864" s="246"/>
      <c r="J864" s="246"/>
    </row>
    <row r="865" spans="1:10" hidden="1" x14ac:dyDescent="0.35">
      <c r="A865" s="251" t="s">
        <v>2074</v>
      </c>
      <c r="B865" s="243" t="s">
        <v>849</v>
      </c>
      <c r="C865" s="244" t="s">
        <v>2628</v>
      </c>
      <c r="D865" s="245" t="s">
        <v>1118</v>
      </c>
      <c r="E865" s="246">
        <v>102.33</v>
      </c>
      <c r="F865" s="246" t="s">
        <v>3094</v>
      </c>
      <c r="G865" s="246"/>
      <c r="I865" s="246"/>
      <c r="J865" s="246"/>
    </row>
    <row r="866" spans="1:10" hidden="1" x14ac:dyDescent="0.35">
      <c r="A866" s="251" t="s">
        <v>2075</v>
      </c>
      <c r="B866" s="243" t="s">
        <v>850</v>
      </c>
      <c r="C866" s="244" t="s">
        <v>2628</v>
      </c>
      <c r="D866" s="245" t="s">
        <v>1118</v>
      </c>
      <c r="E866" s="246">
        <v>160.35999999999999</v>
      </c>
      <c r="F866" s="246" t="s">
        <v>3094</v>
      </c>
      <c r="G866" s="246"/>
      <c r="I866" s="246"/>
      <c r="J866" s="246"/>
    </row>
    <row r="867" spans="1:10" hidden="1" x14ac:dyDescent="0.35">
      <c r="A867" s="251" t="s">
        <v>2076</v>
      </c>
      <c r="B867" s="243" t="s">
        <v>851</v>
      </c>
      <c r="C867" s="244" t="s">
        <v>2628</v>
      </c>
      <c r="D867" s="245" t="s">
        <v>1118</v>
      </c>
      <c r="E867" s="246">
        <v>126.21000000000001</v>
      </c>
      <c r="F867" s="246" t="s">
        <v>3094</v>
      </c>
      <c r="G867" s="246"/>
      <c r="I867" s="246"/>
      <c r="J867" s="246"/>
    </row>
    <row r="868" spans="1:10" hidden="1" x14ac:dyDescent="0.35">
      <c r="A868" s="251" t="s">
        <v>2077</v>
      </c>
      <c r="B868" s="243" t="s">
        <v>852</v>
      </c>
      <c r="C868" s="244" t="s">
        <v>2628</v>
      </c>
      <c r="D868" s="245" t="s">
        <v>1118</v>
      </c>
      <c r="E868" s="246">
        <v>224.72</v>
      </c>
      <c r="F868" s="246" t="s">
        <v>3094</v>
      </c>
      <c r="G868" s="246"/>
      <c r="I868" s="246"/>
      <c r="J868" s="246"/>
    </row>
    <row r="869" spans="1:10" hidden="1" x14ac:dyDescent="0.35">
      <c r="A869" s="251" t="s">
        <v>2078</v>
      </c>
      <c r="B869" s="243" t="s">
        <v>332</v>
      </c>
      <c r="C869" s="244" t="s">
        <v>2628</v>
      </c>
      <c r="D869" s="245" t="s">
        <v>1118</v>
      </c>
      <c r="E869" s="246">
        <v>92.550000000000011</v>
      </c>
      <c r="F869" s="246" t="s">
        <v>3095</v>
      </c>
      <c r="G869" s="246"/>
      <c r="I869" s="246"/>
      <c r="J869" s="246"/>
    </row>
    <row r="870" spans="1:10" hidden="1" x14ac:dyDescent="0.35">
      <c r="A870" s="251" t="s">
        <v>2079</v>
      </c>
      <c r="B870" s="243" t="s">
        <v>333</v>
      </c>
      <c r="C870" s="244" t="s">
        <v>2628</v>
      </c>
      <c r="D870" s="245" t="s">
        <v>1118</v>
      </c>
      <c r="E870" s="246">
        <v>150.06</v>
      </c>
      <c r="F870" s="246" t="s">
        <v>3095</v>
      </c>
      <c r="G870" s="246"/>
      <c r="I870" s="246"/>
      <c r="J870" s="246"/>
    </row>
    <row r="871" spans="1:10" hidden="1" x14ac:dyDescent="0.35">
      <c r="A871" s="251" t="s">
        <v>2080</v>
      </c>
      <c r="B871" s="243" t="s">
        <v>334</v>
      </c>
      <c r="C871" s="244" t="s">
        <v>2628</v>
      </c>
      <c r="D871" s="245" t="s">
        <v>1118</v>
      </c>
      <c r="E871" s="246">
        <v>50.489999999999995</v>
      </c>
      <c r="F871" s="246" t="s">
        <v>3095</v>
      </c>
      <c r="G871" s="246"/>
      <c r="I871" s="246"/>
      <c r="J871" s="246"/>
    </row>
    <row r="872" spans="1:10" hidden="1" x14ac:dyDescent="0.35">
      <c r="A872" s="251" t="s">
        <v>2081</v>
      </c>
      <c r="B872" s="243" t="s">
        <v>335</v>
      </c>
      <c r="C872" s="244" t="s">
        <v>2628</v>
      </c>
      <c r="D872" s="245" t="s">
        <v>1118</v>
      </c>
      <c r="E872" s="246">
        <v>81.850000000000009</v>
      </c>
      <c r="F872" s="246" t="s">
        <v>3095</v>
      </c>
      <c r="G872" s="246"/>
      <c r="I872" s="246"/>
      <c r="J872" s="246"/>
    </row>
    <row r="873" spans="1:10" hidden="1" x14ac:dyDescent="0.35">
      <c r="A873" s="251" t="s">
        <v>2082</v>
      </c>
      <c r="B873" s="243" t="s">
        <v>336</v>
      </c>
      <c r="C873" s="244" t="s">
        <v>2628</v>
      </c>
      <c r="D873" s="245" t="s">
        <v>1118</v>
      </c>
      <c r="E873" s="246">
        <v>25.25</v>
      </c>
      <c r="F873" s="246" t="s">
        <v>3095</v>
      </c>
      <c r="G873" s="246"/>
      <c r="I873" s="246"/>
      <c r="J873" s="246"/>
    </row>
    <row r="874" spans="1:10" hidden="1" x14ac:dyDescent="0.35">
      <c r="A874" s="251" t="s">
        <v>2083</v>
      </c>
      <c r="B874" s="243" t="s">
        <v>337</v>
      </c>
      <c r="C874" s="244" t="s">
        <v>2628</v>
      </c>
      <c r="D874" s="245" t="s">
        <v>1118</v>
      </c>
      <c r="E874" s="246">
        <v>40.93</v>
      </c>
      <c r="F874" s="246" t="s">
        <v>3095</v>
      </c>
      <c r="G874" s="246"/>
      <c r="I874" s="246"/>
      <c r="J874" s="246"/>
    </row>
    <row r="875" spans="1:10" hidden="1" x14ac:dyDescent="0.35">
      <c r="A875" s="251" t="s">
        <v>2084</v>
      </c>
      <c r="B875" s="243" t="s">
        <v>507</v>
      </c>
      <c r="C875" s="244" t="s">
        <v>2628</v>
      </c>
      <c r="D875" s="245" t="s">
        <v>1118</v>
      </c>
      <c r="E875" s="246">
        <v>29.23</v>
      </c>
      <c r="F875" s="246" t="s">
        <v>3095</v>
      </c>
      <c r="G875" s="246"/>
      <c r="I875" s="246"/>
      <c r="J875" s="246"/>
    </row>
    <row r="876" spans="1:10" hidden="1" x14ac:dyDescent="0.35">
      <c r="A876" s="251" t="s">
        <v>2085</v>
      </c>
      <c r="B876" s="243" t="s">
        <v>508</v>
      </c>
      <c r="C876" s="244" t="s">
        <v>2628</v>
      </c>
      <c r="D876" s="245" t="s">
        <v>1118</v>
      </c>
      <c r="E876" s="246">
        <v>44.91</v>
      </c>
      <c r="F876" s="246" t="s">
        <v>3095</v>
      </c>
      <c r="G876" s="246"/>
      <c r="I876" s="246"/>
      <c r="J876" s="246"/>
    </row>
    <row r="877" spans="1:10" hidden="1" x14ac:dyDescent="0.35">
      <c r="A877" s="251" t="s">
        <v>2086</v>
      </c>
      <c r="B877" s="243" t="s">
        <v>1317</v>
      </c>
      <c r="C877" s="244" t="s">
        <v>2628</v>
      </c>
      <c r="D877" s="245" t="s">
        <v>1118</v>
      </c>
      <c r="E877" s="246">
        <v>29.23</v>
      </c>
      <c r="F877" s="246" t="s">
        <v>3095</v>
      </c>
      <c r="G877" s="246"/>
      <c r="I877" s="246"/>
      <c r="J877" s="246"/>
    </row>
    <row r="878" spans="1:10" hidden="1" x14ac:dyDescent="0.35">
      <c r="A878" s="251" t="s">
        <v>2087</v>
      </c>
      <c r="B878" s="243" t="s">
        <v>338</v>
      </c>
      <c r="C878" s="244" t="s">
        <v>2628</v>
      </c>
      <c r="D878" s="245" t="s">
        <v>1118</v>
      </c>
      <c r="E878" s="246">
        <v>92.550000000000011</v>
      </c>
      <c r="F878" s="246" t="s">
        <v>3095</v>
      </c>
      <c r="G878" s="246"/>
      <c r="I878" s="246"/>
      <c r="J878" s="246"/>
    </row>
    <row r="879" spans="1:10" hidden="1" x14ac:dyDescent="0.35">
      <c r="A879" s="251" t="s">
        <v>2088</v>
      </c>
      <c r="B879" s="243" t="s">
        <v>339</v>
      </c>
      <c r="C879" s="244" t="s">
        <v>2628</v>
      </c>
      <c r="D879" s="245" t="s">
        <v>1118</v>
      </c>
      <c r="E879" s="246">
        <v>150.06</v>
      </c>
      <c r="F879" s="246" t="s">
        <v>3095</v>
      </c>
      <c r="G879" s="246"/>
      <c r="I879" s="246"/>
      <c r="J879" s="246"/>
    </row>
    <row r="880" spans="1:10" hidden="1" x14ac:dyDescent="0.35">
      <c r="A880" s="251" t="s">
        <v>2089</v>
      </c>
      <c r="B880" s="243" t="s">
        <v>340</v>
      </c>
      <c r="C880" s="244" t="s">
        <v>2628</v>
      </c>
      <c r="D880" s="245" t="s">
        <v>1118</v>
      </c>
      <c r="E880" s="246">
        <v>92.550000000000011</v>
      </c>
      <c r="F880" s="246" t="s">
        <v>3095</v>
      </c>
      <c r="G880" s="246"/>
      <c r="I880" s="246"/>
      <c r="J880" s="246"/>
    </row>
    <row r="881" spans="1:10" hidden="1" x14ac:dyDescent="0.35">
      <c r="A881" s="251" t="s">
        <v>2090</v>
      </c>
      <c r="B881" s="243" t="s">
        <v>341</v>
      </c>
      <c r="C881" s="244" t="s">
        <v>2628</v>
      </c>
      <c r="D881" s="245" t="s">
        <v>1118</v>
      </c>
      <c r="E881" s="246">
        <v>150.06</v>
      </c>
      <c r="F881" s="246" t="s">
        <v>3095</v>
      </c>
      <c r="G881" s="246"/>
      <c r="I881" s="246"/>
      <c r="J881" s="246"/>
    </row>
    <row r="882" spans="1:10" hidden="1" x14ac:dyDescent="0.35">
      <c r="A882" s="251" t="s">
        <v>2091</v>
      </c>
      <c r="B882" s="243" t="s">
        <v>342</v>
      </c>
      <c r="C882" s="244" t="s">
        <v>2628</v>
      </c>
      <c r="D882" s="245" t="s">
        <v>1118</v>
      </c>
      <c r="E882" s="246">
        <v>92.550000000000011</v>
      </c>
      <c r="F882" s="246" t="s">
        <v>3095</v>
      </c>
      <c r="G882" s="246"/>
      <c r="I882" s="246"/>
      <c r="J882" s="246"/>
    </row>
    <row r="883" spans="1:10" hidden="1" x14ac:dyDescent="0.35">
      <c r="A883" s="251" t="s">
        <v>2092</v>
      </c>
      <c r="B883" s="243" t="s">
        <v>343</v>
      </c>
      <c r="C883" s="244" t="s">
        <v>2628</v>
      </c>
      <c r="D883" s="245" t="s">
        <v>1118</v>
      </c>
      <c r="E883" s="246">
        <v>150.06</v>
      </c>
      <c r="F883" s="246" t="s">
        <v>3095</v>
      </c>
      <c r="G883" s="246"/>
      <c r="I883" s="246"/>
      <c r="J883" s="246"/>
    </row>
    <row r="884" spans="1:10" hidden="1" x14ac:dyDescent="0.35">
      <c r="A884" s="251" t="s">
        <v>2093</v>
      </c>
      <c r="B884" s="243" t="s">
        <v>344</v>
      </c>
      <c r="C884" s="244" t="s">
        <v>2628</v>
      </c>
      <c r="D884" s="245" t="s">
        <v>1118</v>
      </c>
      <c r="E884" s="246">
        <v>92.550000000000011</v>
      </c>
      <c r="F884" s="246" t="s">
        <v>3095</v>
      </c>
      <c r="G884" s="246"/>
      <c r="I884" s="246"/>
      <c r="J884" s="246"/>
    </row>
    <row r="885" spans="1:10" hidden="1" x14ac:dyDescent="0.35">
      <c r="A885" s="251" t="s">
        <v>2094</v>
      </c>
      <c r="B885" s="243" t="s">
        <v>345</v>
      </c>
      <c r="C885" s="244" t="s">
        <v>2628</v>
      </c>
      <c r="D885" s="245" t="s">
        <v>1118</v>
      </c>
      <c r="E885" s="246">
        <v>150.06</v>
      </c>
      <c r="F885" s="246" t="s">
        <v>3095</v>
      </c>
      <c r="G885" s="246"/>
      <c r="I885" s="246"/>
      <c r="J885" s="246"/>
    </row>
    <row r="886" spans="1:10" hidden="1" x14ac:dyDescent="0.35">
      <c r="A886" s="251" t="s">
        <v>2095</v>
      </c>
      <c r="B886" s="243" t="s">
        <v>346</v>
      </c>
      <c r="C886" s="244" t="s">
        <v>2628</v>
      </c>
      <c r="D886" s="245" t="s">
        <v>1118</v>
      </c>
      <c r="E886" s="246">
        <v>92.550000000000011</v>
      </c>
      <c r="F886" s="246" t="s">
        <v>3095</v>
      </c>
      <c r="G886" s="246"/>
      <c r="I886" s="246"/>
      <c r="J886" s="246"/>
    </row>
    <row r="887" spans="1:10" hidden="1" x14ac:dyDescent="0.35">
      <c r="A887" s="251" t="s">
        <v>2096</v>
      </c>
      <c r="B887" s="243" t="s">
        <v>347</v>
      </c>
      <c r="C887" s="244" t="s">
        <v>2628</v>
      </c>
      <c r="D887" s="245" t="s">
        <v>1118</v>
      </c>
      <c r="E887" s="246">
        <v>150.06</v>
      </c>
      <c r="F887" s="246" t="s">
        <v>3095</v>
      </c>
      <c r="G887" s="246"/>
      <c r="I887" s="246"/>
      <c r="J887" s="246"/>
    </row>
    <row r="888" spans="1:10" hidden="1" x14ac:dyDescent="0.35">
      <c r="A888" s="251" t="s">
        <v>2097</v>
      </c>
      <c r="B888" s="243" t="s">
        <v>459</v>
      </c>
      <c r="C888" s="244" t="s">
        <v>2628</v>
      </c>
      <c r="D888" s="245" t="s">
        <v>1118</v>
      </c>
      <c r="E888" s="246">
        <v>163.69999999999999</v>
      </c>
      <c r="F888" s="246" t="s">
        <v>3095</v>
      </c>
      <c r="G888" s="246"/>
      <c r="I888" s="246"/>
      <c r="J888" s="246"/>
    </row>
    <row r="889" spans="1:10" hidden="1" x14ac:dyDescent="0.35">
      <c r="A889" s="251" t="s">
        <v>2098</v>
      </c>
      <c r="B889" s="243" t="s">
        <v>460</v>
      </c>
      <c r="C889" s="244" t="s">
        <v>2628</v>
      </c>
      <c r="D889" s="245" t="s">
        <v>1118</v>
      </c>
      <c r="E889" s="246">
        <v>100.97</v>
      </c>
      <c r="F889" s="246" t="s">
        <v>3095</v>
      </c>
      <c r="G889" s="246"/>
      <c r="I889" s="246"/>
      <c r="J889" s="246"/>
    </row>
    <row r="890" spans="1:10" hidden="1" x14ac:dyDescent="0.35">
      <c r="A890" s="251" t="s">
        <v>2099</v>
      </c>
      <c r="B890" s="243" t="s">
        <v>348</v>
      </c>
      <c r="C890" s="244" t="s">
        <v>2628</v>
      </c>
      <c r="D890" s="245" t="s">
        <v>1118</v>
      </c>
      <c r="E890" s="246">
        <v>163.69999999999999</v>
      </c>
      <c r="F890" s="246" t="s">
        <v>3095</v>
      </c>
      <c r="G890" s="246"/>
      <c r="I890" s="246"/>
      <c r="J890" s="246"/>
    </row>
    <row r="891" spans="1:10" hidden="1" x14ac:dyDescent="0.35">
      <c r="A891" s="251" t="s">
        <v>2100</v>
      </c>
      <c r="B891" s="243" t="s">
        <v>349</v>
      </c>
      <c r="C891" s="244" t="s">
        <v>2628</v>
      </c>
      <c r="D891" s="245" t="s">
        <v>1118</v>
      </c>
      <c r="E891" s="246">
        <v>100.97</v>
      </c>
      <c r="F891" s="246" t="s">
        <v>3095</v>
      </c>
      <c r="G891" s="246"/>
      <c r="I891" s="246"/>
      <c r="J891" s="246"/>
    </row>
    <row r="892" spans="1:10" hidden="1" x14ac:dyDescent="0.35">
      <c r="A892" s="251" t="s">
        <v>2101</v>
      </c>
      <c r="B892" s="243" t="s">
        <v>468</v>
      </c>
      <c r="C892" s="244" t="s">
        <v>2628</v>
      </c>
      <c r="D892" s="245" t="s">
        <v>1118</v>
      </c>
      <c r="E892" s="246">
        <v>50.489999999999995</v>
      </c>
      <c r="F892" s="246" t="s">
        <v>3095</v>
      </c>
      <c r="G892" s="250"/>
      <c r="I892" s="246"/>
      <c r="J892" s="246"/>
    </row>
    <row r="893" spans="1:10" hidden="1" x14ac:dyDescent="0.35">
      <c r="A893" s="251" t="s">
        <v>2102</v>
      </c>
      <c r="B893" s="243" t="s">
        <v>469</v>
      </c>
      <c r="C893" s="244" t="s">
        <v>2628</v>
      </c>
      <c r="D893" s="245" t="s">
        <v>1118</v>
      </c>
      <c r="E893" s="246">
        <v>81.850000000000009</v>
      </c>
      <c r="F893" s="246" t="s">
        <v>3095</v>
      </c>
      <c r="G893" s="250"/>
      <c r="I893" s="246"/>
      <c r="J893" s="246"/>
    </row>
    <row r="894" spans="1:10" hidden="1" x14ac:dyDescent="0.35">
      <c r="A894" s="251" t="s">
        <v>2103</v>
      </c>
      <c r="B894" s="243" t="s">
        <v>350</v>
      </c>
      <c r="C894" s="244" t="s">
        <v>2628</v>
      </c>
      <c r="D894" s="245" t="s">
        <v>1118</v>
      </c>
      <c r="E894" s="246">
        <v>92.550000000000011</v>
      </c>
      <c r="F894" s="246" t="s">
        <v>3095</v>
      </c>
      <c r="G894" s="246"/>
      <c r="I894" s="246"/>
      <c r="J894" s="246"/>
    </row>
    <row r="895" spans="1:10" hidden="1" x14ac:dyDescent="0.35">
      <c r="A895" s="251" t="s">
        <v>2104</v>
      </c>
      <c r="B895" s="243" t="s">
        <v>351</v>
      </c>
      <c r="C895" s="244" t="s">
        <v>2628</v>
      </c>
      <c r="D895" s="245" t="s">
        <v>1118</v>
      </c>
      <c r="E895" s="246">
        <v>150.06</v>
      </c>
      <c r="F895" s="246" t="s">
        <v>3095</v>
      </c>
      <c r="G895" s="246"/>
      <c r="I895" s="246"/>
      <c r="J895" s="246"/>
    </row>
    <row r="896" spans="1:10" hidden="1" x14ac:dyDescent="0.35">
      <c r="A896" s="251" t="s">
        <v>2105</v>
      </c>
      <c r="B896" s="243" t="s">
        <v>1318</v>
      </c>
      <c r="C896" s="244" t="s">
        <v>2628</v>
      </c>
      <c r="D896" s="245" t="s">
        <v>1118</v>
      </c>
      <c r="E896" s="246">
        <v>100.97</v>
      </c>
      <c r="F896" s="246" t="s">
        <v>3095</v>
      </c>
      <c r="G896" s="246"/>
      <c r="I896" s="246"/>
      <c r="J896" s="246"/>
    </row>
    <row r="897" spans="1:10" hidden="1" x14ac:dyDescent="0.35">
      <c r="A897" s="251" t="s">
        <v>2106</v>
      </c>
      <c r="B897" s="243" t="s">
        <v>352</v>
      </c>
      <c r="C897" s="244" t="s">
        <v>2628</v>
      </c>
      <c r="D897" s="245" t="s">
        <v>1118</v>
      </c>
      <c r="E897" s="246">
        <v>100.97</v>
      </c>
      <c r="F897" s="246" t="s">
        <v>3095</v>
      </c>
      <c r="G897" s="246"/>
      <c r="I897" s="246"/>
      <c r="J897" s="246"/>
    </row>
    <row r="898" spans="1:10" hidden="1" x14ac:dyDescent="0.35">
      <c r="A898" s="251" t="s">
        <v>2107</v>
      </c>
      <c r="B898" s="243" t="s">
        <v>1319</v>
      </c>
      <c r="C898" s="244" t="s">
        <v>2628</v>
      </c>
      <c r="D898" s="245" t="s">
        <v>1118</v>
      </c>
      <c r="E898" s="246">
        <v>43.29</v>
      </c>
      <c r="F898" s="246" t="s">
        <v>3095</v>
      </c>
      <c r="G898" s="246"/>
      <c r="I898" s="246"/>
      <c r="J898" s="246"/>
    </row>
    <row r="899" spans="1:10" hidden="1" x14ac:dyDescent="0.35">
      <c r="A899" s="251" t="s">
        <v>2108</v>
      </c>
      <c r="B899" s="243" t="s">
        <v>1320</v>
      </c>
      <c r="C899" s="244" t="s">
        <v>2628</v>
      </c>
      <c r="D899" s="245" t="s">
        <v>1118</v>
      </c>
      <c r="E899" s="246">
        <v>34.629999999999995</v>
      </c>
      <c r="F899" s="246" t="s">
        <v>3095</v>
      </c>
      <c r="G899" s="246"/>
      <c r="I899" s="246"/>
      <c r="J899" s="246"/>
    </row>
    <row r="900" spans="1:10" hidden="1" x14ac:dyDescent="0.35">
      <c r="A900" s="251" t="s">
        <v>2109</v>
      </c>
      <c r="B900" s="243" t="s">
        <v>353</v>
      </c>
      <c r="C900" s="244" t="s">
        <v>2628</v>
      </c>
      <c r="D900" s="245" t="s">
        <v>1118</v>
      </c>
      <c r="E900" s="246">
        <v>34.629999999999995</v>
      </c>
      <c r="F900" s="246" t="s">
        <v>3095</v>
      </c>
      <c r="G900" s="246"/>
      <c r="I900" s="246"/>
      <c r="J900" s="246"/>
    </row>
    <row r="901" spans="1:10" hidden="1" x14ac:dyDescent="0.35">
      <c r="A901" s="251" t="s">
        <v>2110</v>
      </c>
      <c r="B901" s="243" t="s">
        <v>354</v>
      </c>
      <c r="C901" s="244" t="s">
        <v>2628</v>
      </c>
      <c r="D901" s="245" t="s">
        <v>1118</v>
      </c>
      <c r="E901" s="246">
        <v>5.24</v>
      </c>
      <c r="F901" s="246" t="s">
        <v>3095</v>
      </c>
      <c r="G901" s="246"/>
      <c r="I901" s="246"/>
      <c r="J901" s="246"/>
    </row>
    <row r="902" spans="1:10" hidden="1" x14ac:dyDescent="0.35">
      <c r="A902" s="251" t="s">
        <v>2111</v>
      </c>
      <c r="B902" s="243" t="s">
        <v>1321</v>
      </c>
      <c r="C902" s="244" t="s">
        <v>2628</v>
      </c>
      <c r="D902" s="245" t="s">
        <v>1118</v>
      </c>
      <c r="E902" s="246">
        <v>10.79</v>
      </c>
      <c r="F902" s="246" t="s">
        <v>3095</v>
      </c>
      <c r="G902" s="246"/>
      <c r="I902" s="246"/>
      <c r="J902" s="246"/>
    </row>
    <row r="903" spans="1:10" hidden="1" x14ac:dyDescent="0.35">
      <c r="A903" s="251" t="s">
        <v>2112</v>
      </c>
      <c r="B903" s="248" t="s">
        <v>355</v>
      </c>
      <c r="C903" s="244" t="s">
        <v>2628</v>
      </c>
      <c r="D903" s="245" t="s">
        <v>1118</v>
      </c>
      <c r="E903" s="246">
        <v>11.47</v>
      </c>
      <c r="F903" s="246" t="s">
        <v>3095</v>
      </c>
      <c r="G903" s="246"/>
      <c r="I903" s="246"/>
      <c r="J903" s="246"/>
    </row>
    <row r="904" spans="1:10" hidden="1" x14ac:dyDescent="0.35">
      <c r="A904" s="251" t="s">
        <v>2113</v>
      </c>
      <c r="B904" s="243" t="s">
        <v>356</v>
      </c>
      <c r="C904" s="244" t="s">
        <v>2628</v>
      </c>
      <c r="D904" s="245" t="s">
        <v>1118</v>
      </c>
      <c r="E904" s="246">
        <v>10.79</v>
      </c>
      <c r="F904" s="246" t="s">
        <v>3095</v>
      </c>
      <c r="G904" s="246"/>
      <c r="I904" s="246"/>
      <c r="J904" s="246"/>
    </row>
    <row r="905" spans="1:10" hidden="1" x14ac:dyDescent="0.35">
      <c r="A905" s="251" t="s">
        <v>2114</v>
      </c>
      <c r="B905" s="243" t="s">
        <v>357</v>
      </c>
      <c r="C905" s="244" t="s">
        <v>2628</v>
      </c>
      <c r="D905" s="245" t="s">
        <v>1118</v>
      </c>
      <c r="E905" s="246">
        <v>4.75</v>
      </c>
      <c r="F905" s="246" t="s">
        <v>3095</v>
      </c>
      <c r="G905" s="246"/>
      <c r="I905" s="246"/>
      <c r="J905" s="246"/>
    </row>
    <row r="906" spans="1:10" hidden="1" x14ac:dyDescent="0.35">
      <c r="A906" s="251" t="s">
        <v>2115</v>
      </c>
      <c r="B906" s="243" t="s">
        <v>853</v>
      </c>
      <c r="C906" s="244" t="s">
        <v>2628</v>
      </c>
      <c r="D906" s="245" t="s">
        <v>1118</v>
      </c>
      <c r="E906" s="246">
        <v>112.37</v>
      </c>
      <c r="F906" s="246" t="s">
        <v>3095</v>
      </c>
      <c r="G906" s="246"/>
      <c r="I906" s="246"/>
      <c r="J906" s="246"/>
    </row>
    <row r="907" spans="1:10" hidden="1" x14ac:dyDescent="0.35">
      <c r="A907" s="251" t="s">
        <v>2116</v>
      </c>
      <c r="B907" s="243" t="s">
        <v>1322</v>
      </c>
      <c r="C907" s="244" t="s">
        <v>2628</v>
      </c>
      <c r="D907" s="245" t="s">
        <v>1118</v>
      </c>
      <c r="E907" s="246">
        <v>175.1</v>
      </c>
      <c r="F907" s="246" t="s">
        <v>3095</v>
      </c>
      <c r="G907" s="246"/>
      <c r="I907" s="246"/>
      <c r="J907" s="246"/>
    </row>
    <row r="908" spans="1:10" hidden="1" x14ac:dyDescent="0.35">
      <c r="A908" s="251" t="s">
        <v>2117</v>
      </c>
      <c r="B908" s="243" t="s">
        <v>854</v>
      </c>
      <c r="C908" s="244" t="s">
        <v>2628</v>
      </c>
      <c r="D908" s="245" t="s">
        <v>1118</v>
      </c>
      <c r="E908" s="246">
        <v>138.82999999999998</v>
      </c>
      <c r="F908" s="246" t="s">
        <v>3095</v>
      </c>
      <c r="G908" s="246"/>
      <c r="I908" s="246"/>
      <c r="J908" s="246"/>
    </row>
    <row r="909" spans="1:10" hidden="1" x14ac:dyDescent="0.35">
      <c r="A909" s="251" t="s">
        <v>2118</v>
      </c>
      <c r="B909" s="243" t="s">
        <v>855</v>
      </c>
      <c r="C909" s="244" t="s">
        <v>2628</v>
      </c>
      <c r="D909" s="245" t="s">
        <v>1118</v>
      </c>
      <c r="E909" s="246">
        <v>245.54</v>
      </c>
      <c r="F909" s="246" t="s">
        <v>3095</v>
      </c>
      <c r="G909" s="246"/>
      <c r="I909" s="246"/>
      <c r="J909" s="246"/>
    </row>
    <row r="910" spans="1:10" hidden="1" x14ac:dyDescent="0.35">
      <c r="A910" s="251" t="s">
        <v>2119</v>
      </c>
      <c r="B910" s="243" t="s">
        <v>358</v>
      </c>
      <c r="C910" s="244" t="s">
        <v>2628</v>
      </c>
      <c r="D910" s="245" t="s">
        <v>1118</v>
      </c>
      <c r="E910" s="246">
        <v>134.62</v>
      </c>
      <c r="F910" s="246" t="s">
        <v>3096</v>
      </c>
      <c r="G910" s="246"/>
      <c r="I910" s="246"/>
      <c r="J910" s="246"/>
    </row>
    <row r="911" spans="1:10" hidden="1" x14ac:dyDescent="0.35">
      <c r="A911" s="251" t="s">
        <v>2120</v>
      </c>
      <c r="B911" s="243" t="s">
        <v>359</v>
      </c>
      <c r="C911" s="244" t="s">
        <v>2628</v>
      </c>
      <c r="D911" s="245" t="s">
        <v>1118</v>
      </c>
      <c r="E911" s="246">
        <v>196.42999999999998</v>
      </c>
      <c r="F911" s="246" t="s">
        <v>3096</v>
      </c>
      <c r="G911" s="246"/>
      <c r="I911" s="246"/>
      <c r="J911" s="246"/>
    </row>
    <row r="912" spans="1:10" hidden="1" x14ac:dyDescent="0.35">
      <c r="A912" s="251" t="s">
        <v>2121</v>
      </c>
      <c r="B912" s="243" t="s">
        <v>360</v>
      </c>
      <c r="C912" s="244" t="s">
        <v>2628</v>
      </c>
      <c r="D912" s="245" t="s">
        <v>1118</v>
      </c>
      <c r="E912" s="246">
        <v>73.430000000000007</v>
      </c>
      <c r="F912" s="246" t="s">
        <v>3096</v>
      </c>
      <c r="G912" s="246"/>
      <c r="I912" s="246"/>
      <c r="J912" s="246"/>
    </row>
    <row r="913" spans="1:10" hidden="1" x14ac:dyDescent="0.35">
      <c r="A913" s="251" t="s">
        <v>2122</v>
      </c>
      <c r="B913" s="243" t="s">
        <v>361</v>
      </c>
      <c r="C913" s="244" t="s">
        <v>2628</v>
      </c>
      <c r="D913" s="245" t="s">
        <v>1118</v>
      </c>
      <c r="E913" s="246">
        <v>107.15</v>
      </c>
      <c r="F913" s="246" t="s">
        <v>3096</v>
      </c>
      <c r="G913" s="246"/>
      <c r="I913" s="246"/>
      <c r="J913" s="246"/>
    </row>
    <row r="914" spans="1:10" hidden="1" x14ac:dyDescent="0.35">
      <c r="A914" s="251" t="s">
        <v>2123</v>
      </c>
      <c r="B914" s="243" t="s">
        <v>362</v>
      </c>
      <c r="C914" s="244" t="s">
        <v>2628</v>
      </c>
      <c r="D914" s="245" t="s">
        <v>1118</v>
      </c>
      <c r="E914" s="246">
        <v>36.72</v>
      </c>
      <c r="F914" s="246" t="s">
        <v>3096</v>
      </c>
      <c r="G914" s="246"/>
      <c r="I914" s="246"/>
      <c r="J914" s="246"/>
    </row>
    <row r="915" spans="1:10" hidden="1" x14ac:dyDescent="0.35">
      <c r="A915" s="251" t="s">
        <v>2124</v>
      </c>
      <c r="B915" s="243" t="s">
        <v>363</v>
      </c>
      <c r="C915" s="244" t="s">
        <v>2628</v>
      </c>
      <c r="D915" s="245" t="s">
        <v>1118</v>
      </c>
      <c r="E915" s="246">
        <v>53.58</v>
      </c>
      <c r="F915" s="246" t="s">
        <v>3096</v>
      </c>
      <c r="G915" s="246"/>
      <c r="I915" s="246"/>
      <c r="J915" s="246"/>
    </row>
    <row r="916" spans="1:10" hidden="1" x14ac:dyDescent="0.35">
      <c r="A916" s="251" t="s">
        <v>2125</v>
      </c>
      <c r="B916" s="243" t="s">
        <v>509</v>
      </c>
      <c r="C916" s="244" t="s">
        <v>2628</v>
      </c>
      <c r="D916" s="245" t="s">
        <v>1118</v>
      </c>
      <c r="E916" s="246">
        <v>40.699999999999996</v>
      </c>
      <c r="F916" s="246" t="s">
        <v>3096</v>
      </c>
      <c r="G916" s="246"/>
      <c r="I916" s="246"/>
      <c r="J916" s="246"/>
    </row>
    <row r="917" spans="1:10" hidden="1" x14ac:dyDescent="0.35">
      <c r="A917" s="251" t="s">
        <v>2126</v>
      </c>
      <c r="B917" s="243" t="s">
        <v>510</v>
      </c>
      <c r="C917" s="244" t="s">
        <v>2628</v>
      </c>
      <c r="D917" s="245" t="s">
        <v>1118</v>
      </c>
      <c r="E917" s="246">
        <v>57.559999999999995</v>
      </c>
      <c r="F917" s="246" t="s">
        <v>3096</v>
      </c>
      <c r="G917" s="246"/>
      <c r="I917" s="246"/>
      <c r="J917" s="246"/>
    </row>
    <row r="918" spans="1:10" hidden="1" x14ac:dyDescent="0.35">
      <c r="A918" s="251" t="s">
        <v>2127</v>
      </c>
      <c r="B918" s="243" t="s">
        <v>1323</v>
      </c>
      <c r="C918" s="244" t="s">
        <v>2628</v>
      </c>
      <c r="D918" s="245" t="s">
        <v>1118</v>
      </c>
      <c r="E918" s="246">
        <v>40.699999999999996</v>
      </c>
      <c r="F918" s="246" t="s">
        <v>3096</v>
      </c>
      <c r="G918" s="246"/>
      <c r="I918" s="246"/>
      <c r="J918" s="246"/>
    </row>
    <row r="919" spans="1:10" hidden="1" x14ac:dyDescent="0.35">
      <c r="A919" s="251" t="s">
        <v>2128</v>
      </c>
      <c r="B919" s="243" t="s">
        <v>364</v>
      </c>
      <c r="C919" s="244" t="s">
        <v>2628</v>
      </c>
      <c r="D919" s="245" t="s">
        <v>1118</v>
      </c>
      <c r="E919" s="246">
        <v>134.62</v>
      </c>
      <c r="F919" s="246" t="s">
        <v>3096</v>
      </c>
      <c r="G919" s="246"/>
      <c r="I919" s="246"/>
      <c r="J919" s="246"/>
    </row>
    <row r="920" spans="1:10" hidden="1" x14ac:dyDescent="0.35">
      <c r="A920" s="251" t="s">
        <v>2129</v>
      </c>
      <c r="B920" s="243" t="s">
        <v>365</v>
      </c>
      <c r="C920" s="244" t="s">
        <v>2628</v>
      </c>
      <c r="D920" s="245" t="s">
        <v>1118</v>
      </c>
      <c r="E920" s="246">
        <v>196.42999999999998</v>
      </c>
      <c r="F920" s="246" t="s">
        <v>3096</v>
      </c>
      <c r="G920" s="246"/>
      <c r="I920" s="246"/>
      <c r="J920" s="246"/>
    </row>
    <row r="921" spans="1:10" hidden="1" x14ac:dyDescent="0.35">
      <c r="A921" s="251" t="s">
        <v>2130</v>
      </c>
      <c r="B921" s="243" t="s">
        <v>366</v>
      </c>
      <c r="C921" s="244" t="s">
        <v>2628</v>
      </c>
      <c r="D921" s="245" t="s">
        <v>1118</v>
      </c>
      <c r="E921" s="246">
        <v>134.62</v>
      </c>
      <c r="F921" s="246" t="s">
        <v>3096</v>
      </c>
      <c r="G921" s="246"/>
      <c r="I921" s="246"/>
      <c r="J921" s="246"/>
    </row>
    <row r="922" spans="1:10" hidden="1" x14ac:dyDescent="0.35">
      <c r="A922" s="251" t="s">
        <v>2131</v>
      </c>
      <c r="B922" s="243" t="s">
        <v>367</v>
      </c>
      <c r="C922" s="244" t="s">
        <v>2628</v>
      </c>
      <c r="D922" s="245" t="s">
        <v>1118</v>
      </c>
      <c r="E922" s="246">
        <v>196.42999999999998</v>
      </c>
      <c r="F922" s="246" t="s">
        <v>3096</v>
      </c>
      <c r="G922" s="246"/>
      <c r="I922" s="246"/>
      <c r="J922" s="246"/>
    </row>
    <row r="923" spans="1:10" hidden="1" x14ac:dyDescent="0.35">
      <c r="A923" s="251" t="s">
        <v>2132</v>
      </c>
      <c r="B923" s="243" t="s">
        <v>368</v>
      </c>
      <c r="C923" s="244" t="s">
        <v>2628</v>
      </c>
      <c r="D923" s="245" t="s">
        <v>1118</v>
      </c>
      <c r="E923" s="246">
        <v>134.62</v>
      </c>
      <c r="F923" s="246" t="s">
        <v>3096</v>
      </c>
      <c r="G923" s="246"/>
      <c r="I923" s="246"/>
      <c r="J923" s="246"/>
    </row>
    <row r="924" spans="1:10" hidden="1" x14ac:dyDescent="0.35">
      <c r="A924" s="251" t="s">
        <v>2133</v>
      </c>
      <c r="B924" s="243" t="s">
        <v>369</v>
      </c>
      <c r="C924" s="244" t="s">
        <v>2628</v>
      </c>
      <c r="D924" s="245" t="s">
        <v>1118</v>
      </c>
      <c r="E924" s="246">
        <v>196.42999999999998</v>
      </c>
      <c r="F924" s="246" t="s">
        <v>3096</v>
      </c>
      <c r="G924" s="246"/>
      <c r="I924" s="246"/>
      <c r="J924" s="246"/>
    </row>
    <row r="925" spans="1:10" hidden="1" x14ac:dyDescent="0.35">
      <c r="A925" s="251" t="s">
        <v>2134</v>
      </c>
      <c r="B925" s="243" t="s">
        <v>370</v>
      </c>
      <c r="C925" s="244" t="s">
        <v>2628</v>
      </c>
      <c r="D925" s="245" t="s">
        <v>1118</v>
      </c>
      <c r="E925" s="246">
        <v>134.62</v>
      </c>
      <c r="F925" s="246" t="s">
        <v>3096</v>
      </c>
      <c r="G925" s="246"/>
      <c r="I925" s="246"/>
      <c r="J925" s="246"/>
    </row>
    <row r="926" spans="1:10" hidden="1" x14ac:dyDescent="0.35">
      <c r="A926" s="251" t="s">
        <v>2135</v>
      </c>
      <c r="B926" s="243" t="s">
        <v>371</v>
      </c>
      <c r="C926" s="244" t="s">
        <v>2628</v>
      </c>
      <c r="D926" s="245" t="s">
        <v>1118</v>
      </c>
      <c r="E926" s="246">
        <v>196.42999999999998</v>
      </c>
      <c r="F926" s="246" t="s">
        <v>3096</v>
      </c>
      <c r="G926" s="246"/>
      <c r="I926" s="246"/>
      <c r="J926" s="246"/>
    </row>
    <row r="927" spans="1:10" hidden="1" x14ac:dyDescent="0.35">
      <c r="A927" s="251" t="s">
        <v>2136</v>
      </c>
      <c r="B927" s="243" t="s">
        <v>372</v>
      </c>
      <c r="C927" s="244" t="s">
        <v>2628</v>
      </c>
      <c r="D927" s="245" t="s">
        <v>1118</v>
      </c>
      <c r="E927" s="246">
        <v>134.62</v>
      </c>
      <c r="F927" s="246" t="s">
        <v>3096</v>
      </c>
      <c r="G927" s="246"/>
      <c r="I927" s="246"/>
      <c r="J927" s="246"/>
    </row>
    <row r="928" spans="1:10" hidden="1" x14ac:dyDescent="0.35">
      <c r="A928" s="251" t="s">
        <v>2137</v>
      </c>
      <c r="B928" s="243" t="s">
        <v>373</v>
      </c>
      <c r="C928" s="244" t="s">
        <v>2628</v>
      </c>
      <c r="D928" s="245" t="s">
        <v>1118</v>
      </c>
      <c r="E928" s="246">
        <v>196.42999999999998</v>
      </c>
      <c r="F928" s="246" t="s">
        <v>3096</v>
      </c>
      <c r="G928" s="246"/>
      <c r="I928" s="246"/>
      <c r="J928" s="246"/>
    </row>
    <row r="929" spans="1:10" hidden="1" x14ac:dyDescent="0.35">
      <c r="A929" s="251" t="s">
        <v>2138</v>
      </c>
      <c r="B929" s="243" t="s">
        <v>461</v>
      </c>
      <c r="C929" s="244" t="s">
        <v>2628</v>
      </c>
      <c r="D929" s="245" t="s">
        <v>1118</v>
      </c>
      <c r="E929" s="246">
        <v>214.29</v>
      </c>
      <c r="F929" s="246" t="s">
        <v>3096</v>
      </c>
      <c r="G929" s="246"/>
      <c r="I929" s="246"/>
      <c r="J929" s="246"/>
    </row>
    <row r="930" spans="1:10" hidden="1" x14ac:dyDescent="0.35">
      <c r="A930" s="251" t="s">
        <v>2139</v>
      </c>
      <c r="B930" s="243" t="s">
        <v>462</v>
      </c>
      <c r="C930" s="244" t="s">
        <v>2628</v>
      </c>
      <c r="D930" s="245" t="s">
        <v>1118</v>
      </c>
      <c r="E930" s="246">
        <v>146.85999999999999</v>
      </c>
      <c r="F930" s="246" t="s">
        <v>3096</v>
      </c>
      <c r="G930" s="246"/>
      <c r="I930" s="246"/>
      <c r="J930" s="246"/>
    </row>
    <row r="931" spans="1:10" hidden="1" x14ac:dyDescent="0.35">
      <c r="A931" s="251" t="s">
        <v>2140</v>
      </c>
      <c r="B931" s="243" t="s">
        <v>374</v>
      </c>
      <c r="C931" s="244" t="s">
        <v>2628</v>
      </c>
      <c r="D931" s="245" t="s">
        <v>1118</v>
      </c>
      <c r="E931" s="246">
        <v>214.29</v>
      </c>
      <c r="F931" s="246" t="s">
        <v>3096</v>
      </c>
      <c r="G931" s="246"/>
      <c r="I931" s="246"/>
      <c r="J931" s="246"/>
    </row>
    <row r="932" spans="1:10" hidden="1" x14ac:dyDescent="0.35">
      <c r="A932" s="251" t="s">
        <v>2141</v>
      </c>
      <c r="B932" s="243" t="s">
        <v>375</v>
      </c>
      <c r="C932" s="244" t="s">
        <v>2628</v>
      </c>
      <c r="D932" s="245" t="s">
        <v>1118</v>
      </c>
      <c r="E932" s="246">
        <v>146.85999999999999</v>
      </c>
      <c r="F932" s="246" t="s">
        <v>3096</v>
      </c>
      <c r="G932" s="246"/>
      <c r="I932" s="246"/>
      <c r="J932" s="246"/>
    </row>
    <row r="933" spans="1:10" hidden="1" x14ac:dyDescent="0.35">
      <c r="A933" s="251" t="s">
        <v>2142</v>
      </c>
      <c r="B933" s="243" t="s">
        <v>467</v>
      </c>
      <c r="C933" s="244" t="s">
        <v>2628</v>
      </c>
      <c r="D933" s="245" t="s">
        <v>1118</v>
      </c>
      <c r="E933" s="246">
        <v>73.430000000000007</v>
      </c>
      <c r="F933" s="246" t="s">
        <v>3096</v>
      </c>
      <c r="G933" s="250"/>
      <c r="I933" s="246"/>
      <c r="J933" s="246"/>
    </row>
    <row r="934" spans="1:10" hidden="1" x14ac:dyDescent="0.35">
      <c r="A934" s="251" t="s">
        <v>2143</v>
      </c>
      <c r="B934" s="243" t="s">
        <v>1324</v>
      </c>
      <c r="C934" s="244" t="s">
        <v>2628</v>
      </c>
      <c r="D934" s="245" t="s">
        <v>1118</v>
      </c>
      <c r="E934" s="246">
        <v>107.15</v>
      </c>
      <c r="F934" s="246" t="s">
        <v>3096</v>
      </c>
      <c r="G934" s="250"/>
      <c r="I934" s="246"/>
      <c r="J934" s="246"/>
    </row>
    <row r="935" spans="1:10" hidden="1" x14ac:dyDescent="0.35">
      <c r="A935" s="251" t="s">
        <v>2144</v>
      </c>
      <c r="B935" s="243" t="s">
        <v>376</v>
      </c>
      <c r="C935" s="244" t="s">
        <v>2628</v>
      </c>
      <c r="D935" s="245" t="s">
        <v>1118</v>
      </c>
      <c r="E935" s="246">
        <v>134.62</v>
      </c>
      <c r="F935" s="246" t="s">
        <v>3096</v>
      </c>
      <c r="G935" s="246"/>
      <c r="I935" s="246"/>
      <c r="J935" s="246"/>
    </row>
    <row r="936" spans="1:10" hidden="1" x14ac:dyDescent="0.35">
      <c r="A936" s="251" t="s">
        <v>2145</v>
      </c>
      <c r="B936" s="243" t="s">
        <v>377</v>
      </c>
      <c r="C936" s="244" t="s">
        <v>2628</v>
      </c>
      <c r="D936" s="245" t="s">
        <v>1118</v>
      </c>
      <c r="E936" s="246">
        <v>196.42999999999998</v>
      </c>
      <c r="F936" s="246" t="s">
        <v>3096</v>
      </c>
      <c r="G936" s="246"/>
      <c r="I936" s="246"/>
      <c r="J936" s="246"/>
    </row>
    <row r="937" spans="1:10" hidden="1" x14ac:dyDescent="0.35">
      <c r="A937" s="251" t="s">
        <v>2146</v>
      </c>
      <c r="B937" s="243" t="s">
        <v>1325</v>
      </c>
      <c r="C937" s="244" t="s">
        <v>2628</v>
      </c>
      <c r="D937" s="245" t="s">
        <v>1118</v>
      </c>
      <c r="E937" s="246">
        <v>146.85999999999999</v>
      </c>
      <c r="F937" s="246" t="s">
        <v>3096</v>
      </c>
      <c r="G937" s="246"/>
      <c r="I937" s="246"/>
      <c r="J937" s="246"/>
    </row>
    <row r="938" spans="1:10" hidden="1" x14ac:dyDescent="0.35">
      <c r="A938" s="251" t="s">
        <v>2147</v>
      </c>
      <c r="B938" s="243" t="s">
        <v>378</v>
      </c>
      <c r="C938" s="244" t="s">
        <v>2628</v>
      </c>
      <c r="D938" s="245" t="s">
        <v>1118</v>
      </c>
      <c r="E938" s="246">
        <v>146.85999999999999</v>
      </c>
      <c r="F938" s="246" t="s">
        <v>3096</v>
      </c>
      <c r="G938" s="246"/>
      <c r="I938" s="246"/>
      <c r="J938" s="246"/>
    </row>
    <row r="939" spans="1:10" hidden="1" x14ac:dyDescent="0.35">
      <c r="A939" s="251" t="s">
        <v>2148</v>
      </c>
      <c r="B939" s="243" t="s">
        <v>1326</v>
      </c>
      <c r="C939" s="244" t="s">
        <v>2628</v>
      </c>
      <c r="D939" s="245" t="s">
        <v>1118</v>
      </c>
      <c r="E939" s="246">
        <v>46</v>
      </c>
      <c r="F939" s="246" t="s">
        <v>3096</v>
      </c>
      <c r="G939" s="246"/>
      <c r="I939" s="246"/>
      <c r="J939" s="246"/>
    </row>
    <row r="940" spans="1:10" hidden="1" x14ac:dyDescent="0.35">
      <c r="A940" s="251" t="s">
        <v>2149</v>
      </c>
      <c r="B940" s="243" t="s">
        <v>1327</v>
      </c>
      <c r="C940" s="244" t="s">
        <v>2628</v>
      </c>
      <c r="D940" s="245" t="s">
        <v>1118</v>
      </c>
      <c r="E940" s="246">
        <v>36.799999999999997</v>
      </c>
      <c r="F940" s="246" t="s">
        <v>3096</v>
      </c>
      <c r="G940" s="246"/>
      <c r="I940" s="246"/>
      <c r="J940" s="246"/>
    </row>
    <row r="941" spans="1:10" hidden="1" x14ac:dyDescent="0.35">
      <c r="A941" s="251" t="s">
        <v>2150</v>
      </c>
      <c r="B941" s="243" t="s">
        <v>379</v>
      </c>
      <c r="C941" s="244" t="s">
        <v>2628</v>
      </c>
      <c r="D941" s="245" t="s">
        <v>1118</v>
      </c>
      <c r="E941" s="246">
        <v>36.799999999999997</v>
      </c>
      <c r="F941" s="246" t="s">
        <v>3096</v>
      </c>
      <c r="G941" s="246"/>
      <c r="I941" s="246"/>
      <c r="J941" s="246"/>
    </row>
    <row r="942" spans="1:10" hidden="1" x14ac:dyDescent="0.35">
      <c r="A942" s="251" t="s">
        <v>2151</v>
      </c>
      <c r="B942" s="243" t="s">
        <v>380</v>
      </c>
      <c r="C942" s="244" t="s">
        <v>2628</v>
      </c>
      <c r="D942" s="245" t="s">
        <v>1118</v>
      </c>
      <c r="E942" s="246">
        <v>5.59</v>
      </c>
      <c r="F942" s="246" t="s">
        <v>3096</v>
      </c>
      <c r="G942" s="246"/>
      <c r="I942" s="246"/>
      <c r="J942" s="246"/>
    </row>
    <row r="943" spans="1:10" hidden="1" x14ac:dyDescent="0.35">
      <c r="A943" s="251" t="s">
        <v>2152</v>
      </c>
      <c r="B943" s="243" t="s">
        <v>1328</v>
      </c>
      <c r="C943" s="244" t="s">
        <v>2628</v>
      </c>
      <c r="D943" s="245" t="s">
        <v>1118</v>
      </c>
      <c r="E943" s="246">
        <v>11.47</v>
      </c>
      <c r="F943" s="246" t="s">
        <v>3096</v>
      </c>
      <c r="G943" s="246"/>
      <c r="I943" s="246"/>
      <c r="J943" s="246"/>
    </row>
    <row r="944" spans="1:10" hidden="1" x14ac:dyDescent="0.35">
      <c r="A944" s="251" t="s">
        <v>2153</v>
      </c>
      <c r="B944" s="243" t="s">
        <v>381</v>
      </c>
      <c r="C944" s="244" t="s">
        <v>2628</v>
      </c>
      <c r="D944" s="245" t="s">
        <v>1118</v>
      </c>
      <c r="E944" s="246">
        <v>12.15</v>
      </c>
      <c r="F944" s="246" t="s">
        <v>3096</v>
      </c>
      <c r="G944" s="246"/>
      <c r="I944" s="246"/>
      <c r="J944" s="246"/>
    </row>
    <row r="945" spans="1:10" hidden="1" x14ac:dyDescent="0.35">
      <c r="A945" s="251" t="s">
        <v>2154</v>
      </c>
      <c r="B945" s="248" t="s">
        <v>382</v>
      </c>
      <c r="C945" s="244" t="s">
        <v>2628</v>
      </c>
      <c r="D945" s="245" t="s">
        <v>1118</v>
      </c>
      <c r="E945" s="246">
        <v>11.47</v>
      </c>
      <c r="F945" s="246" t="s">
        <v>3096</v>
      </c>
      <c r="G945" s="246"/>
      <c r="I945" s="246"/>
      <c r="J945" s="246"/>
    </row>
    <row r="946" spans="1:10" hidden="1" x14ac:dyDescent="0.35">
      <c r="A946" s="251" t="s">
        <v>2155</v>
      </c>
      <c r="B946" s="243" t="s">
        <v>383</v>
      </c>
      <c r="C946" s="244" t="s">
        <v>2628</v>
      </c>
      <c r="D946" s="245" t="s">
        <v>1118</v>
      </c>
      <c r="E946" s="246">
        <v>5.18</v>
      </c>
      <c r="F946" s="246" t="s">
        <v>3096</v>
      </c>
      <c r="G946" s="246"/>
      <c r="I946" s="246"/>
      <c r="J946" s="246"/>
    </row>
    <row r="947" spans="1:10" hidden="1" x14ac:dyDescent="0.35">
      <c r="A947" s="251" t="s">
        <v>2156</v>
      </c>
      <c r="B947" s="243" t="s">
        <v>856</v>
      </c>
      <c r="C947" s="244" t="s">
        <v>2628</v>
      </c>
      <c r="D947" s="245" t="s">
        <v>1118</v>
      </c>
      <c r="E947" s="246">
        <v>159.12</v>
      </c>
      <c r="F947" s="246" t="s">
        <v>3096</v>
      </c>
      <c r="G947" s="246"/>
      <c r="I947" s="246"/>
      <c r="J947" s="246"/>
    </row>
    <row r="948" spans="1:10" hidden="1" x14ac:dyDescent="0.35">
      <c r="A948" s="251" t="s">
        <v>2157</v>
      </c>
      <c r="B948" s="243" t="s">
        <v>1329</v>
      </c>
      <c r="C948" s="244" t="s">
        <v>2628</v>
      </c>
      <c r="D948" s="245" t="s">
        <v>1118</v>
      </c>
      <c r="E948" s="246">
        <v>226.54999999999998</v>
      </c>
      <c r="F948" s="246" t="s">
        <v>3096</v>
      </c>
      <c r="G948" s="246"/>
      <c r="I948" s="246"/>
      <c r="J948" s="246"/>
    </row>
    <row r="949" spans="1:10" hidden="1" x14ac:dyDescent="0.35">
      <c r="A949" s="251" t="s">
        <v>2158</v>
      </c>
      <c r="B949" s="243" t="s">
        <v>857</v>
      </c>
      <c r="C949" s="244" t="s">
        <v>2628</v>
      </c>
      <c r="D949" s="245" t="s">
        <v>1118</v>
      </c>
      <c r="E949" s="246">
        <v>201.92999999999998</v>
      </c>
      <c r="F949" s="246" t="s">
        <v>3096</v>
      </c>
      <c r="G949" s="246"/>
      <c r="I949" s="246"/>
      <c r="J949" s="246"/>
    </row>
    <row r="950" spans="1:10" hidden="1" x14ac:dyDescent="0.35">
      <c r="A950" s="251" t="s">
        <v>2159</v>
      </c>
      <c r="B950" s="243" t="s">
        <v>858</v>
      </c>
      <c r="C950" s="244" t="s">
        <v>2628</v>
      </c>
      <c r="D950" s="245" t="s">
        <v>1118</v>
      </c>
      <c r="E950" s="246">
        <v>321.43</v>
      </c>
      <c r="F950" s="246" t="s">
        <v>3096</v>
      </c>
      <c r="G950" s="246"/>
      <c r="I950" s="246"/>
      <c r="J950" s="246"/>
    </row>
    <row r="951" spans="1:10" hidden="1" x14ac:dyDescent="0.35">
      <c r="A951" s="251" t="s">
        <v>2160</v>
      </c>
      <c r="B951" s="243" t="s">
        <v>384</v>
      </c>
      <c r="C951" s="244" t="s">
        <v>2628</v>
      </c>
      <c r="D951" s="245" t="s">
        <v>1118</v>
      </c>
      <c r="E951" s="246">
        <v>145.84</v>
      </c>
      <c r="F951" s="246" t="s">
        <v>3097</v>
      </c>
      <c r="G951" s="246"/>
      <c r="I951" s="246"/>
      <c r="J951" s="246"/>
    </row>
    <row r="952" spans="1:10" hidden="1" x14ac:dyDescent="0.35">
      <c r="A952" s="251" t="s">
        <v>2161</v>
      </c>
      <c r="B952" s="243" t="s">
        <v>385</v>
      </c>
      <c r="C952" s="244" t="s">
        <v>2628</v>
      </c>
      <c r="D952" s="245" t="s">
        <v>1118</v>
      </c>
      <c r="E952" s="246">
        <v>211.95999999999998</v>
      </c>
      <c r="F952" s="246" t="s">
        <v>3097</v>
      </c>
      <c r="G952" s="246"/>
      <c r="I952" s="246"/>
      <c r="J952" s="246"/>
    </row>
    <row r="953" spans="1:10" hidden="1" x14ac:dyDescent="0.35">
      <c r="A953" s="251" t="s">
        <v>2162</v>
      </c>
      <c r="B953" s="243" t="s">
        <v>386</v>
      </c>
      <c r="C953" s="244" t="s">
        <v>2628</v>
      </c>
      <c r="D953" s="245" t="s">
        <v>1118</v>
      </c>
      <c r="E953" s="246">
        <v>79.550000000000011</v>
      </c>
      <c r="F953" s="246" t="s">
        <v>3097</v>
      </c>
      <c r="G953" s="246"/>
      <c r="I953" s="246"/>
      <c r="J953" s="246"/>
    </row>
    <row r="954" spans="1:10" hidden="1" x14ac:dyDescent="0.35">
      <c r="A954" s="251" t="s">
        <v>2163</v>
      </c>
      <c r="B954" s="243" t="s">
        <v>387</v>
      </c>
      <c r="C954" s="244" t="s">
        <v>2628</v>
      </c>
      <c r="D954" s="245" t="s">
        <v>1118</v>
      </c>
      <c r="E954" s="246">
        <v>115.62</v>
      </c>
      <c r="F954" s="246" t="s">
        <v>3097</v>
      </c>
      <c r="G954" s="246"/>
      <c r="I954" s="246"/>
      <c r="J954" s="246"/>
    </row>
    <row r="955" spans="1:10" hidden="1" x14ac:dyDescent="0.35">
      <c r="A955" s="251" t="s">
        <v>2164</v>
      </c>
      <c r="B955" s="243" t="s">
        <v>388</v>
      </c>
      <c r="C955" s="244" t="s">
        <v>2628</v>
      </c>
      <c r="D955" s="245" t="s">
        <v>1118</v>
      </c>
      <c r="E955" s="246">
        <v>39.78</v>
      </c>
      <c r="F955" s="246" t="s">
        <v>3097</v>
      </c>
      <c r="G955" s="246"/>
      <c r="I955" s="246"/>
      <c r="J955" s="246"/>
    </row>
    <row r="956" spans="1:10" hidden="1" x14ac:dyDescent="0.35">
      <c r="A956" s="251" t="s">
        <v>2165</v>
      </c>
      <c r="B956" s="243" t="s">
        <v>389</v>
      </c>
      <c r="C956" s="244" t="s">
        <v>2628</v>
      </c>
      <c r="D956" s="245" t="s">
        <v>1118</v>
      </c>
      <c r="E956" s="246">
        <v>57.809999999999995</v>
      </c>
      <c r="F956" s="246" t="s">
        <v>3097</v>
      </c>
      <c r="G956" s="246"/>
      <c r="I956" s="246"/>
      <c r="J956" s="246"/>
    </row>
    <row r="957" spans="1:10" hidden="1" x14ac:dyDescent="0.35">
      <c r="A957" s="251" t="s">
        <v>2166</v>
      </c>
      <c r="B957" s="243" t="s">
        <v>511</v>
      </c>
      <c r="C957" s="244" t="s">
        <v>2628</v>
      </c>
      <c r="D957" s="245" t="s">
        <v>1118</v>
      </c>
      <c r="E957" s="246">
        <v>43.76</v>
      </c>
      <c r="F957" s="246" t="s">
        <v>3097</v>
      </c>
      <c r="G957" s="246"/>
      <c r="I957" s="246"/>
      <c r="J957" s="246"/>
    </row>
    <row r="958" spans="1:10" hidden="1" x14ac:dyDescent="0.35">
      <c r="A958" s="251" t="s">
        <v>2167</v>
      </c>
      <c r="B958" s="243" t="s">
        <v>512</v>
      </c>
      <c r="C958" s="244" t="s">
        <v>2628</v>
      </c>
      <c r="D958" s="245" t="s">
        <v>1118</v>
      </c>
      <c r="E958" s="246">
        <v>61.79</v>
      </c>
      <c r="F958" s="246" t="s">
        <v>3097</v>
      </c>
      <c r="G958" s="246"/>
      <c r="I958" s="246"/>
      <c r="J958" s="246"/>
    </row>
    <row r="959" spans="1:10" hidden="1" x14ac:dyDescent="0.35">
      <c r="A959" s="251" t="s">
        <v>2168</v>
      </c>
      <c r="B959" s="243" t="s">
        <v>1330</v>
      </c>
      <c r="C959" s="244" t="s">
        <v>2628</v>
      </c>
      <c r="D959" s="245" t="s">
        <v>1118</v>
      </c>
      <c r="E959" s="246">
        <v>43.76</v>
      </c>
      <c r="F959" s="246" t="s">
        <v>3097</v>
      </c>
      <c r="G959" s="246"/>
      <c r="I959" s="246"/>
      <c r="J959" s="246"/>
    </row>
    <row r="960" spans="1:10" hidden="1" x14ac:dyDescent="0.35">
      <c r="A960" s="251" t="s">
        <v>2169</v>
      </c>
      <c r="B960" s="243" t="s">
        <v>390</v>
      </c>
      <c r="C960" s="244" t="s">
        <v>2628</v>
      </c>
      <c r="D960" s="245" t="s">
        <v>1118</v>
      </c>
      <c r="E960" s="246">
        <v>145.84</v>
      </c>
      <c r="F960" s="246" t="s">
        <v>3097</v>
      </c>
      <c r="G960" s="246"/>
      <c r="I960" s="246"/>
      <c r="J960" s="246"/>
    </row>
    <row r="961" spans="1:10" hidden="1" x14ac:dyDescent="0.35">
      <c r="A961" s="251" t="s">
        <v>2170</v>
      </c>
      <c r="B961" s="243" t="s">
        <v>391</v>
      </c>
      <c r="C961" s="244" t="s">
        <v>2628</v>
      </c>
      <c r="D961" s="245" t="s">
        <v>1118</v>
      </c>
      <c r="E961" s="246">
        <v>211.95999999999998</v>
      </c>
      <c r="F961" s="246" t="s">
        <v>3097</v>
      </c>
      <c r="G961" s="246"/>
      <c r="I961" s="246"/>
      <c r="J961" s="246"/>
    </row>
    <row r="962" spans="1:10" hidden="1" x14ac:dyDescent="0.35">
      <c r="A962" s="251" t="s">
        <v>2171</v>
      </c>
      <c r="B962" s="243" t="s">
        <v>392</v>
      </c>
      <c r="C962" s="244" t="s">
        <v>2628</v>
      </c>
      <c r="D962" s="245" t="s">
        <v>1118</v>
      </c>
      <c r="E962" s="246">
        <v>145.84</v>
      </c>
      <c r="F962" s="246" t="s">
        <v>3097</v>
      </c>
      <c r="G962" s="246"/>
      <c r="I962" s="246"/>
      <c r="J962" s="246"/>
    </row>
    <row r="963" spans="1:10" hidden="1" x14ac:dyDescent="0.35">
      <c r="A963" s="251" t="s">
        <v>2172</v>
      </c>
      <c r="B963" s="243" t="s">
        <v>393</v>
      </c>
      <c r="C963" s="244" t="s">
        <v>2628</v>
      </c>
      <c r="D963" s="245" t="s">
        <v>1118</v>
      </c>
      <c r="E963" s="246">
        <v>211.95999999999998</v>
      </c>
      <c r="F963" s="246" t="s">
        <v>3097</v>
      </c>
      <c r="G963" s="246"/>
      <c r="I963" s="246"/>
      <c r="J963" s="246"/>
    </row>
    <row r="964" spans="1:10" hidden="1" x14ac:dyDescent="0.35">
      <c r="A964" s="251" t="s">
        <v>2173</v>
      </c>
      <c r="B964" s="243" t="s">
        <v>394</v>
      </c>
      <c r="C964" s="244" t="s">
        <v>2628</v>
      </c>
      <c r="D964" s="245" t="s">
        <v>1118</v>
      </c>
      <c r="E964" s="246">
        <v>145.84</v>
      </c>
      <c r="F964" s="246" t="s">
        <v>3097</v>
      </c>
      <c r="G964" s="246"/>
      <c r="I964" s="246"/>
      <c r="J964" s="246"/>
    </row>
    <row r="965" spans="1:10" hidden="1" x14ac:dyDescent="0.35">
      <c r="A965" s="251" t="s">
        <v>2174</v>
      </c>
      <c r="B965" s="243" t="s">
        <v>395</v>
      </c>
      <c r="C965" s="244" t="s">
        <v>2628</v>
      </c>
      <c r="D965" s="245" t="s">
        <v>1118</v>
      </c>
      <c r="E965" s="246">
        <v>211.95999999999998</v>
      </c>
      <c r="F965" s="246" t="s">
        <v>3097</v>
      </c>
      <c r="G965" s="246"/>
      <c r="I965" s="246"/>
      <c r="J965" s="246"/>
    </row>
    <row r="966" spans="1:10" hidden="1" x14ac:dyDescent="0.35">
      <c r="A966" s="251" t="s">
        <v>2175</v>
      </c>
      <c r="B966" s="243" t="s">
        <v>396</v>
      </c>
      <c r="C966" s="244" t="s">
        <v>2628</v>
      </c>
      <c r="D966" s="245" t="s">
        <v>1118</v>
      </c>
      <c r="E966" s="246">
        <v>145.84</v>
      </c>
      <c r="F966" s="246" t="s">
        <v>3097</v>
      </c>
      <c r="G966" s="246"/>
      <c r="I966" s="246"/>
      <c r="J966" s="246"/>
    </row>
    <row r="967" spans="1:10" hidden="1" x14ac:dyDescent="0.35">
      <c r="A967" s="251" t="s">
        <v>2176</v>
      </c>
      <c r="B967" s="243" t="s">
        <v>397</v>
      </c>
      <c r="C967" s="244" t="s">
        <v>2628</v>
      </c>
      <c r="D967" s="245" t="s">
        <v>1118</v>
      </c>
      <c r="E967" s="246">
        <v>211.95999999999998</v>
      </c>
      <c r="F967" s="246" t="s">
        <v>3097</v>
      </c>
      <c r="G967" s="246"/>
      <c r="I967" s="246"/>
      <c r="J967" s="246"/>
    </row>
    <row r="968" spans="1:10" hidden="1" x14ac:dyDescent="0.35">
      <c r="A968" s="251" t="s">
        <v>2177</v>
      </c>
      <c r="B968" s="243" t="s">
        <v>398</v>
      </c>
      <c r="C968" s="244" t="s">
        <v>2628</v>
      </c>
      <c r="D968" s="245" t="s">
        <v>1118</v>
      </c>
      <c r="E968" s="246">
        <v>145.84</v>
      </c>
      <c r="F968" s="246" t="s">
        <v>3097</v>
      </c>
      <c r="G968" s="246"/>
      <c r="I968" s="246"/>
      <c r="J968" s="246"/>
    </row>
    <row r="969" spans="1:10" hidden="1" x14ac:dyDescent="0.35">
      <c r="A969" s="251" t="s">
        <v>2178</v>
      </c>
      <c r="B969" s="243" t="s">
        <v>399</v>
      </c>
      <c r="C969" s="244" t="s">
        <v>2628</v>
      </c>
      <c r="D969" s="245" t="s">
        <v>1118</v>
      </c>
      <c r="E969" s="246">
        <v>211.95999999999998</v>
      </c>
      <c r="F969" s="246" t="s">
        <v>3097</v>
      </c>
      <c r="G969" s="246"/>
      <c r="I969" s="246"/>
      <c r="J969" s="246"/>
    </row>
    <row r="970" spans="1:10" hidden="1" x14ac:dyDescent="0.35">
      <c r="A970" s="251" t="s">
        <v>2179</v>
      </c>
      <c r="B970" s="243" t="s">
        <v>463</v>
      </c>
      <c r="C970" s="244" t="s">
        <v>2628</v>
      </c>
      <c r="D970" s="245" t="s">
        <v>1118</v>
      </c>
      <c r="E970" s="246">
        <v>231.23</v>
      </c>
      <c r="F970" s="246" t="s">
        <v>3097</v>
      </c>
      <c r="G970" s="246"/>
      <c r="I970" s="246"/>
      <c r="J970" s="246"/>
    </row>
    <row r="971" spans="1:10" hidden="1" x14ac:dyDescent="0.35">
      <c r="A971" s="251" t="s">
        <v>2180</v>
      </c>
      <c r="B971" s="243" t="s">
        <v>464</v>
      </c>
      <c r="C971" s="244" t="s">
        <v>2628</v>
      </c>
      <c r="D971" s="245" t="s">
        <v>1118</v>
      </c>
      <c r="E971" s="246">
        <v>159.1</v>
      </c>
      <c r="F971" s="246" t="s">
        <v>3097</v>
      </c>
      <c r="G971" s="246"/>
      <c r="I971" s="246"/>
      <c r="J971" s="246"/>
    </row>
    <row r="972" spans="1:10" hidden="1" x14ac:dyDescent="0.35">
      <c r="A972" s="251" t="s">
        <v>2181</v>
      </c>
      <c r="B972" s="243" t="s">
        <v>400</v>
      </c>
      <c r="C972" s="244" t="s">
        <v>2628</v>
      </c>
      <c r="D972" s="245" t="s">
        <v>1118</v>
      </c>
      <c r="E972" s="246">
        <v>231.23</v>
      </c>
      <c r="F972" s="246" t="s">
        <v>3097</v>
      </c>
      <c r="G972" s="246"/>
      <c r="I972" s="246"/>
      <c r="J972" s="246"/>
    </row>
    <row r="973" spans="1:10" hidden="1" x14ac:dyDescent="0.35">
      <c r="A973" s="251" t="s">
        <v>2182</v>
      </c>
      <c r="B973" s="243" t="s">
        <v>401</v>
      </c>
      <c r="C973" s="244" t="s">
        <v>2628</v>
      </c>
      <c r="D973" s="245" t="s">
        <v>1118</v>
      </c>
      <c r="E973" s="246">
        <v>159.1</v>
      </c>
      <c r="F973" s="246" t="s">
        <v>3097</v>
      </c>
      <c r="G973" s="246"/>
      <c r="I973" s="246"/>
      <c r="J973" s="246"/>
    </row>
    <row r="974" spans="1:10" hidden="1" x14ac:dyDescent="0.35">
      <c r="A974" s="251" t="s">
        <v>2183</v>
      </c>
      <c r="B974" s="243" t="s">
        <v>466</v>
      </c>
      <c r="C974" s="244" t="s">
        <v>2628</v>
      </c>
      <c r="D974" s="245" t="s">
        <v>1118</v>
      </c>
      <c r="E974" s="246">
        <v>79.550000000000011</v>
      </c>
      <c r="F974" s="246" t="s">
        <v>3097</v>
      </c>
      <c r="G974" s="250"/>
      <c r="I974" s="246"/>
      <c r="J974" s="246"/>
    </row>
    <row r="975" spans="1:10" hidden="1" x14ac:dyDescent="0.35">
      <c r="A975" s="251" t="s">
        <v>2184</v>
      </c>
      <c r="B975" s="243" t="s">
        <v>465</v>
      </c>
      <c r="C975" s="244" t="s">
        <v>2628</v>
      </c>
      <c r="D975" s="245" t="s">
        <v>1118</v>
      </c>
      <c r="E975" s="246">
        <v>115.62</v>
      </c>
      <c r="F975" s="246" t="s">
        <v>3097</v>
      </c>
      <c r="G975" s="250"/>
      <c r="I975" s="246"/>
      <c r="J975" s="246"/>
    </row>
    <row r="976" spans="1:10" hidden="1" x14ac:dyDescent="0.35">
      <c r="A976" s="251" t="s">
        <v>2185</v>
      </c>
      <c r="B976" s="243" t="s">
        <v>402</v>
      </c>
      <c r="C976" s="244" t="s">
        <v>2628</v>
      </c>
      <c r="D976" s="245" t="s">
        <v>1118</v>
      </c>
      <c r="E976" s="246">
        <v>145.84</v>
      </c>
      <c r="F976" s="246" t="s">
        <v>3097</v>
      </c>
      <c r="G976" s="246"/>
      <c r="I976" s="246"/>
      <c r="J976" s="246"/>
    </row>
    <row r="977" spans="1:10" hidden="1" x14ac:dyDescent="0.35">
      <c r="A977" s="251" t="s">
        <v>2186</v>
      </c>
      <c r="B977" s="243" t="s">
        <v>403</v>
      </c>
      <c r="C977" s="244" t="s">
        <v>2628</v>
      </c>
      <c r="D977" s="245" t="s">
        <v>1118</v>
      </c>
      <c r="E977" s="246">
        <v>211.95999999999998</v>
      </c>
      <c r="F977" s="246" t="s">
        <v>3097</v>
      </c>
      <c r="G977" s="246"/>
      <c r="I977" s="246"/>
      <c r="J977" s="246"/>
    </row>
    <row r="978" spans="1:10" hidden="1" x14ac:dyDescent="0.35">
      <c r="A978" s="251" t="s">
        <v>2187</v>
      </c>
      <c r="B978" s="243" t="s">
        <v>1331</v>
      </c>
      <c r="C978" s="244" t="s">
        <v>2628</v>
      </c>
      <c r="D978" s="245" t="s">
        <v>1118</v>
      </c>
      <c r="E978" s="246">
        <v>159.1</v>
      </c>
      <c r="F978" s="246" t="s">
        <v>3097</v>
      </c>
      <c r="G978" s="246"/>
      <c r="I978" s="246"/>
      <c r="J978" s="246"/>
    </row>
    <row r="979" spans="1:10" hidden="1" x14ac:dyDescent="0.35">
      <c r="A979" s="251" t="s">
        <v>2188</v>
      </c>
      <c r="B979" s="243" t="s">
        <v>404</v>
      </c>
      <c r="C979" s="244" t="s">
        <v>2628</v>
      </c>
      <c r="D979" s="245" t="s">
        <v>1118</v>
      </c>
      <c r="E979" s="246">
        <v>159.1</v>
      </c>
      <c r="F979" s="246" t="s">
        <v>3097</v>
      </c>
      <c r="G979" s="246"/>
      <c r="I979" s="246"/>
      <c r="J979" s="246"/>
    </row>
    <row r="980" spans="1:10" hidden="1" x14ac:dyDescent="0.35">
      <c r="A980" s="251" t="s">
        <v>2189</v>
      </c>
      <c r="B980" s="243" t="s">
        <v>1332</v>
      </c>
      <c r="C980" s="244" t="s">
        <v>2628</v>
      </c>
      <c r="D980" s="245" t="s">
        <v>1118</v>
      </c>
      <c r="E980" s="246">
        <v>48.699999999999996</v>
      </c>
      <c r="F980" s="246" t="s">
        <v>3097</v>
      </c>
      <c r="G980" s="246"/>
      <c r="I980" s="246"/>
      <c r="J980" s="246"/>
    </row>
    <row r="981" spans="1:10" hidden="1" x14ac:dyDescent="0.35">
      <c r="A981" s="251" t="s">
        <v>2190</v>
      </c>
      <c r="B981" s="243" t="s">
        <v>1333</v>
      </c>
      <c r="C981" s="244" t="s">
        <v>2628</v>
      </c>
      <c r="D981" s="245" t="s">
        <v>1118</v>
      </c>
      <c r="E981" s="246">
        <v>38.96</v>
      </c>
      <c r="F981" s="246" t="s">
        <v>3097</v>
      </c>
      <c r="G981" s="246"/>
      <c r="I981" s="246"/>
      <c r="J981" s="246"/>
    </row>
    <row r="982" spans="1:10" hidden="1" x14ac:dyDescent="0.35">
      <c r="A982" s="251" t="s">
        <v>2191</v>
      </c>
      <c r="B982" s="243" t="s">
        <v>405</v>
      </c>
      <c r="C982" s="244" t="s">
        <v>2628</v>
      </c>
      <c r="D982" s="245" t="s">
        <v>1118</v>
      </c>
      <c r="E982" s="246">
        <v>38.96</v>
      </c>
      <c r="F982" s="246" t="s">
        <v>3097</v>
      </c>
      <c r="G982" s="246"/>
      <c r="I982" s="246"/>
      <c r="J982" s="246"/>
    </row>
    <row r="983" spans="1:10" hidden="1" x14ac:dyDescent="0.35">
      <c r="A983" s="251" t="s">
        <v>2192</v>
      </c>
      <c r="B983" s="243" t="s">
        <v>406</v>
      </c>
      <c r="C983" s="244" t="s">
        <v>2628</v>
      </c>
      <c r="D983" s="245" t="s">
        <v>1118</v>
      </c>
      <c r="E983" s="246">
        <v>5.93</v>
      </c>
      <c r="F983" s="246" t="s">
        <v>3097</v>
      </c>
      <c r="G983" s="246"/>
      <c r="I983" s="246"/>
      <c r="J983" s="246"/>
    </row>
    <row r="984" spans="1:10" hidden="1" x14ac:dyDescent="0.35">
      <c r="A984" s="251" t="s">
        <v>2193</v>
      </c>
      <c r="B984" s="243" t="s">
        <v>1334</v>
      </c>
      <c r="C984" s="244" t="s">
        <v>2628</v>
      </c>
      <c r="D984" s="245" t="s">
        <v>1118</v>
      </c>
      <c r="E984" s="246">
        <v>12.15</v>
      </c>
      <c r="F984" s="246" t="s">
        <v>3097</v>
      </c>
      <c r="G984" s="246"/>
      <c r="I984" s="246"/>
      <c r="J984" s="246"/>
    </row>
    <row r="985" spans="1:10" hidden="1" x14ac:dyDescent="0.35">
      <c r="A985" s="251" t="s">
        <v>2194</v>
      </c>
      <c r="B985" s="243" t="s">
        <v>407</v>
      </c>
      <c r="C985" s="244" t="s">
        <v>2628</v>
      </c>
      <c r="D985" s="245" t="s">
        <v>1118</v>
      </c>
      <c r="E985" s="246">
        <v>12.84</v>
      </c>
      <c r="F985" s="246" t="s">
        <v>3097</v>
      </c>
      <c r="G985" s="246"/>
      <c r="I985" s="246"/>
      <c r="J985" s="246"/>
    </row>
    <row r="986" spans="1:10" hidden="1" x14ac:dyDescent="0.35">
      <c r="A986" s="251" t="s">
        <v>2195</v>
      </c>
      <c r="B986" s="243" t="s">
        <v>408</v>
      </c>
      <c r="C986" s="244" t="s">
        <v>2628</v>
      </c>
      <c r="D986" s="245" t="s">
        <v>1118</v>
      </c>
      <c r="E986" s="246">
        <v>12.15</v>
      </c>
      <c r="F986" s="246" t="s">
        <v>3097</v>
      </c>
      <c r="G986" s="246"/>
      <c r="I986" s="246"/>
      <c r="J986" s="246"/>
    </row>
    <row r="987" spans="1:10" hidden="1" x14ac:dyDescent="0.35">
      <c r="A987" s="251" t="s">
        <v>2196</v>
      </c>
      <c r="B987" s="248" t="s">
        <v>409</v>
      </c>
      <c r="C987" s="244" t="s">
        <v>2628</v>
      </c>
      <c r="D987" s="245" t="s">
        <v>1118</v>
      </c>
      <c r="E987" s="246">
        <v>5.6099999999999994</v>
      </c>
      <c r="F987" s="246" t="s">
        <v>3097</v>
      </c>
      <c r="G987" s="246"/>
      <c r="I987" s="246"/>
      <c r="J987" s="246"/>
    </row>
    <row r="988" spans="1:10" hidden="1" x14ac:dyDescent="0.35">
      <c r="A988" s="251" t="s">
        <v>2197</v>
      </c>
      <c r="B988" s="243" t="s">
        <v>859</v>
      </c>
      <c r="C988" s="244" t="s">
        <v>2628</v>
      </c>
      <c r="D988" s="245" t="s">
        <v>1118</v>
      </c>
      <c r="E988" s="246">
        <v>172.22</v>
      </c>
      <c r="F988" s="246" t="s">
        <v>3097</v>
      </c>
      <c r="G988" s="246"/>
      <c r="I988" s="246"/>
      <c r="J988" s="246"/>
    </row>
    <row r="989" spans="1:10" hidden="1" x14ac:dyDescent="0.35">
      <c r="A989" s="251" t="s">
        <v>2198</v>
      </c>
      <c r="B989" s="243" t="s">
        <v>860</v>
      </c>
      <c r="C989" s="244" t="s">
        <v>2628</v>
      </c>
      <c r="D989" s="245" t="s">
        <v>1118</v>
      </c>
      <c r="E989" s="246">
        <v>244.35</v>
      </c>
      <c r="F989" s="246" t="s">
        <v>3097</v>
      </c>
      <c r="G989" s="246"/>
      <c r="I989" s="246"/>
      <c r="J989" s="246"/>
    </row>
    <row r="990" spans="1:10" hidden="1" x14ac:dyDescent="0.35">
      <c r="A990" s="251" t="s">
        <v>2199</v>
      </c>
      <c r="B990" s="243" t="s">
        <v>861</v>
      </c>
      <c r="C990" s="244" t="s">
        <v>2628</v>
      </c>
      <c r="D990" s="245" t="s">
        <v>1118</v>
      </c>
      <c r="E990" s="246">
        <v>218.76</v>
      </c>
      <c r="F990" s="246" t="s">
        <v>3097</v>
      </c>
      <c r="G990" s="246"/>
      <c r="I990" s="246"/>
      <c r="J990" s="246"/>
    </row>
    <row r="991" spans="1:10" hidden="1" x14ac:dyDescent="0.35">
      <c r="A991" s="251" t="s">
        <v>2200</v>
      </c>
      <c r="B991" s="243" t="s">
        <v>862</v>
      </c>
      <c r="C991" s="244" t="s">
        <v>2628</v>
      </c>
      <c r="D991" s="245" t="s">
        <v>1118</v>
      </c>
      <c r="E991" s="246">
        <v>346.84</v>
      </c>
      <c r="F991" s="246" t="s">
        <v>3097</v>
      </c>
      <c r="G991" s="246"/>
      <c r="I991" s="246"/>
      <c r="J991" s="246"/>
    </row>
    <row r="992" spans="1:10" hidden="1" x14ac:dyDescent="0.35">
      <c r="A992" s="251" t="s">
        <v>2201</v>
      </c>
      <c r="B992" s="243" t="s">
        <v>514</v>
      </c>
      <c r="C992" s="244" t="s">
        <v>2628</v>
      </c>
      <c r="D992" s="245" t="s">
        <v>1118</v>
      </c>
      <c r="E992" s="246">
        <v>157.06</v>
      </c>
      <c r="F992" s="246" t="s">
        <v>3098</v>
      </c>
      <c r="G992" s="246"/>
      <c r="I992" s="246"/>
      <c r="J992" s="246"/>
    </row>
    <row r="993" spans="1:10" hidden="1" x14ac:dyDescent="0.35">
      <c r="A993" s="251" t="s">
        <v>2202</v>
      </c>
      <c r="B993" s="243" t="s">
        <v>515</v>
      </c>
      <c r="C993" s="244" t="s">
        <v>2628</v>
      </c>
      <c r="D993" s="245" t="s">
        <v>1118</v>
      </c>
      <c r="E993" s="246">
        <v>227.48999999999998</v>
      </c>
      <c r="F993" s="246" t="s">
        <v>3098</v>
      </c>
      <c r="G993" s="246"/>
      <c r="I993" s="246"/>
      <c r="J993" s="246"/>
    </row>
    <row r="994" spans="1:10" hidden="1" x14ac:dyDescent="0.35">
      <c r="A994" s="251" t="s">
        <v>2203</v>
      </c>
      <c r="B994" s="243" t="s">
        <v>516</v>
      </c>
      <c r="C994" s="244" t="s">
        <v>2628</v>
      </c>
      <c r="D994" s="245" t="s">
        <v>1118</v>
      </c>
      <c r="E994" s="246">
        <v>85.67</v>
      </c>
      <c r="F994" s="246" t="s">
        <v>3098</v>
      </c>
      <c r="G994" s="246"/>
      <c r="I994" s="246"/>
      <c r="J994" s="246"/>
    </row>
    <row r="995" spans="1:10" hidden="1" x14ac:dyDescent="0.35">
      <c r="A995" s="251" t="s">
        <v>2204</v>
      </c>
      <c r="B995" s="243" t="s">
        <v>517</v>
      </c>
      <c r="C995" s="244" t="s">
        <v>2628</v>
      </c>
      <c r="D995" s="245" t="s">
        <v>1118</v>
      </c>
      <c r="E995" s="246">
        <v>124.09</v>
      </c>
      <c r="F995" s="246" t="s">
        <v>3098</v>
      </c>
      <c r="G995" s="246"/>
      <c r="I995" s="246"/>
      <c r="J995" s="246"/>
    </row>
    <row r="996" spans="1:10" hidden="1" x14ac:dyDescent="0.35">
      <c r="A996" s="251" t="s">
        <v>2205</v>
      </c>
      <c r="B996" s="243" t="s">
        <v>518</v>
      </c>
      <c r="C996" s="244" t="s">
        <v>2628</v>
      </c>
      <c r="D996" s="245" t="s">
        <v>1118</v>
      </c>
      <c r="E996" s="246">
        <v>42.839999999999996</v>
      </c>
      <c r="F996" s="246" t="s">
        <v>3098</v>
      </c>
      <c r="G996" s="246"/>
      <c r="I996" s="246"/>
      <c r="J996" s="246"/>
    </row>
    <row r="997" spans="1:10" hidden="1" x14ac:dyDescent="0.35">
      <c r="A997" s="251" t="s">
        <v>2206</v>
      </c>
      <c r="B997" s="243" t="s">
        <v>519</v>
      </c>
      <c r="C997" s="244" t="s">
        <v>2628</v>
      </c>
      <c r="D997" s="245" t="s">
        <v>1118</v>
      </c>
      <c r="E997" s="246">
        <v>62.05</v>
      </c>
      <c r="F997" s="246" t="s">
        <v>3098</v>
      </c>
      <c r="G997" s="246"/>
      <c r="I997" s="246"/>
      <c r="J997" s="246"/>
    </row>
    <row r="998" spans="1:10" hidden="1" x14ac:dyDescent="0.35">
      <c r="A998" s="251" t="s">
        <v>2207</v>
      </c>
      <c r="B998" s="243" t="s">
        <v>520</v>
      </c>
      <c r="C998" s="244" t="s">
        <v>2628</v>
      </c>
      <c r="D998" s="245" t="s">
        <v>1118</v>
      </c>
      <c r="E998" s="246">
        <v>46.82</v>
      </c>
      <c r="F998" s="246" t="s">
        <v>3098</v>
      </c>
      <c r="G998" s="246"/>
      <c r="I998" s="246"/>
      <c r="J998" s="246"/>
    </row>
    <row r="999" spans="1:10" hidden="1" x14ac:dyDescent="0.35">
      <c r="A999" s="251" t="s">
        <v>2208</v>
      </c>
      <c r="B999" s="243" t="s">
        <v>521</v>
      </c>
      <c r="C999" s="244" t="s">
        <v>2628</v>
      </c>
      <c r="D999" s="245" t="s">
        <v>1118</v>
      </c>
      <c r="E999" s="246">
        <v>66.03</v>
      </c>
      <c r="F999" s="246" t="s">
        <v>3098</v>
      </c>
      <c r="G999" s="246"/>
      <c r="I999" s="246"/>
      <c r="J999" s="246"/>
    </row>
    <row r="1000" spans="1:10" hidden="1" x14ac:dyDescent="0.35">
      <c r="A1000" s="251" t="s">
        <v>2209</v>
      </c>
      <c r="B1000" s="243" t="s">
        <v>1335</v>
      </c>
      <c r="C1000" s="244" t="s">
        <v>2628</v>
      </c>
      <c r="D1000" s="245" t="s">
        <v>1118</v>
      </c>
      <c r="E1000" s="246">
        <v>46.82</v>
      </c>
      <c r="F1000" s="246" t="s">
        <v>3098</v>
      </c>
      <c r="G1000" s="246"/>
      <c r="I1000" s="246"/>
      <c r="J1000" s="246"/>
    </row>
    <row r="1001" spans="1:10" hidden="1" x14ac:dyDescent="0.35">
      <c r="A1001" s="251" t="s">
        <v>2210</v>
      </c>
      <c r="B1001" s="243" t="s">
        <v>522</v>
      </c>
      <c r="C1001" s="244" t="s">
        <v>2628</v>
      </c>
      <c r="D1001" s="245" t="s">
        <v>1118</v>
      </c>
      <c r="E1001" s="246">
        <v>157.06</v>
      </c>
      <c r="F1001" s="246" t="s">
        <v>3098</v>
      </c>
      <c r="G1001" s="246"/>
      <c r="I1001" s="246"/>
      <c r="J1001" s="246"/>
    </row>
    <row r="1002" spans="1:10" hidden="1" x14ac:dyDescent="0.35">
      <c r="A1002" s="251" t="s">
        <v>2211</v>
      </c>
      <c r="B1002" s="243" t="s">
        <v>523</v>
      </c>
      <c r="C1002" s="244" t="s">
        <v>2628</v>
      </c>
      <c r="D1002" s="245" t="s">
        <v>1118</v>
      </c>
      <c r="E1002" s="246">
        <v>227.48999999999998</v>
      </c>
      <c r="F1002" s="246" t="s">
        <v>3098</v>
      </c>
      <c r="G1002" s="246"/>
      <c r="I1002" s="246"/>
      <c r="J1002" s="246"/>
    </row>
    <row r="1003" spans="1:10" hidden="1" x14ac:dyDescent="0.35">
      <c r="A1003" s="251" t="s">
        <v>2212</v>
      </c>
      <c r="B1003" s="243" t="s">
        <v>524</v>
      </c>
      <c r="C1003" s="244" t="s">
        <v>2628</v>
      </c>
      <c r="D1003" s="245" t="s">
        <v>1118</v>
      </c>
      <c r="E1003" s="246">
        <v>157.06</v>
      </c>
      <c r="F1003" s="246" t="s">
        <v>3098</v>
      </c>
      <c r="G1003" s="246"/>
      <c r="I1003" s="246"/>
      <c r="J1003" s="246"/>
    </row>
    <row r="1004" spans="1:10" hidden="1" x14ac:dyDescent="0.35">
      <c r="A1004" s="251" t="s">
        <v>2213</v>
      </c>
      <c r="B1004" s="243" t="s">
        <v>525</v>
      </c>
      <c r="C1004" s="244" t="s">
        <v>2628</v>
      </c>
      <c r="D1004" s="245" t="s">
        <v>1118</v>
      </c>
      <c r="E1004" s="246">
        <v>227.48999999999998</v>
      </c>
      <c r="F1004" s="246" t="s">
        <v>3098</v>
      </c>
      <c r="G1004" s="246"/>
      <c r="I1004" s="246"/>
      <c r="J1004" s="246"/>
    </row>
    <row r="1005" spans="1:10" hidden="1" x14ac:dyDescent="0.35">
      <c r="A1005" s="251" t="s">
        <v>2214</v>
      </c>
      <c r="B1005" s="243" t="s">
        <v>526</v>
      </c>
      <c r="C1005" s="244" t="s">
        <v>2628</v>
      </c>
      <c r="D1005" s="245" t="s">
        <v>1118</v>
      </c>
      <c r="E1005" s="246">
        <v>157.06</v>
      </c>
      <c r="F1005" s="246" t="s">
        <v>3098</v>
      </c>
      <c r="G1005" s="246"/>
      <c r="I1005" s="246"/>
      <c r="J1005" s="246"/>
    </row>
    <row r="1006" spans="1:10" hidden="1" x14ac:dyDescent="0.35">
      <c r="A1006" s="251" t="s">
        <v>2215</v>
      </c>
      <c r="B1006" s="243" t="s">
        <v>527</v>
      </c>
      <c r="C1006" s="244" t="s">
        <v>2628</v>
      </c>
      <c r="D1006" s="245" t="s">
        <v>1118</v>
      </c>
      <c r="E1006" s="246">
        <v>227.48999999999998</v>
      </c>
      <c r="F1006" s="246" t="s">
        <v>3098</v>
      </c>
      <c r="G1006" s="246"/>
      <c r="I1006" s="246"/>
      <c r="J1006" s="246"/>
    </row>
    <row r="1007" spans="1:10" hidden="1" x14ac:dyDescent="0.35">
      <c r="A1007" s="251" t="s">
        <v>2216</v>
      </c>
      <c r="B1007" s="243" t="s">
        <v>528</v>
      </c>
      <c r="C1007" s="244" t="s">
        <v>2628</v>
      </c>
      <c r="D1007" s="245" t="s">
        <v>1118</v>
      </c>
      <c r="E1007" s="246">
        <v>157.06</v>
      </c>
      <c r="F1007" s="246" t="s">
        <v>3098</v>
      </c>
      <c r="G1007" s="246"/>
      <c r="I1007" s="246"/>
      <c r="J1007" s="246"/>
    </row>
    <row r="1008" spans="1:10" hidden="1" x14ac:dyDescent="0.35">
      <c r="A1008" s="251" t="s">
        <v>2217</v>
      </c>
      <c r="B1008" s="243" t="s">
        <v>529</v>
      </c>
      <c r="C1008" s="244" t="s">
        <v>2628</v>
      </c>
      <c r="D1008" s="245" t="s">
        <v>1118</v>
      </c>
      <c r="E1008" s="246">
        <v>227.48999999999998</v>
      </c>
      <c r="F1008" s="246" t="s">
        <v>3098</v>
      </c>
      <c r="G1008" s="246"/>
      <c r="I1008" s="246"/>
      <c r="J1008" s="246"/>
    </row>
    <row r="1009" spans="1:10" hidden="1" x14ac:dyDescent="0.35">
      <c r="A1009" s="251" t="s">
        <v>2218</v>
      </c>
      <c r="B1009" s="243" t="s">
        <v>530</v>
      </c>
      <c r="C1009" s="244" t="s">
        <v>2628</v>
      </c>
      <c r="D1009" s="245" t="s">
        <v>1118</v>
      </c>
      <c r="E1009" s="246">
        <v>157.06</v>
      </c>
      <c r="F1009" s="246" t="s">
        <v>3098</v>
      </c>
      <c r="G1009" s="246"/>
      <c r="I1009" s="246"/>
      <c r="J1009" s="246"/>
    </row>
    <row r="1010" spans="1:10" hidden="1" x14ac:dyDescent="0.35">
      <c r="A1010" s="251" t="s">
        <v>2219</v>
      </c>
      <c r="B1010" s="243" t="s">
        <v>531</v>
      </c>
      <c r="C1010" s="244" t="s">
        <v>2628</v>
      </c>
      <c r="D1010" s="245" t="s">
        <v>1118</v>
      </c>
      <c r="E1010" s="246">
        <v>227.48999999999998</v>
      </c>
      <c r="F1010" s="246" t="s">
        <v>3098</v>
      </c>
      <c r="G1010" s="246"/>
      <c r="I1010" s="246"/>
      <c r="J1010" s="246"/>
    </row>
    <row r="1011" spans="1:10" hidden="1" x14ac:dyDescent="0.35">
      <c r="A1011" s="251" t="s">
        <v>2220</v>
      </c>
      <c r="B1011" s="243" t="s">
        <v>532</v>
      </c>
      <c r="C1011" s="244" t="s">
        <v>2628</v>
      </c>
      <c r="D1011" s="245" t="s">
        <v>1118</v>
      </c>
      <c r="E1011" s="246">
        <v>248.17</v>
      </c>
      <c r="F1011" s="246" t="s">
        <v>3098</v>
      </c>
      <c r="G1011" s="246"/>
      <c r="I1011" s="246"/>
      <c r="J1011" s="246"/>
    </row>
    <row r="1012" spans="1:10" hidden="1" x14ac:dyDescent="0.35">
      <c r="A1012" s="251" t="s">
        <v>2221</v>
      </c>
      <c r="B1012" s="243" t="s">
        <v>533</v>
      </c>
      <c r="C1012" s="244" t="s">
        <v>2628</v>
      </c>
      <c r="D1012" s="245" t="s">
        <v>1118</v>
      </c>
      <c r="E1012" s="246">
        <v>171.32999999999998</v>
      </c>
      <c r="F1012" s="246" t="s">
        <v>3098</v>
      </c>
      <c r="G1012" s="246"/>
      <c r="I1012" s="246"/>
      <c r="J1012" s="246"/>
    </row>
    <row r="1013" spans="1:10" hidden="1" x14ac:dyDescent="0.35">
      <c r="A1013" s="251" t="s">
        <v>2222</v>
      </c>
      <c r="B1013" s="243" t="s">
        <v>534</v>
      </c>
      <c r="C1013" s="244" t="s">
        <v>2628</v>
      </c>
      <c r="D1013" s="245" t="s">
        <v>1118</v>
      </c>
      <c r="E1013" s="246">
        <v>248.17</v>
      </c>
      <c r="F1013" s="246" t="s">
        <v>3098</v>
      </c>
      <c r="G1013" s="246"/>
      <c r="I1013" s="246"/>
      <c r="J1013" s="246"/>
    </row>
    <row r="1014" spans="1:10" hidden="1" x14ac:dyDescent="0.35">
      <c r="A1014" s="251" t="s">
        <v>2223</v>
      </c>
      <c r="B1014" s="243" t="s">
        <v>535</v>
      </c>
      <c r="C1014" s="244" t="s">
        <v>2628</v>
      </c>
      <c r="D1014" s="245" t="s">
        <v>1118</v>
      </c>
      <c r="E1014" s="246">
        <v>171.32999999999998</v>
      </c>
      <c r="F1014" s="246" t="s">
        <v>3098</v>
      </c>
      <c r="G1014" s="246"/>
      <c r="I1014" s="246"/>
      <c r="J1014" s="246"/>
    </row>
    <row r="1015" spans="1:10" hidden="1" x14ac:dyDescent="0.35">
      <c r="A1015" s="251" t="s">
        <v>2224</v>
      </c>
      <c r="B1015" s="243" t="s">
        <v>536</v>
      </c>
      <c r="C1015" s="244" t="s">
        <v>2628</v>
      </c>
      <c r="D1015" s="245" t="s">
        <v>1118</v>
      </c>
      <c r="E1015" s="246">
        <v>85.67</v>
      </c>
      <c r="F1015" s="246" t="s">
        <v>3098</v>
      </c>
      <c r="G1015" s="250"/>
      <c r="I1015" s="246"/>
      <c r="J1015" s="246"/>
    </row>
    <row r="1016" spans="1:10" hidden="1" x14ac:dyDescent="0.35">
      <c r="A1016" s="251" t="s">
        <v>2225</v>
      </c>
      <c r="B1016" s="243" t="s">
        <v>537</v>
      </c>
      <c r="C1016" s="244" t="s">
        <v>2628</v>
      </c>
      <c r="D1016" s="245" t="s">
        <v>1118</v>
      </c>
      <c r="E1016" s="246">
        <v>124.09</v>
      </c>
      <c r="F1016" s="246" t="s">
        <v>3098</v>
      </c>
      <c r="G1016" s="250"/>
      <c r="I1016" s="246"/>
      <c r="J1016" s="246"/>
    </row>
    <row r="1017" spans="1:10" hidden="1" x14ac:dyDescent="0.35">
      <c r="A1017" s="251" t="s">
        <v>2226</v>
      </c>
      <c r="B1017" s="243" t="s">
        <v>538</v>
      </c>
      <c r="C1017" s="244" t="s">
        <v>2628</v>
      </c>
      <c r="D1017" s="245" t="s">
        <v>1118</v>
      </c>
      <c r="E1017" s="246">
        <v>157.06</v>
      </c>
      <c r="F1017" s="246" t="s">
        <v>3098</v>
      </c>
      <c r="G1017" s="246"/>
      <c r="I1017" s="246"/>
      <c r="J1017" s="246"/>
    </row>
    <row r="1018" spans="1:10" hidden="1" x14ac:dyDescent="0.35">
      <c r="A1018" s="251" t="s">
        <v>2227</v>
      </c>
      <c r="B1018" s="243" t="s">
        <v>539</v>
      </c>
      <c r="C1018" s="244" t="s">
        <v>2628</v>
      </c>
      <c r="D1018" s="245" t="s">
        <v>1118</v>
      </c>
      <c r="E1018" s="246">
        <v>227.48999999999998</v>
      </c>
      <c r="F1018" s="246" t="s">
        <v>3098</v>
      </c>
      <c r="G1018" s="246"/>
      <c r="I1018" s="246"/>
      <c r="J1018" s="246"/>
    </row>
    <row r="1019" spans="1:10" hidden="1" x14ac:dyDescent="0.35">
      <c r="A1019" s="251" t="s">
        <v>2228</v>
      </c>
      <c r="B1019" s="243" t="s">
        <v>1336</v>
      </c>
      <c r="C1019" s="244" t="s">
        <v>2628</v>
      </c>
      <c r="D1019" s="245" t="s">
        <v>1118</v>
      </c>
      <c r="E1019" s="246">
        <v>171.32999999999998</v>
      </c>
      <c r="F1019" s="246" t="s">
        <v>3098</v>
      </c>
      <c r="G1019" s="246"/>
      <c r="I1019" s="246"/>
      <c r="J1019" s="246"/>
    </row>
    <row r="1020" spans="1:10" hidden="1" x14ac:dyDescent="0.35">
      <c r="A1020" s="251" t="s">
        <v>2229</v>
      </c>
      <c r="B1020" s="243" t="s">
        <v>540</v>
      </c>
      <c r="C1020" s="244" t="s">
        <v>2628</v>
      </c>
      <c r="D1020" s="245" t="s">
        <v>1118</v>
      </c>
      <c r="E1020" s="246">
        <v>171.32999999999998</v>
      </c>
      <c r="F1020" s="246" t="s">
        <v>3098</v>
      </c>
      <c r="G1020" s="246"/>
      <c r="I1020" s="246"/>
      <c r="J1020" s="246"/>
    </row>
    <row r="1021" spans="1:10" hidden="1" x14ac:dyDescent="0.35">
      <c r="A1021" s="251" t="s">
        <v>2230</v>
      </c>
      <c r="B1021" s="243" t="s">
        <v>1337</v>
      </c>
      <c r="C1021" s="244" t="s">
        <v>2628</v>
      </c>
      <c r="D1021" s="245" t="s">
        <v>1118</v>
      </c>
      <c r="E1021" s="246">
        <v>51.41</v>
      </c>
      <c r="F1021" s="246" t="s">
        <v>3098</v>
      </c>
      <c r="G1021" s="246"/>
      <c r="I1021" s="246"/>
      <c r="J1021" s="246"/>
    </row>
    <row r="1022" spans="1:10" hidden="1" x14ac:dyDescent="0.35">
      <c r="A1022" s="251" t="s">
        <v>2231</v>
      </c>
      <c r="B1022" s="243" t="s">
        <v>1338</v>
      </c>
      <c r="C1022" s="244" t="s">
        <v>2628</v>
      </c>
      <c r="D1022" s="245" t="s">
        <v>1118</v>
      </c>
      <c r="E1022" s="246">
        <v>41.129999999999995</v>
      </c>
      <c r="F1022" s="246" t="s">
        <v>3098</v>
      </c>
      <c r="G1022" s="246"/>
      <c r="I1022" s="246"/>
      <c r="J1022" s="246"/>
    </row>
    <row r="1023" spans="1:10" hidden="1" x14ac:dyDescent="0.35">
      <c r="A1023" s="251" t="s">
        <v>2232</v>
      </c>
      <c r="B1023" s="243" t="s">
        <v>541</v>
      </c>
      <c r="C1023" s="244" t="s">
        <v>2628</v>
      </c>
      <c r="D1023" s="245" t="s">
        <v>1118</v>
      </c>
      <c r="E1023" s="246">
        <v>41.129999999999995</v>
      </c>
      <c r="F1023" s="246" t="s">
        <v>3098</v>
      </c>
      <c r="G1023" s="246"/>
      <c r="I1023" s="246"/>
      <c r="J1023" s="246"/>
    </row>
    <row r="1024" spans="1:10" hidden="1" x14ac:dyDescent="0.35">
      <c r="A1024" s="251" t="s">
        <v>2233</v>
      </c>
      <c r="B1024" s="243" t="s">
        <v>542</v>
      </c>
      <c r="C1024" s="244" t="s">
        <v>2628</v>
      </c>
      <c r="D1024" s="245" t="s">
        <v>1118</v>
      </c>
      <c r="E1024" s="246">
        <v>6.2799999999999994</v>
      </c>
      <c r="F1024" s="246" t="s">
        <v>3098</v>
      </c>
      <c r="G1024" s="246"/>
      <c r="I1024" s="246"/>
      <c r="J1024" s="246"/>
    </row>
    <row r="1025" spans="1:10" hidden="1" x14ac:dyDescent="0.35">
      <c r="A1025" s="251" t="s">
        <v>2234</v>
      </c>
      <c r="B1025" s="243" t="s">
        <v>1339</v>
      </c>
      <c r="C1025" s="244" t="s">
        <v>2628</v>
      </c>
      <c r="D1025" s="245" t="s">
        <v>1118</v>
      </c>
      <c r="E1025" s="246">
        <v>12.84</v>
      </c>
      <c r="F1025" s="246" t="s">
        <v>3098</v>
      </c>
      <c r="G1025" s="246"/>
      <c r="I1025" s="246"/>
      <c r="J1025" s="246"/>
    </row>
    <row r="1026" spans="1:10" hidden="1" x14ac:dyDescent="0.35">
      <c r="A1026" s="251" t="s">
        <v>2235</v>
      </c>
      <c r="B1026" s="243" t="s">
        <v>543</v>
      </c>
      <c r="C1026" s="244" t="s">
        <v>2628</v>
      </c>
      <c r="D1026" s="245" t="s">
        <v>1118</v>
      </c>
      <c r="E1026" s="246">
        <v>13.52</v>
      </c>
      <c r="F1026" s="246" t="s">
        <v>3098</v>
      </c>
      <c r="G1026" s="246"/>
      <c r="I1026" s="246"/>
      <c r="J1026" s="246"/>
    </row>
    <row r="1027" spans="1:10" hidden="1" x14ac:dyDescent="0.35">
      <c r="A1027" s="251" t="s">
        <v>2236</v>
      </c>
      <c r="B1027" s="243" t="s">
        <v>544</v>
      </c>
      <c r="C1027" s="244" t="s">
        <v>2628</v>
      </c>
      <c r="D1027" s="245" t="s">
        <v>1118</v>
      </c>
      <c r="E1027" s="246">
        <v>12.84</v>
      </c>
      <c r="F1027" s="246" t="s">
        <v>3098</v>
      </c>
      <c r="G1027" s="246"/>
      <c r="I1027" s="246"/>
      <c r="J1027" s="246"/>
    </row>
    <row r="1028" spans="1:10" hidden="1" x14ac:dyDescent="0.35">
      <c r="A1028" s="251" t="s">
        <v>2237</v>
      </c>
      <c r="B1028" s="243" t="s">
        <v>545</v>
      </c>
      <c r="C1028" s="244" t="s">
        <v>2628</v>
      </c>
      <c r="D1028" s="245" t="s">
        <v>1118</v>
      </c>
      <c r="E1028" s="246">
        <v>6.04</v>
      </c>
      <c r="F1028" s="246" t="s">
        <v>3098</v>
      </c>
      <c r="G1028" s="246"/>
      <c r="I1028" s="246"/>
      <c r="J1028" s="246"/>
    </row>
    <row r="1029" spans="1:10" hidden="1" x14ac:dyDescent="0.35">
      <c r="A1029" s="251" t="s">
        <v>2238</v>
      </c>
      <c r="B1029" s="248" t="s">
        <v>863</v>
      </c>
      <c r="C1029" s="244" t="s">
        <v>2628</v>
      </c>
      <c r="D1029" s="245" t="s">
        <v>1118</v>
      </c>
      <c r="E1029" s="246">
        <v>185.32</v>
      </c>
      <c r="F1029" s="246" t="s">
        <v>3098</v>
      </c>
      <c r="G1029" s="246"/>
      <c r="I1029" s="246"/>
      <c r="J1029" s="246"/>
    </row>
    <row r="1030" spans="1:10" hidden="1" x14ac:dyDescent="0.35">
      <c r="A1030" s="251" t="s">
        <v>2239</v>
      </c>
      <c r="B1030" s="243" t="s">
        <v>864</v>
      </c>
      <c r="C1030" s="244" t="s">
        <v>2628</v>
      </c>
      <c r="D1030" s="245" t="s">
        <v>1118</v>
      </c>
      <c r="E1030" s="246">
        <v>262.14999999999998</v>
      </c>
      <c r="F1030" s="246" t="s">
        <v>3098</v>
      </c>
      <c r="G1030" s="246"/>
      <c r="I1030" s="246"/>
      <c r="J1030" s="246"/>
    </row>
    <row r="1031" spans="1:10" hidden="1" x14ac:dyDescent="0.35">
      <c r="A1031" s="251" t="s">
        <v>2240</v>
      </c>
      <c r="B1031" s="243" t="s">
        <v>865</v>
      </c>
      <c r="C1031" s="244" t="s">
        <v>2628</v>
      </c>
      <c r="D1031" s="245" t="s">
        <v>1118</v>
      </c>
      <c r="E1031" s="246">
        <v>235.57999999999998</v>
      </c>
      <c r="F1031" s="246" t="s">
        <v>3098</v>
      </c>
      <c r="G1031" s="246"/>
      <c r="I1031" s="246"/>
      <c r="J1031" s="246"/>
    </row>
    <row r="1032" spans="1:10" hidden="1" x14ac:dyDescent="0.35">
      <c r="A1032" s="251" t="s">
        <v>2241</v>
      </c>
      <c r="B1032" s="243" t="s">
        <v>866</v>
      </c>
      <c r="C1032" s="244" t="s">
        <v>2628</v>
      </c>
      <c r="D1032" s="245" t="s">
        <v>1118</v>
      </c>
      <c r="E1032" s="246">
        <v>372.25</v>
      </c>
      <c r="F1032" s="246" t="s">
        <v>3098</v>
      </c>
      <c r="G1032" s="246"/>
      <c r="I1032" s="246"/>
      <c r="J1032" s="246"/>
    </row>
    <row r="1033" spans="1:10" hidden="1" x14ac:dyDescent="0.35">
      <c r="A1033" s="251" t="s">
        <v>2242</v>
      </c>
      <c r="B1033" s="243" t="s">
        <v>547</v>
      </c>
      <c r="C1033" s="244" t="s">
        <v>2628</v>
      </c>
      <c r="D1033" s="245" t="s">
        <v>1118</v>
      </c>
      <c r="E1033" s="246">
        <v>168.26999999999998</v>
      </c>
      <c r="F1033" s="246" t="s">
        <v>3099</v>
      </c>
      <c r="G1033" s="246"/>
      <c r="I1033" s="246"/>
      <c r="J1033" s="246"/>
    </row>
    <row r="1034" spans="1:10" hidden="1" x14ac:dyDescent="0.35">
      <c r="A1034" s="251" t="s">
        <v>2243</v>
      </c>
      <c r="B1034" s="243" t="s">
        <v>548</v>
      </c>
      <c r="C1034" s="244" t="s">
        <v>2628</v>
      </c>
      <c r="D1034" s="245" t="s">
        <v>1118</v>
      </c>
      <c r="E1034" s="246">
        <v>243.01999999999998</v>
      </c>
      <c r="F1034" s="246" t="s">
        <v>3099</v>
      </c>
      <c r="G1034" s="246"/>
      <c r="I1034" s="246"/>
      <c r="J1034" s="246"/>
    </row>
    <row r="1035" spans="1:10" hidden="1" x14ac:dyDescent="0.35">
      <c r="A1035" s="251" t="s">
        <v>2244</v>
      </c>
      <c r="B1035" s="243" t="s">
        <v>549</v>
      </c>
      <c r="C1035" s="244" t="s">
        <v>2628</v>
      </c>
      <c r="D1035" s="245" t="s">
        <v>1118</v>
      </c>
      <c r="E1035" s="246">
        <v>91.79</v>
      </c>
      <c r="F1035" s="246" t="s">
        <v>3099</v>
      </c>
      <c r="G1035" s="246"/>
      <c r="I1035" s="246"/>
      <c r="J1035" s="246"/>
    </row>
    <row r="1036" spans="1:10" hidden="1" x14ac:dyDescent="0.35">
      <c r="A1036" s="251" t="s">
        <v>2245</v>
      </c>
      <c r="B1036" s="243" t="s">
        <v>550</v>
      </c>
      <c r="C1036" s="244" t="s">
        <v>2628</v>
      </c>
      <c r="D1036" s="245" t="s">
        <v>1118</v>
      </c>
      <c r="E1036" s="246">
        <v>132.56</v>
      </c>
      <c r="F1036" s="246" t="s">
        <v>3099</v>
      </c>
      <c r="G1036" s="246"/>
      <c r="I1036" s="246"/>
      <c r="J1036" s="246"/>
    </row>
    <row r="1037" spans="1:10" hidden="1" x14ac:dyDescent="0.35">
      <c r="A1037" s="251" t="s">
        <v>2246</v>
      </c>
      <c r="B1037" s="243" t="s">
        <v>551</v>
      </c>
      <c r="C1037" s="244" t="s">
        <v>2628</v>
      </c>
      <c r="D1037" s="245" t="s">
        <v>1118</v>
      </c>
      <c r="E1037" s="246">
        <v>45.9</v>
      </c>
      <c r="F1037" s="246" t="s">
        <v>3099</v>
      </c>
      <c r="G1037" s="246"/>
      <c r="I1037" s="246"/>
      <c r="J1037" s="246"/>
    </row>
    <row r="1038" spans="1:10" hidden="1" x14ac:dyDescent="0.35">
      <c r="A1038" s="251" t="s">
        <v>2247</v>
      </c>
      <c r="B1038" s="243" t="s">
        <v>552</v>
      </c>
      <c r="C1038" s="244" t="s">
        <v>2628</v>
      </c>
      <c r="D1038" s="245" t="s">
        <v>1118</v>
      </c>
      <c r="E1038" s="246">
        <v>66.28</v>
      </c>
      <c r="F1038" s="246" t="s">
        <v>3099</v>
      </c>
      <c r="G1038" s="246"/>
      <c r="I1038" s="246"/>
      <c r="J1038" s="246"/>
    </row>
    <row r="1039" spans="1:10" hidden="1" x14ac:dyDescent="0.35">
      <c r="A1039" s="251" t="s">
        <v>2248</v>
      </c>
      <c r="B1039" s="243" t="s">
        <v>553</v>
      </c>
      <c r="C1039" s="244" t="s">
        <v>2628</v>
      </c>
      <c r="D1039" s="245" t="s">
        <v>1118</v>
      </c>
      <c r="E1039" s="246">
        <v>49.879999999999995</v>
      </c>
      <c r="F1039" s="246" t="s">
        <v>3099</v>
      </c>
      <c r="G1039" s="246"/>
      <c r="I1039" s="246"/>
      <c r="J1039" s="246"/>
    </row>
    <row r="1040" spans="1:10" hidden="1" x14ac:dyDescent="0.35">
      <c r="A1040" s="251" t="s">
        <v>2249</v>
      </c>
      <c r="B1040" s="243" t="s">
        <v>557</v>
      </c>
      <c r="C1040" s="244" t="s">
        <v>2628</v>
      </c>
      <c r="D1040" s="245" t="s">
        <v>1118</v>
      </c>
      <c r="E1040" s="246">
        <v>70.260000000000005</v>
      </c>
      <c r="F1040" s="246" t="s">
        <v>3099</v>
      </c>
      <c r="G1040" s="246"/>
      <c r="I1040" s="246"/>
      <c r="J1040" s="246"/>
    </row>
    <row r="1041" spans="1:10" hidden="1" x14ac:dyDescent="0.35">
      <c r="A1041" s="251" t="s">
        <v>2250</v>
      </c>
      <c r="B1041" s="243" t="s">
        <v>1340</v>
      </c>
      <c r="C1041" s="244" t="s">
        <v>2628</v>
      </c>
      <c r="D1041" s="245" t="s">
        <v>1118</v>
      </c>
      <c r="E1041" s="246">
        <v>49.879999999999995</v>
      </c>
      <c r="F1041" s="246" t="s">
        <v>3099</v>
      </c>
      <c r="G1041" s="246"/>
      <c r="I1041" s="246"/>
      <c r="J1041" s="246"/>
    </row>
    <row r="1042" spans="1:10" hidden="1" x14ac:dyDescent="0.35">
      <c r="A1042" s="251" t="s">
        <v>2251</v>
      </c>
      <c r="B1042" s="243" t="s">
        <v>878</v>
      </c>
      <c r="C1042" s="244" t="s">
        <v>2628</v>
      </c>
      <c r="D1042" s="245" t="s">
        <v>1118</v>
      </c>
      <c r="E1042" s="246">
        <v>168.26999999999998</v>
      </c>
      <c r="F1042" s="246" t="s">
        <v>3099</v>
      </c>
      <c r="G1042" s="246"/>
      <c r="I1042" s="246"/>
      <c r="J1042" s="246"/>
    </row>
    <row r="1043" spans="1:10" hidden="1" x14ac:dyDescent="0.35">
      <c r="A1043" s="251" t="s">
        <v>2252</v>
      </c>
      <c r="B1043" s="243" t="s">
        <v>879</v>
      </c>
      <c r="C1043" s="244" t="s">
        <v>2628</v>
      </c>
      <c r="D1043" s="245" t="s">
        <v>1118</v>
      </c>
      <c r="E1043" s="246">
        <v>243.01999999999998</v>
      </c>
      <c r="F1043" s="246" t="s">
        <v>3099</v>
      </c>
      <c r="G1043" s="246"/>
      <c r="I1043" s="246"/>
      <c r="J1043" s="246"/>
    </row>
    <row r="1044" spans="1:10" hidden="1" x14ac:dyDescent="0.35">
      <c r="A1044" s="251" t="s">
        <v>2253</v>
      </c>
      <c r="B1044" s="243" t="s">
        <v>880</v>
      </c>
      <c r="C1044" s="244" t="s">
        <v>2628</v>
      </c>
      <c r="D1044" s="245" t="s">
        <v>1118</v>
      </c>
      <c r="E1044" s="246">
        <v>168.26999999999998</v>
      </c>
      <c r="F1044" s="246" t="s">
        <v>3099</v>
      </c>
      <c r="G1044" s="246"/>
      <c r="I1044" s="246"/>
      <c r="J1044" s="246"/>
    </row>
    <row r="1045" spans="1:10" hidden="1" x14ac:dyDescent="0.35">
      <c r="A1045" s="251" t="s">
        <v>2254</v>
      </c>
      <c r="B1045" s="243" t="s">
        <v>877</v>
      </c>
      <c r="C1045" s="244" t="s">
        <v>2628</v>
      </c>
      <c r="D1045" s="245" t="s">
        <v>1118</v>
      </c>
      <c r="E1045" s="246">
        <v>243.01999999999998</v>
      </c>
      <c r="F1045" s="246" t="s">
        <v>3099</v>
      </c>
      <c r="G1045" s="246"/>
      <c r="I1045" s="246"/>
      <c r="J1045" s="246"/>
    </row>
    <row r="1046" spans="1:10" hidden="1" x14ac:dyDescent="0.35">
      <c r="A1046" s="251" t="s">
        <v>2255</v>
      </c>
      <c r="B1046" s="243" t="s">
        <v>876</v>
      </c>
      <c r="C1046" s="244" t="s">
        <v>2628</v>
      </c>
      <c r="D1046" s="245" t="s">
        <v>1118</v>
      </c>
      <c r="E1046" s="246">
        <v>168.26999999999998</v>
      </c>
      <c r="F1046" s="246" t="s">
        <v>3099</v>
      </c>
      <c r="G1046" s="246"/>
      <c r="I1046" s="246"/>
      <c r="J1046" s="246"/>
    </row>
    <row r="1047" spans="1:10" hidden="1" x14ac:dyDescent="0.35">
      <c r="A1047" s="251" t="s">
        <v>2256</v>
      </c>
      <c r="B1047" s="243" t="s">
        <v>598</v>
      </c>
      <c r="C1047" s="244" t="s">
        <v>2628</v>
      </c>
      <c r="D1047" s="245" t="s">
        <v>1118</v>
      </c>
      <c r="E1047" s="246">
        <v>243.01999999999998</v>
      </c>
      <c r="F1047" s="246" t="s">
        <v>3099</v>
      </c>
      <c r="G1047" s="246"/>
      <c r="I1047" s="246"/>
      <c r="J1047" s="246"/>
    </row>
    <row r="1048" spans="1:10" hidden="1" x14ac:dyDescent="0.35">
      <c r="A1048" s="251" t="s">
        <v>2257</v>
      </c>
      <c r="B1048" s="243" t="s">
        <v>875</v>
      </c>
      <c r="C1048" s="244" t="s">
        <v>2628</v>
      </c>
      <c r="D1048" s="245" t="s">
        <v>1118</v>
      </c>
      <c r="E1048" s="246">
        <v>168.26999999999998</v>
      </c>
      <c r="F1048" s="246" t="s">
        <v>3099</v>
      </c>
      <c r="G1048" s="246"/>
      <c r="I1048" s="246"/>
      <c r="J1048" s="246"/>
    </row>
    <row r="1049" spans="1:10" hidden="1" x14ac:dyDescent="0.35">
      <c r="A1049" s="251" t="s">
        <v>2258</v>
      </c>
      <c r="B1049" s="243" t="s">
        <v>874</v>
      </c>
      <c r="C1049" s="244" t="s">
        <v>2628</v>
      </c>
      <c r="D1049" s="245" t="s">
        <v>1118</v>
      </c>
      <c r="E1049" s="246">
        <v>243.01999999999998</v>
      </c>
      <c r="F1049" s="246" t="s">
        <v>3099</v>
      </c>
      <c r="G1049" s="246"/>
      <c r="I1049" s="246"/>
      <c r="J1049" s="246"/>
    </row>
    <row r="1050" spans="1:10" hidden="1" x14ac:dyDescent="0.35">
      <c r="A1050" s="251" t="s">
        <v>2259</v>
      </c>
      <c r="B1050" s="243" t="s">
        <v>873</v>
      </c>
      <c r="C1050" s="244" t="s">
        <v>2628</v>
      </c>
      <c r="D1050" s="245" t="s">
        <v>1118</v>
      </c>
      <c r="E1050" s="246">
        <v>168.26999999999998</v>
      </c>
      <c r="F1050" s="246" t="s">
        <v>3099</v>
      </c>
      <c r="G1050" s="246"/>
      <c r="I1050" s="246"/>
      <c r="J1050" s="246"/>
    </row>
    <row r="1051" spans="1:10" hidden="1" x14ac:dyDescent="0.35">
      <c r="A1051" s="251" t="s">
        <v>2260</v>
      </c>
      <c r="B1051" s="243" t="s">
        <v>558</v>
      </c>
      <c r="C1051" s="244" t="s">
        <v>2628</v>
      </c>
      <c r="D1051" s="245" t="s">
        <v>1118</v>
      </c>
      <c r="E1051" s="246">
        <v>243.01999999999998</v>
      </c>
      <c r="F1051" s="246" t="s">
        <v>3099</v>
      </c>
      <c r="G1051" s="246"/>
      <c r="I1051" s="246"/>
      <c r="J1051" s="246"/>
    </row>
    <row r="1052" spans="1:10" hidden="1" x14ac:dyDescent="0.35">
      <c r="A1052" s="251" t="s">
        <v>2261</v>
      </c>
      <c r="B1052" s="243" t="s">
        <v>559</v>
      </c>
      <c r="C1052" s="244" t="s">
        <v>2628</v>
      </c>
      <c r="D1052" s="245" t="s">
        <v>1118</v>
      </c>
      <c r="E1052" s="246">
        <v>265.11</v>
      </c>
      <c r="F1052" s="246" t="s">
        <v>3099</v>
      </c>
      <c r="G1052" s="246"/>
      <c r="I1052" s="246"/>
      <c r="J1052" s="246"/>
    </row>
    <row r="1053" spans="1:10" hidden="1" x14ac:dyDescent="0.35">
      <c r="A1053" s="251" t="s">
        <v>2262</v>
      </c>
      <c r="B1053" s="243" t="s">
        <v>872</v>
      </c>
      <c r="C1053" s="244" t="s">
        <v>2628</v>
      </c>
      <c r="D1053" s="245" t="s">
        <v>1118</v>
      </c>
      <c r="E1053" s="246">
        <v>183.57</v>
      </c>
      <c r="F1053" s="246" t="s">
        <v>3099</v>
      </c>
      <c r="G1053" s="246"/>
      <c r="I1053" s="246"/>
      <c r="J1053" s="246"/>
    </row>
    <row r="1054" spans="1:10" hidden="1" x14ac:dyDescent="0.35">
      <c r="A1054" s="251" t="s">
        <v>2263</v>
      </c>
      <c r="B1054" s="243" t="s">
        <v>599</v>
      </c>
      <c r="C1054" s="244" t="s">
        <v>2628</v>
      </c>
      <c r="D1054" s="245" t="s">
        <v>1118</v>
      </c>
      <c r="E1054" s="246">
        <v>265.11</v>
      </c>
      <c r="F1054" s="246" t="s">
        <v>3099</v>
      </c>
      <c r="G1054" s="246"/>
      <c r="I1054" s="246"/>
      <c r="J1054" s="246"/>
    </row>
    <row r="1055" spans="1:10" hidden="1" x14ac:dyDescent="0.35">
      <c r="A1055" s="251" t="s">
        <v>2264</v>
      </c>
      <c r="B1055" s="243" t="s">
        <v>871</v>
      </c>
      <c r="C1055" s="244" t="s">
        <v>2628</v>
      </c>
      <c r="D1055" s="245" t="s">
        <v>1118</v>
      </c>
      <c r="E1055" s="246">
        <v>183.57</v>
      </c>
      <c r="F1055" s="246" t="s">
        <v>3099</v>
      </c>
      <c r="G1055" s="246"/>
      <c r="I1055" s="246"/>
      <c r="J1055" s="246"/>
    </row>
    <row r="1056" spans="1:10" hidden="1" x14ac:dyDescent="0.35">
      <c r="A1056" s="251" t="s">
        <v>2265</v>
      </c>
      <c r="B1056" s="243" t="s">
        <v>870</v>
      </c>
      <c r="C1056" s="244" t="s">
        <v>2628</v>
      </c>
      <c r="D1056" s="245" t="s">
        <v>1118</v>
      </c>
      <c r="E1056" s="246">
        <v>91.79</v>
      </c>
      <c r="F1056" s="246" t="s">
        <v>3099</v>
      </c>
      <c r="G1056" s="250"/>
      <c r="I1056" s="246"/>
      <c r="J1056" s="246"/>
    </row>
    <row r="1057" spans="1:10" hidden="1" x14ac:dyDescent="0.35">
      <c r="A1057" s="251" t="s">
        <v>2266</v>
      </c>
      <c r="B1057" s="243" t="s">
        <v>560</v>
      </c>
      <c r="C1057" s="244" t="s">
        <v>2628</v>
      </c>
      <c r="D1057" s="245" t="s">
        <v>1118</v>
      </c>
      <c r="E1057" s="246">
        <v>132.56</v>
      </c>
      <c r="F1057" s="246" t="s">
        <v>3099</v>
      </c>
      <c r="G1057" s="250"/>
      <c r="I1057" s="246"/>
      <c r="J1057" s="246"/>
    </row>
    <row r="1058" spans="1:10" hidden="1" x14ac:dyDescent="0.35">
      <c r="A1058" s="251" t="s">
        <v>2267</v>
      </c>
      <c r="B1058" s="243" t="s">
        <v>597</v>
      </c>
      <c r="C1058" s="244" t="s">
        <v>2628</v>
      </c>
      <c r="D1058" s="245" t="s">
        <v>1118</v>
      </c>
      <c r="E1058" s="246">
        <v>168.26999999999998</v>
      </c>
      <c r="F1058" s="246" t="s">
        <v>3099</v>
      </c>
      <c r="G1058" s="246"/>
      <c r="I1058" s="246"/>
      <c r="J1058" s="246"/>
    </row>
    <row r="1059" spans="1:10" hidden="1" x14ac:dyDescent="0.35">
      <c r="A1059" s="251" t="s">
        <v>2268</v>
      </c>
      <c r="B1059" s="243" t="s">
        <v>561</v>
      </c>
      <c r="C1059" s="244" t="s">
        <v>2628</v>
      </c>
      <c r="D1059" s="245" t="s">
        <v>1118</v>
      </c>
      <c r="E1059" s="246">
        <v>243.01999999999998</v>
      </c>
      <c r="F1059" s="246" t="s">
        <v>3099</v>
      </c>
      <c r="G1059" s="246"/>
      <c r="I1059" s="246"/>
      <c r="J1059" s="246"/>
    </row>
    <row r="1060" spans="1:10" hidden="1" x14ac:dyDescent="0.35">
      <c r="A1060" s="251" t="s">
        <v>2269</v>
      </c>
      <c r="B1060" s="243" t="s">
        <v>1341</v>
      </c>
      <c r="C1060" s="244" t="s">
        <v>2628</v>
      </c>
      <c r="D1060" s="245" t="s">
        <v>1118</v>
      </c>
      <c r="E1060" s="246">
        <v>183.57</v>
      </c>
      <c r="F1060" s="246" t="s">
        <v>3099</v>
      </c>
      <c r="G1060" s="246"/>
      <c r="I1060" s="246"/>
      <c r="J1060" s="246"/>
    </row>
    <row r="1061" spans="1:10" hidden="1" x14ac:dyDescent="0.35">
      <c r="A1061" s="251" t="s">
        <v>2270</v>
      </c>
      <c r="B1061" s="243" t="s">
        <v>562</v>
      </c>
      <c r="C1061" s="244" t="s">
        <v>2628</v>
      </c>
      <c r="D1061" s="245" t="s">
        <v>1118</v>
      </c>
      <c r="E1061" s="246">
        <v>183.57</v>
      </c>
      <c r="F1061" s="246" t="s">
        <v>3099</v>
      </c>
      <c r="G1061" s="246"/>
      <c r="I1061" s="246"/>
      <c r="J1061" s="246"/>
    </row>
    <row r="1062" spans="1:10" hidden="1" x14ac:dyDescent="0.35">
      <c r="A1062" s="251" t="s">
        <v>2271</v>
      </c>
      <c r="B1062" s="243" t="s">
        <v>1342</v>
      </c>
      <c r="C1062" s="244" t="s">
        <v>2628</v>
      </c>
      <c r="D1062" s="245" t="s">
        <v>1118</v>
      </c>
      <c r="E1062" s="246">
        <v>54.11</v>
      </c>
      <c r="F1062" s="246" t="s">
        <v>3099</v>
      </c>
      <c r="G1062" s="246"/>
      <c r="I1062" s="246"/>
      <c r="J1062" s="246"/>
    </row>
    <row r="1063" spans="1:10" hidden="1" x14ac:dyDescent="0.35">
      <c r="A1063" s="251" t="s">
        <v>2272</v>
      </c>
      <c r="B1063" s="243" t="s">
        <v>1343</v>
      </c>
      <c r="C1063" s="244" t="s">
        <v>2628</v>
      </c>
      <c r="D1063" s="245" t="s">
        <v>1118</v>
      </c>
      <c r="E1063" s="246">
        <v>43.29</v>
      </c>
      <c r="F1063" s="246" t="s">
        <v>3099</v>
      </c>
      <c r="G1063" s="246"/>
      <c r="I1063" s="246"/>
      <c r="J1063" s="246"/>
    </row>
    <row r="1064" spans="1:10" hidden="1" x14ac:dyDescent="0.35">
      <c r="A1064" s="251" t="s">
        <v>2273</v>
      </c>
      <c r="B1064" s="243" t="s">
        <v>563</v>
      </c>
      <c r="C1064" s="244" t="s">
        <v>2628</v>
      </c>
      <c r="D1064" s="245" t="s">
        <v>1118</v>
      </c>
      <c r="E1064" s="246">
        <v>43.29</v>
      </c>
      <c r="F1064" s="246" t="s">
        <v>3099</v>
      </c>
      <c r="G1064" s="246"/>
      <c r="I1064" s="246"/>
      <c r="J1064" s="246"/>
    </row>
    <row r="1065" spans="1:10" hidden="1" x14ac:dyDescent="0.35">
      <c r="A1065" s="251" t="s">
        <v>2274</v>
      </c>
      <c r="B1065" s="243" t="s">
        <v>555</v>
      </c>
      <c r="C1065" s="244" t="s">
        <v>2628</v>
      </c>
      <c r="D1065" s="245" t="s">
        <v>1118</v>
      </c>
      <c r="E1065" s="246">
        <v>6.63</v>
      </c>
      <c r="F1065" s="246" t="s">
        <v>3099</v>
      </c>
      <c r="G1065" s="246"/>
      <c r="I1065" s="246"/>
      <c r="J1065" s="246"/>
    </row>
    <row r="1066" spans="1:10" hidden="1" x14ac:dyDescent="0.35">
      <c r="A1066" s="251" t="s">
        <v>2275</v>
      </c>
      <c r="B1066" s="243" t="s">
        <v>1344</v>
      </c>
      <c r="C1066" s="244" t="s">
        <v>2628</v>
      </c>
      <c r="D1066" s="245" t="s">
        <v>1118</v>
      </c>
      <c r="E1066" s="246">
        <v>13.52</v>
      </c>
      <c r="F1066" s="246" t="s">
        <v>3099</v>
      </c>
      <c r="G1066" s="246"/>
      <c r="I1066" s="246"/>
      <c r="J1066" s="246"/>
    </row>
    <row r="1067" spans="1:10" hidden="1" x14ac:dyDescent="0.35">
      <c r="A1067" s="251" t="s">
        <v>2276</v>
      </c>
      <c r="B1067" s="243" t="s">
        <v>556</v>
      </c>
      <c r="C1067" s="244" t="s">
        <v>2628</v>
      </c>
      <c r="D1067" s="245" t="s">
        <v>1118</v>
      </c>
      <c r="E1067" s="246">
        <v>14.2</v>
      </c>
      <c r="F1067" s="246" t="s">
        <v>3099</v>
      </c>
      <c r="G1067" s="246"/>
      <c r="I1067" s="246"/>
      <c r="J1067" s="246"/>
    </row>
    <row r="1068" spans="1:10" hidden="1" x14ac:dyDescent="0.35">
      <c r="A1068" s="251" t="s">
        <v>2277</v>
      </c>
      <c r="B1068" s="243" t="s">
        <v>596</v>
      </c>
      <c r="C1068" s="244" t="s">
        <v>2628</v>
      </c>
      <c r="D1068" s="245" t="s">
        <v>1118</v>
      </c>
      <c r="E1068" s="246">
        <v>13.52</v>
      </c>
      <c r="F1068" s="246" t="s">
        <v>3099</v>
      </c>
      <c r="G1068" s="246"/>
      <c r="I1068" s="246"/>
      <c r="J1068" s="246"/>
    </row>
    <row r="1069" spans="1:10" hidden="1" x14ac:dyDescent="0.35">
      <c r="A1069" s="251" t="s">
        <v>2278</v>
      </c>
      <c r="B1069" s="243" t="s">
        <v>554</v>
      </c>
      <c r="C1069" s="244" t="s">
        <v>2628</v>
      </c>
      <c r="D1069" s="245" t="s">
        <v>1118</v>
      </c>
      <c r="E1069" s="246">
        <v>6.47</v>
      </c>
      <c r="F1069" s="246" t="s">
        <v>3099</v>
      </c>
      <c r="G1069" s="246"/>
      <c r="I1069" s="246"/>
      <c r="J1069" s="246"/>
    </row>
    <row r="1070" spans="1:10" hidden="1" x14ac:dyDescent="0.35">
      <c r="A1070" s="251" t="s">
        <v>2279</v>
      </c>
      <c r="B1070" s="243" t="s">
        <v>867</v>
      </c>
      <c r="C1070" s="244" t="s">
        <v>2628</v>
      </c>
      <c r="D1070" s="245" t="s">
        <v>1118</v>
      </c>
      <c r="E1070" s="246">
        <v>198.42</v>
      </c>
      <c r="F1070" s="246" t="s">
        <v>3099</v>
      </c>
      <c r="G1070" s="246"/>
      <c r="I1070" s="246"/>
      <c r="J1070" s="246"/>
    </row>
    <row r="1071" spans="1:10" hidden="1" x14ac:dyDescent="0.35">
      <c r="A1071" s="251" t="s">
        <v>2280</v>
      </c>
      <c r="B1071" s="248" t="s">
        <v>902</v>
      </c>
      <c r="C1071" s="244" t="s">
        <v>2628</v>
      </c>
      <c r="D1071" s="245" t="s">
        <v>1118</v>
      </c>
      <c r="E1071" s="246">
        <v>279.95</v>
      </c>
      <c r="F1071" s="246" t="s">
        <v>3099</v>
      </c>
      <c r="G1071" s="246"/>
      <c r="I1071" s="246"/>
      <c r="J1071" s="246"/>
    </row>
    <row r="1072" spans="1:10" hidden="1" x14ac:dyDescent="0.35">
      <c r="A1072" s="251" t="s">
        <v>2281</v>
      </c>
      <c r="B1072" s="243" t="s">
        <v>868</v>
      </c>
      <c r="C1072" s="244" t="s">
        <v>2628</v>
      </c>
      <c r="D1072" s="245" t="s">
        <v>1118</v>
      </c>
      <c r="E1072" s="246">
        <v>252.41</v>
      </c>
      <c r="F1072" s="246" t="s">
        <v>3099</v>
      </c>
      <c r="G1072" s="246"/>
      <c r="I1072" s="246"/>
      <c r="J1072" s="246"/>
    </row>
    <row r="1073" spans="1:10" hidden="1" x14ac:dyDescent="0.35">
      <c r="A1073" s="251" t="s">
        <v>2282</v>
      </c>
      <c r="B1073" s="243" t="s">
        <v>869</v>
      </c>
      <c r="C1073" s="244" t="s">
        <v>2628</v>
      </c>
      <c r="D1073" s="245" t="s">
        <v>1118</v>
      </c>
      <c r="E1073" s="246">
        <v>397.65999999999997</v>
      </c>
      <c r="F1073" s="246" t="s">
        <v>3099</v>
      </c>
      <c r="G1073" s="246"/>
      <c r="I1073" s="246"/>
      <c r="J1073" s="246"/>
    </row>
    <row r="1074" spans="1:10" ht="15.75" hidden="1" customHeight="1" x14ac:dyDescent="0.35">
      <c r="A1074" s="251" t="s">
        <v>2283</v>
      </c>
      <c r="B1074" s="243" t="s">
        <v>572</v>
      </c>
      <c r="C1074" s="244" t="s">
        <v>2628</v>
      </c>
      <c r="D1074" s="245" t="s">
        <v>1118</v>
      </c>
      <c r="E1074" s="246">
        <v>179.48999999999998</v>
      </c>
      <c r="F1074" s="246" t="s">
        <v>3100</v>
      </c>
      <c r="G1074" s="246"/>
      <c r="I1074" s="246"/>
      <c r="J1074" s="246"/>
    </row>
    <row r="1075" spans="1:10" hidden="1" x14ac:dyDescent="0.35">
      <c r="A1075" s="251" t="s">
        <v>2284</v>
      </c>
      <c r="B1075" s="243" t="s">
        <v>573</v>
      </c>
      <c r="C1075" s="244" t="s">
        <v>2628</v>
      </c>
      <c r="D1075" s="245" t="s">
        <v>1118</v>
      </c>
      <c r="E1075" s="246">
        <v>258.53999999999996</v>
      </c>
      <c r="F1075" s="246" t="s">
        <v>3100</v>
      </c>
      <c r="G1075" s="246"/>
      <c r="I1075" s="246"/>
      <c r="J1075" s="246"/>
    </row>
    <row r="1076" spans="1:10" hidden="1" x14ac:dyDescent="0.35">
      <c r="A1076" s="251" t="s">
        <v>2285</v>
      </c>
      <c r="B1076" s="243" t="s">
        <v>574</v>
      </c>
      <c r="C1076" s="244" t="s">
        <v>2628</v>
      </c>
      <c r="D1076" s="245" t="s">
        <v>1118</v>
      </c>
      <c r="E1076" s="246">
        <v>97.910000000000011</v>
      </c>
      <c r="F1076" s="246" t="s">
        <v>3100</v>
      </c>
      <c r="G1076" s="246"/>
      <c r="I1076" s="246"/>
      <c r="J1076" s="246"/>
    </row>
    <row r="1077" spans="1:10" hidden="1" x14ac:dyDescent="0.35">
      <c r="A1077" s="251" t="s">
        <v>2286</v>
      </c>
      <c r="B1077" s="243" t="s">
        <v>575</v>
      </c>
      <c r="C1077" s="244" t="s">
        <v>2628</v>
      </c>
      <c r="D1077" s="245" t="s">
        <v>1118</v>
      </c>
      <c r="E1077" s="246">
        <v>141.03</v>
      </c>
      <c r="F1077" s="246" t="s">
        <v>3100</v>
      </c>
      <c r="G1077" s="246"/>
      <c r="I1077" s="246"/>
      <c r="J1077" s="246"/>
    </row>
    <row r="1078" spans="1:10" hidden="1" x14ac:dyDescent="0.35">
      <c r="A1078" s="251" t="s">
        <v>2287</v>
      </c>
      <c r="B1078" s="243" t="s">
        <v>576</v>
      </c>
      <c r="C1078" s="244" t="s">
        <v>2628</v>
      </c>
      <c r="D1078" s="245" t="s">
        <v>1118</v>
      </c>
      <c r="E1078" s="246">
        <v>48.96</v>
      </c>
      <c r="F1078" s="246" t="s">
        <v>3100</v>
      </c>
      <c r="G1078" s="246"/>
      <c r="I1078" s="246"/>
      <c r="J1078" s="246"/>
    </row>
    <row r="1079" spans="1:10" hidden="1" x14ac:dyDescent="0.35">
      <c r="A1079" s="251" t="s">
        <v>2288</v>
      </c>
      <c r="B1079" s="243" t="s">
        <v>577</v>
      </c>
      <c r="C1079" s="244" t="s">
        <v>2628</v>
      </c>
      <c r="D1079" s="245" t="s">
        <v>1118</v>
      </c>
      <c r="E1079" s="246">
        <v>70.52000000000001</v>
      </c>
      <c r="F1079" s="246" t="s">
        <v>3100</v>
      </c>
      <c r="G1079" s="246"/>
      <c r="I1079" s="246"/>
      <c r="J1079" s="246"/>
    </row>
    <row r="1080" spans="1:10" hidden="1" x14ac:dyDescent="0.35">
      <c r="A1080" s="251" t="s">
        <v>2289</v>
      </c>
      <c r="B1080" s="243" t="s">
        <v>578</v>
      </c>
      <c r="C1080" s="244" t="s">
        <v>2628</v>
      </c>
      <c r="D1080" s="245" t="s">
        <v>1118</v>
      </c>
      <c r="E1080" s="246">
        <v>52.94</v>
      </c>
      <c r="F1080" s="246" t="s">
        <v>3100</v>
      </c>
      <c r="G1080" s="246"/>
      <c r="I1080" s="246"/>
      <c r="J1080" s="246"/>
    </row>
    <row r="1081" spans="1:10" hidden="1" x14ac:dyDescent="0.35">
      <c r="A1081" s="251" t="s">
        <v>2290</v>
      </c>
      <c r="B1081" s="243" t="s">
        <v>579</v>
      </c>
      <c r="C1081" s="244" t="s">
        <v>2628</v>
      </c>
      <c r="D1081" s="245" t="s">
        <v>1118</v>
      </c>
      <c r="E1081" s="246">
        <v>74.5</v>
      </c>
      <c r="F1081" s="246" t="s">
        <v>3100</v>
      </c>
      <c r="G1081" s="246"/>
      <c r="I1081" s="246"/>
      <c r="J1081" s="246"/>
    </row>
    <row r="1082" spans="1:10" hidden="1" x14ac:dyDescent="0.35">
      <c r="A1082" s="251" t="s">
        <v>2291</v>
      </c>
      <c r="B1082" s="243" t="s">
        <v>1345</v>
      </c>
      <c r="C1082" s="244" t="s">
        <v>2628</v>
      </c>
      <c r="D1082" s="245" t="s">
        <v>1118</v>
      </c>
      <c r="E1082" s="246">
        <v>52.94</v>
      </c>
      <c r="F1082" s="246" t="s">
        <v>3100</v>
      </c>
      <c r="G1082" s="246"/>
      <c r="I1082" s="246"/>
      <c r="J1082" s="246"/>
    </row>
    <row r="1083" spans="1:10" hidden="1" x14ac:dyDescent="0.35">
      <c r="A1083" s="251" t="s">
        <v>2292</v>
      </c>
      <c r="B1083" s="243" t="s">
        <v>580</v>
      </c>
      <c r="C1083" s="244" t="s">
        <v>2628</v>
      </c>
      <c r="D1083" s="245" t="s">
        <v>1118</v>
      </c>
      <c r="E1083" s="246">
        <v>179.48999999999998</v>
      </c>
      <c r="F1083" s="246" t="s">
        <v>3100</v>
      </c>
      <c r="G1083" s="246"/>
      <c r="I1083" s="246"/>
      <c r="J1083" s="246"/>
    </row>
    <row r="1084" spans="1:10" hidden="1" x14ac:dyDescent="0.35">
      <c r="A1084" s="251" t="s">
        <v>2293</v>
      </c>
      <c r="B1084" s="243" t="s">
        <v>581</v>
      </c>
      <c r="C1084" s="244" t="s">
        <v>2628</v>
      </c>
      <c r="D1084" s="245" t="s">
        <v>1118</v>
      </c>
      <c r="E1084" s="246">
        <v>258.53999999999996</v>
      </c>
      <c r="F1084" s="246" t="s">
        <v>3100</v>
      </c>
      <c r="G1084" s="246"/>
      <c r="I1084" s="246"/>
      <c r="J1084" s="246"/>
    </row>
    <row r="1085" spans="1:10" hidden="1" x14ac:dyDescent="0.35">
      <c r="A1085" s="251" t="s">
        <v>2294</v>
      </c>
      <c r="B1085" s="243" t="s">
        <v>582</v>
      </c>
      <c r="C1085" s="244" t="s">
        <v>2628</v>
      </c>
      <c r="D1085" s="245" t="s">
        <v>1118</v>
      </c>
      <c r="E1085" s="246">
        <v>179.48999999999998</v>
      </c>
      <c r="F1085" s="246" t="s">
        <v>3100</v>
      </c>
      <c r="G1085" s="246"/>
      <c r="I1085" s="246"/>
      <c r="J1085" s="246"/>
    </row>
    <row r="1086" spans="1:10" hidden="1" x14ac:dyDescent="0.35">
      <c r="A1086" s="251" t="s">
        <v>2295</v>
      </c>
      <c r="B1086" s="243" t="s">
        <v>583</v>
      </c>
      <c r="C1086" s="244" t="s">
        <v>2628</v>
      </c>
      <c r="D1086" s="245" t="s">
        <v>1118</v>
      </c>
      <c r="E1086" s="246">
        <v>258.53999999999996</v>
      </c>
      <c r="F1086" s="246" t="s">
        <v>3100</v>
      </c>
      <c r="G1086" s="246"/>
      <c r="I1086" s="246"/>
      <c r="J1086" s="246"/>
    </row>
    <row r="1087" spans="1:10" hidden="1" x14ac:dyDescent="0.35">
      <c r="A1087" s="251" t="s">
        <v>2296</v>
      </c>
      <c r="B1087" s="243" t="s">
        <v>584</v>
      </c>
      <c r="C1087" s="244" t="s">
        <v>2628</v>
      </c>
      <c r="D1087" s="245" t="s">
        <v>1118</v>
      </c>
      <c r="E1087" s="246">
        <v>179.48999999999998</v>
      </c>
      <c r="F1087" s="246" t="s">
        <v>3100</v>
      </c>
      <c r="G1087" s="246"/>
      <c r="I1087" s="246"/>
      <c r="J1087" s="246"/>
    </row>
    <row r="1088" spans="1:10" hidden="1" x14ac:dyDescent="0.35">
      <c r="A1088" s="251" t="s">
        <v>2297</v>
      </c>
      <c r="B1088" s="243" t="s">
        <v>585</v>
      </c>
      <c r="C1088" s="244" t="s">
        <v>2628</v>
      </c>
      <c r="D1088" s="245" t="s">
        <v>1118</v>
      </c>
      <c r="E1088" s="246">
        <v>258.53999999999996</v>
      </c>
      <c r="F1088" s="246" t="s">
        <v>3100</v>
      </c>
      <c r="G1088" s="246"/>
      <c r="I1088" s="246"/>
      <c r="J1088" s="246"/>
    </row>
    <row r="1089" spans="1:10" hidden="1" x14ac:dyDescent="0.35">
      <c r="A1089" s="251" t="s">
        <v>2298</v>
      </c>
      <c r="B1089" s="243" t="s">
        <v>586</v>
      </c>
      <c r="C1089" s="244" t="s">
        <v>2628</v>
      </c>
      <c r="D1089" s="245" t="s">
        <v>1118</v>
      </c>
      <c r="E1089" s="246">
        <v>179.48999999999998</v>
      </c>
      <c r="F1089" s="246" t="s">
        <v>3100</v>
      </c>
      <c r="G1089" s="246"/>
      <c r="I1089" s="246"/>
      <c r="J1089" s="246"/>
    </row>
    <row r="1090" spans="1:10" hidden="1" x14ac:dyDescent="0.35">
      <c r="A1090" s="251" t="s">
        <v>2299</v>
      </c>
      <c r="B1090" s="243" t="s">
        <v>587</v>
      </c>
      <c r="C1090" s="244" t="s">
        <v>2628</v>
      </c>
      <c r="D1090" s="245" t="s">
        <v>1118</v>
      </c>
      <c r="E1090" s="246">
        <v>258.53999999999996</v>
      </c>
      <c r="F1090" s="246" t="s">
        <v>3100</v>
      </c>
      <c r="G1090" s="246"/>
      <c r="I1090" s="246"/>
      <c r="J1090" s="246"/>
    </row>
    <row r="1091" spans="1:10" hidden="1" x14ac:dyDescent="0.35">
      <c r="A1091" s="251" t="s">
        <v>2300</v>
      </c>
      <c r="B1091" s="243" t="s">
        <v>588</v>
      </c>
      <c r="C1091" s="244" t="s">
        <v>2628</v>
      </c>
      <c r="D1091" s="245" t="s">
        <v>1118</v>
      </c>
      <c r="E1091" s="246">
        <v>179.48999999999998</v>
      </c>
      <c r="F1091" s="246" t="s">
        <v>3100</v>
      </c>
      <c r="G1091" s="246"/>
      <c r="I1091" s="246"/>
      <c r="J1091" s="246"/>
    </row>
    <row r="1092" spans="1:10" hidden="1" x14ac:dyDescent="0.35">
      <c r="A1092" s="251" t="s">
        <v>2301</v>
      </c>
      <c r="B1092" s="243" t="s">
        <v>3101</v>
      </c>
      <c r="C1092" s="244" t="s">
        <v>2628</v>
      </c>
      <c r="D1092" s="245" t="s">
        <v>1118</v>
      </c>
      <c r="E1092" s="246">
        <v>258.53999999999996</v>
      </c>
      <c r="F1092" s="246" t="s">
        <v>3100</v>
      </c>
      <c r="G1092" s="246"/>
      <c r="I1092" s="246"/>
      <c r="J1092" s="246"/>
    </row>
    <row r="1093" spans="1:10" hidden="1" x14ac:dyDescent="0.35">
      <c r="A1093" s="251" t="s">
        <v>2302</v>
      </c>
      <c r="B1093" s="243" t="s">
        <v>589</v>
      </c>
      <c r="C1093" s="244" t="s">
        <v>2628</v>
      </c>
      <c r="D1093" s="245" t="s">
        <v>1118</v>
      </c>
      <c r="E1093" s="246">
        <v>282.05</v>
      </c>
      <c r="F1093" s="246" t="s">
        <v>3100</v>
      </c>
      <c r="G1093" s="246"/>
      <c r="I1093" s="246"/>
      <c r="J1093" s="246"/>
    </row>
    <row r="1094" spans="1:10" hidden="1" x14ac:dyDescent="0.35">
      <c r="A1094" s="251" t="s">
        <v>2303</v>
      </c>
      <c r="B1094" s="243" t="s">
        <v>590</v>
      </c>
      <c r="C1094" s="244" t="s">
        <v>2628</v>
      </c>
      <c r="D1094" s="245" t="s">
        <v>1118</v>
      </c>
      <c r="E1094" s="246">
        <v>195.81</v>
      </c>
      <c r="F1094" s="246" t="s">
        <v>3100</v>
      </c>
      <c r="G1094" s="246"/>
      <c r="I1094" s="246"/>
      <c r="J1094" s="246"/>
    </row>
    <row r="1095" spans="1:10" hidden="1" x14ac:dyDescent="0.35">
      <c r="A1095" s="251" t="s">
        <v>2304</v>
      </c>
      <c r="B1095" s="243" t="s">
        <v>591</v>
      </c>
      <c r="C1095" s="244" t="s">
        <v>2628</v>
      </c>
      <c r="D1095" s="245" t="s">
        <v>1118</v>
      </c>
      <c r="E1095" s="246">
        <v>282.05</v>
      </c>
      <c r="F1095" s="246" t="s">
        <v>3100</v>
      </c>
      <c r="G1095" s="246"/>
      <c r="I1095" s="246"/>
      <c r="J1095" s="246"/>
    </row>
    <row r="1096" spans="1:10" ht="19.5" hidden="1" customHeight="1" x14ac:dyDescent="0.35">
      <c r="A1096" s="251" t="s">
        <v>2305</v>
      </c>
      <c r="B1096" s="243" t="s">
        <v>592</v>
      </c>
      <c r="C1096" s="244" t="s">
        <v>2628</v>
      </c>
      <c r="D1096" s="245" t="s">
        <v>1118</v>
      </c>
      <c r="E1096" s="246">
        <v>195.81</v>
      </c>
      <c r="F1096" s="246" t="s">
        <v>3100</v>
      </c>
      <c r="G1096" s="246"/>
      <c r="I1096" s="246"/>
      <c r="J1096" s="246"/>
    </row>
    <row r="1097" spans="1:10" hidden="1" x14ac:dyDescent="0.35">
      <c r="A1097" s="251" t="s">
        <v>2306</v>
      </c>
      <c r="B1097" s="243" t="s">
        <v>593</v>
      </c>
      <c r="C1097" s="244" t="s">
        <v>2628</v>
      </c>
      <c r="D1097" s="245" t="s">
        <v>1118</v>
      </c>
      <c r="E1097" s="246">
        <v>97.910000000000011</v>
      </c>
      <c r="F1097" s="246" t="s">
        <v>3100</v>
      </c>
      <c r="G1097" s="250"/>
      <c r="I1097" s="246"/>
      <c r="J1097" s="246"/>
    </row>
    <row r="1098" spans="1:10" hidden="1" x14ac:dyDescent="0.35">
      <c r="A1098" s="251" t="s">
        <v>2307</v>
      </c>
      <c r="B1098" s="243" t="s">
        <v>594</v>
      </c>
      <c r="C1098" s="244" t="s">
        <v>2628</v>
      </c>
      <c r="D1098" s="245" t="s">
        <v>1118</v>
      </c>
      <c r="E1098" s="246">
        <v>141.03</v>
      </c>
      <c r="F1098" s="246" t="s">
        <v>3100</v>
      </c>
      <c r="G1098" s="250"/>
      <c r="I1098" s="246"/>
      <c r="J1098" s="246"/>
    </row>
    <row r="1099" spans="1:10" hidden="1" x14ac:dyDescent="0.35">
      <c r="A1099" s="251" t="s">
        <v>2308</v>
      </c>
      <c r="B1099" s="243" t="s">
        <v>595</v>
      </c>
      <c r="C1099" s="244" t="s">
        <v>2628</v>
      </c>
      <c r="D1099" s="245" t="s">
        <v>1118</v>
      </c>
      <c r="E1099" s="246">
        <v>179.48999999999998</v>
      </c>
      <c r="F1099" s="246" t="s">
        <v>3100</v>
      </c>
      <c r="G1099" s="246"/>
      <c r="I1099" s="246"/>
      <c r="J1099" s="246"/>
    </row>
    <row r="1100" spans="1:10" hidden="1" x14ac:dyDescent="0.35">
      <c r="A1100" s="251" t="s">
        <v>2309</v>
      </c>
      <c r="B1100" s="243" t="s">
        <v>571</v>
      </c>
      <c r="C1100" s="244" t="s">
        <v>2628</v>
      </c>
      <c r="D1100" s="245" t="s">
        <v>1118</v>
      </c>
      <c r="E1100" s="246">
        <v>258.53999999999996</v>
      </c>
      <c r="F1100" s="246" t="s">
        <v>3100</v>
      </c>
      <c r="G1100" s="246"/>
      <c r="I1100" s="246"/>
      <c r="J1100" s="246"/>
    </row>
    <row r="1101" spans="1:10" hidden="1" x14ac:dyDescent="0.35">
      <c r="A1101" s="251" t="s">
        <v>2310</v>
      </c>
      <c r="B1101" s="243" t="s">
        <v>1346</v>
      </c>
      <c r="C1101" s="244" t="s">
        <v>2628</v>
      </c>
      <c r="D1101" s="245" t="s">
        <v>1118</v>
      </c>
      <c r="E1101" s="246">
        <v>195.81</v>
      </c>
      <c r="F1101" s="246" t="s">
        <v>3100</v>
      </c>
      <c r="G1101" s="246"/>
      <c r="I1101" s="246"/>
      <c r="J1101" s="246"/>
    </row>
    <row r="1102" spans="1:10" hidden="1" x14ac:dyDescent="0.35">
      <c r="A1102" s="251" t="s">
        <v>2311</v>
      </c>
      <c r="B1102" s="243" t="s">
        <v>570</v>
      </c>
      <c r="C1102" s="244" t="s">
        <v>2628</v>
      </c>
      <c r="D1102" s="245" t="s">
        <v>1118</v>
      </c>
      <c r="E1102" s="246">
        <v>195.81</v>
      </c>
      <c r="F1102" s="246" t="s">
        <v>3100</v>
      </c>
      <c r="G1102" s="246"/>
      <c r="I1102" s="246"/>
      <c r="J1102" s="246"/>
    </row>
    <row r="1103" spans="1:10" hidden="1" x14ac:dyDescent="0.35">
      <c r="A1103" s="251" t="s">
        <v>2312</v>
      </c>
      <c r="B1103" s="243" t="s">
        <v>1347</v>
      </c>
      <c r="C1103" s="244" t="s">
        <v>2628</v>
      </c>
      <c r="D1103" s="245" t="s">
        <v>1118</v>
      </c>
      <c r="E1103" s="246">
        <v>56.82</v>
      </c>
      <c r="F1103" s="246" t="s">
        <v>3100</v>
      </c>
      <c r="G1103" s="246"/>
      <c r="I1103" s="246"/>
      <c r="J1103" s="246"/>
    </row>
    <row r="1104" spans="1:10" hidden="1" x14ac:dyDescent="0.35">
      <c r="A1104" s="251" t="s">
        <v>2313</v>
      </c>
      <c r="B1104" s="243" t="s">
        <v>1348</v>
      </c>
      <c r="C1104" s="244" t="s">
        <v>2628</v>
      </c>
      <c r="D1104" s="245" t="s">
        <v>1118</v>
      </c>
      <c r="E1104" s="246">
        <v>45.46</v>
      </c>
      <c r="F1104" s="246" t="s">
        <v>3100</v>
      </c>
      <c r="G1104" s="246"/>
      <c r="I1104" s="246"/>
      <c r="J1104" s="246"/>
    </row>
    <row r="1105" spans="1:10" hidden="1" x14ac:dyDescent="0.35">
      <c r="A1105" s="251" t="s">
        <v>2314</v>
      </c>
      <c r="B1105" s="243" t="s">
        <v>569</v>
      </c>
      <c r="C1105" s="244" t="s">
        <v>2628</v>
      </c>
      <c r="D1105" s="245" t="s">
        <v>1118</v>
      </c>
      <c r="E1105" s="246">
        <v>45.46</v>
      </c>
      <c r="F1105" s="246" t="s">
        <v>3100</v>
      </c>
      <c r="G1105" s="246"/>
      <c r="I1105" s="246"/>
      <c r="J1105" s="246"/>
    </row>
    <row r="1106" spans="1:10" hidden="1" x14ac:dyDescent="0.35">
      <c r="A1106" s="251" t="s">
        <v>2315</v>
      </c>
      <c r="B1106" s="243" t="s">
        <v>568</v>
      </c>
      <c r="C1106" s="244" t="s">
        <v>2628</v>
      </c>
      <c r="D1106" s="245" t="s">
        <v>1118</v>
      </c>
      <c r="E1106" s="246">
        <v>6.97</v>
      </c>
      <c r="F1106" s="246" t="s">
        <v>3100</v>
      </c>
      <c r="G1106" s="246"/>
      <c r="I1106" s="246"/>
      <c r="J1106" s="246"/>
    </row>
    <row r="1107" spans="1:10" hidden="1" x14ac:dyDescent="0.35">
      <c r="A1107" s="251" t="s">
        <v>2316</v>
      </c>
      <c r="B1107" s="243" t="s">
        <v>1349</v>
      </c>
      <c r="C1107" s="244" t="s">
        <v>2628</v>
      </c>
      <c r="D1107" s="245" t="s">
        <v>1118</v>
      </c>
      <c r="E1107" s="246">
        <v>14.2</v>
      </c>
      <c r="F1107" s="246" t="s">
        <v>3100</v>
      </c>
      <c r="G1107" s="246"/>
      <c r="I1107" s="246"/>
      <c r="J1107" s="246"/>
    </row>
    <row r="1108" spans="1:10" hidden="1" x14ac:dyDescent="0.35">
      <c r="A1108" s="251" t="s">
        <v>2317</v>
      </c>
      <c r="B1108" s="243" t="s">
        <v>567</v>
      </c>
      <c r="C1108" s="244" t="s">
        <v>2628</v>
      </c>
      <c r="D1108" s="245" t="s">
        <v>1118</v>
      </c>
      <c r="E1108" s="246">
        <v>14.879999999999999</v>
      </c>
      <c r="F1108" s="246" t="s">
        <v>3100</v>
      </c>
      <c r="G1108" s="246"/>
      <c r="I1108" s="246"/>
      <c r="J1108" s="246"/>
    </row>
    <row r="1109" spans="1:10" hidden="1" x14ac:dyDescent="0.35">
      <c r="A1109" s="251" t="s">
        <v>2318</v>
      </c>
      <c r="B1109" s="243" t="s">
        <v>566</v>
      </c>
      <c r="C1109" s="244" t="s">
        <v>2628</v>
      </c>
      <c r="D1109" s="245" t="s">
        <v>1118</v>
      </c>
      <c r="E1109" s="246">
        <v>14.2</v>
      </c>
      <c r="F1109" s="246" t="s">
        <v>3100</v>
      </c>
      <c r="G1109" s="246"/>
      <c r="I1109" s="246"/>
      <c r="J1109" s="246"/>
    </row>
    <row r="1110" spans="1:10" hidden="1" x14ac:dyDescent="0.35">
      <c r="A1110" s="251" t="s">
        <v>2319</v>
      </c>
      <c r="B1110" s="243" t="s">
        <v>565</v>
      </c>
      <c r="C1110" s="244" t="s">
        <v>2628</v>
      </c>
      <c r="D1110" s="245" t="s">
        <v>1118</v>
      </c>
      <c r="E1110" s="246">
        <v>6.8999999999999995</v>
      </c>
      <c r="F1110" s="246" t="s">
        <v>3100</v>
      </c>
      <c r="G1110" s="246"/>
      <c r="I1110" s="246"/>
      <c r="J1110" s="246"/>
    </row>
    <row r="1111" spans="1:10" hidden="1" x14ac:dyDescent="0.35">
      <c r="A1111" s="251" t="s">
        <v>2320</v>
      </c>
      <c r="B1111" s="243" t="s">
        <v>884</v>
      </c>
      <c r="C1111" s="244" t="s">
        <v>2628</v>
      </c>
      <c r="D1111" s="245" t="s">
        <v>1118</v>
      </c>
      <c r="E1111" s="246">
        <v>211.51</v>
      </c>
      <c r="F1111" s="246" t="s">
        <v>3100</v>
      </c>
      <c r="G1111" s="246"/>
      <c r="I1111" s="246"/>
      <c r="J1111" s="246"/>
    </row>
    <row r="1112" spans="1:10" hidden="1" x14ac:dyDescent="0.35">
      <c r="A1112" s="251" t="s">
        <v>2321</v>
      </c>
      <c r="B1112" s="243" t="s">
        <v>1350</v>
      </c>
      <c r="C1112" s="244" t="s">
        <v>2628</v>
      </c>
      <c r="D1112" s="245" t="s">
        <v>1118</v>
      </c>
      <c r="E1112" s="246">
        <v>297.75</v>
      </c>
      <c r="F1112" s="246" t="s">
        <v>3100</v>
      </c>
      <c r="G1112" s="246"/>
      <c r="I1112" s="246"/>
      <c r="J1112" s="246"/>
    </row>
    <row r="1113" spans="1:10" hidden="1" x14ac:dyDescent="0.35">
      <c r="A1113" s="251" t="s">
        <v>2322</v>
      </c>
      <c r="B1113" s="248" t="s">
        <v>885</v>
      </c>
      <c r="C1113" s="244" t="s">
        <v>2628</v>
      </c>
      <c r="D1113" s="245" t="s">
        <v>1118</v>
      </c>
      <c r="E1113" s="246">
        <v>269.24</v>
      </c>
      <c r="F1113" s="246" t="s">
        <v>3100</v>
      </c>
      <c r="G1113" s="246"/>
      <c r="I1113" s="246"/>
      <c r="J1113" s="246"/>
    </row>
    <row r="1114" spans="1:10" hidden="1" x14ac:dyDescent="0.35">
      <c r="A1114" s="251" t="s">
        <v>2323</v>
      </c>
      <c r="B1114" s="243" t="s">
        <v>886</v>
      </c>
      <c r="C1114" s="244" t="s">
        <v>2628</v>
      </c>
      <c r="D1114" s="245" t="s">
        <v>1118</v>
      </c>
      <c r="E1114" s="246">
        <v>423.07</v>
      </c>
      <c r="F1114" s="246" t="s">
        <v>3100</v>
      </c>
      <c r="G1114" s="246"/>
      <c r="I1114" s="246"/>
      <c r="J1114" s="246"/>
    </row>
    <row r="1115" spans="1:10" hidden="1" x14ac:dyDescent="0.35">
      <c r="A1115" s="251" t="s">
        <v>2324</v>
      </c>
      <c r="B1115" s="243" t="s">
        <v>814</v>
      </c>
      <c r="C1115" s="244" t="s">
        <v>2628</v>
      </c>
      <c r="D1115" s="245" t="s">
        <v>1118</v>
      </c>
      <c r="E1115" s="246">
        <v>238.39</v>
      </c>
      <c r="F1115" s="246" t="s">
        <v>3102</v>
      </c>
      <c r="G1115" s="246"/>
      <c r="I1115" s="246"/>
      <c r="J1115" s="246"/>
    </row>
    <row r="1116" spans="1:10" hidden="1" x14ac:dyDescent="0.35">
      <c r="A1116" s="251" t="s">
        <v>2325</v>
      </c>
      <c r="B1116" s="243" t="s">
        <v>815</v>
      </c>
      <c r="C1116" s="244" t="s">
        <v>2628</v>
      </c>
      <c r="D1116" s="245" t="s">
        <v>1118</v>
      </c>
      <c r="E1116" s="246">
        <v>321.75</v>
      </c>
      <c r="F1116" s="246" t="s">
        <v>3102</v>
      </c>
      <c r="G1116" s="246"/>
      <c r="I1116" s="246"/>
      <c r="J1116" s="246"/>
    </row>
    <row r="1117" spans="1:10" hidden="1" x14ac:dyDescent="0.35">
      <c r="A1117" s="251" t="s">
        <v>2326</v>
      </c>
      <c r="B1117" s="243" t="s">
        <v>816</v>
      </c>
      <c r="C1117" s="244" t="s">
        <v>2628</v>
      </c>
      <c r="D1117" s="245" t="s">
        <v>1118</v>
      </c>
      <c r="E1117" s="246">
        <v>130.03</v>
      </c>
      <c r="F1117" s="246" t="s">
        <v>3102</v>
      </c>
      <c r="G1117" s="246"/>
      <c r="I1117" s="246"/>
      <c r="J1117" s="246"/>
    </row>
    <row r="1118" spans="1:10" hidden="1" x14ac:dyDescent="0.35">
      <c r="A1118" s="251" t="s">
        <v>2327</v>
      </c>
      <c r="B1118" s="243" t="s">
        <v>817</v>
      </c>
      <c r="C1118" s="244" t="s">
        <v>2628</v>
      </c>
      <c r="D1118" s="245" t="s">
        <v>1118</v>
      </c>
      <c r="E1118" s="246">
        <v>175.5</v>
      </c>
      <c r="F1118" s="246" t="s">
        <v>3102</v>
      </c>
      <c r="G1118" s="246"/>
      <c r="I1118" s="246"/>
      <c r="J1118" s="246"/>
    </row>
    <row r="1119" spans="1:10" hidden="1" x14ac:dyDescent="0.35">
      <c r="A1119" s="251" t="s">
        <v>2328</v>
      </c>
      <c r="B1119" s="243" t="s">
        <v>818</v>
      </c>
      <c r="C1119" s="244" t="s">
        <v>2628</v>
      </c>
      <c r="D1119" s="245" t="s">
        <v>1118</v>
      </c>
      <c r="E1119" s="246">
        <v>65.02000000000001</v>
      </c>
      <c r="F1119" s="246" t="s">
        <v>3102</v>
      </c>
      <c r="G1119" s="246"/>
      <c r="I1119" s="246"/>
      <c r="J1119" s="246"/>
    </row>
    <row r="1120" spans="1:10" hidden="1" x14ac:dyDescent="0.35">
      <c r="A1120" s="251" t="s">
        <v>2329</v>
      </c>
      <c r="B1120" s="243" t="s">
        <v>819</v>
      </c>
      <c r="C1120" s="244" t="s">
        <v>2628</v>
      </c>
      <c r="D1120" s="245" t="s">
        <v>1118</v>
      </c>
      <c r="E1120" s="246">
        <v>87.75</v>
      </c>
      <c r="F1120" s="246" t="s">
        <v>3102</v>
      </c>
      <c r="G1120" s="246"/>
      <c r="I1120" s="246"/>
      <c r="J1120" s="246"/>
    </row>
    <row r="1121" spans="1:10" hidden="1" x14ac:dyDescent="0.35">
      <c r="A1121" s="251" t="s">
        <v>2330</v>
      </c>
      <c r="B1121" s="243" t="s">
        <v>820</v>
      </c>
      <c r="C1121" s="244" t="s">
        <v>2628</v>
      </c>
      <c r="D1121" s="245" t="s">
        <v>1118</v>
      </c>
      <c r="E1121" s="246">
        <v>69</v>
      </c>
      <c r="F1121" s="246" t="s">
        <v>3102</v>
      </c>
      <c r="G1121" s="246"/>
      <c r="I1121" s="246"/>
      <c r="J1121" s="246"/>
    </row>
    <row r="1122" spans="1:10" hidden="1" x14ac:dyDescent="0.35">
      <c r="A1122" s="251" t="s">
        <v>2331</v>
      </c>
      <c r="B1122" s="243" t="s">
        <v>821</v>
      </c>
      <c r="C1122" s="244" t="s">
        <v>2628</v>
      </c>
      <c r="D1122" s="245" t="s">
        <v>1118</v>
      </c>
      <c r="E1122" s="246">
        <v>91.740000000000009</v>
      </c>
      <c r="F1122" s="246" t="s">
        <v>3102</v>
      </c>
      <c r="G1122" s="246"/>
      <c r="I1122" s="246"/>
      <c r="J1122" s="246"/>
    </row>
    <row r="1123" spans="1:10" hidden="1" x14ac:dyDescent="0.35">
      <c r="A1123" s="251" t="s">
        <v>2332</v>
      </c>
      <c r="B1123" s="243" t="s">
        <v>1351</v>
      </c>
      <c r="C1123" s="244" t="s">
        <v>2628</v>
      </c>
      <c r="D1123" s="245" t="s">
        <v>1118</v>
      </c>
      <c r="E1123" s="246">
        <v>69</v>
      </c>
      <c r="F1123" s="246" t="s">
        <v>3102</v>
      </c>
      <c r="G1123" s="246"/>
      <c r="I1123" s="246"/>
      <c r="J1123" s="246"/>
    </row>
    <row r="1124" spans="1:10" hidden="1" x14ac:dyDescent="0.35">
      <c r="A1124" s="251" t="s">
        <v>2333</v>
      </c>
      <c r="B1124" s="243" t="s">
        <v>822</v>
      </c>
      <c r="C1124" s="244" t="s">
        <v>2628</v>
      </c>
      <c r="D1124" s="245" t="s">
        <v>1118</v>
      </c>
      <c r="E1124" s="246">
        <v>238.39</v>
      </c>
      <c r="F1124" s="246" t="s">
        <v>3102</v>
      </c>
      <c r="G1124" s="246"/>
      <c r="I1124" s="246"/>
      <c r="J1124" s="246"/>
    </row>
    <row r="1125" spans="1:10" hidden="1" x14ac:dyDescent="0.35">
      <c r="A1125" s="251" t="s">
        <v>2334</v>
      </c>
      <c r="B1125" s="243" t="s">
        <v>823</v>
      </c>
      <c r="C1125" s="244" t="s">
        <v>2628</v>
      </c>
      <c r="D1125" s="245" t="s">
        <v>1118</v>
      </c>
      <c r="E1125" s="246">
        <v>321.75</v>
      </c>
      <c r="F1125" s="246" t="s">
        <v>3102</v>
      </c>
      <c r="G1125" s="246"/>
      <c r="I1125" s="246"/>
      <c r="J1125" s="246"/>
    </row>
    <row r="1126" spans="1:10" hidden="1" x14ac:dyDescent="0.35">
      <c r="A1126" s="251" t="s">
        <v>2335</v>
      </c>
      <c r="B1126" s="243" t="s">
        <v>824</v>
      </c>
      <c r="C1126" s="244" t="s">
        <v>2628</v>
      </c>
      <c r="D1126" s="245" t="s">
        <v>1118</v>
      </c>
      <c r="E1126" s="246">
        <v>238.39</v>
      </c>
      <c r="F1126" s="246" t="s">
        <v>3102</v>
      </c>
      <c r="G1126" s="246"/>
      <c r="I1126" s="246"/>
      <c r="J1126" s="246"/>
    </row>
    <row r="1127" spans="1:10" hidden="1" x14ac:dyDescent="0.35">
      <c r="A1127" s="251" t="s">
        <v>2336</v>
      </c>
      <c r="B1127" s="243" t="s">
        <v>825</v>
      </c>
      <c r="C1127" s="244" t="s">
        <v>2628</v>
      </c>
      <c r="D1127" s="245" t="s">
        <v>1118</v>
      </c>
      <c r="E1127" s="246">
        <v>321.75</v>
      </c>
      <c r="F1127" s="246" t="s">
        <v>3102</v>
      </c>
      <c r="G1127" s="246"/>
      <c r="I1127" s="246"/>
      <c r="J1127" s="246"/>
    </row>
    <row r="1128" spans="1:10" hidden="1" x14ac:dyDescent="0.35">
      <c r="A1128" s="251" t="s">
        <v>2337</v>
      </c>
      <c r="B1128" s="243" t="s">
        <v>826</v>
      </c>
      <c r="C1128" s="244" t="s">
        <v>2628</v>
      </c>
      <c r="D1128" s="245" t="s">
        <v>1118</v>
      </c>
      <c r="E1128" s="246">
        <v>238.39</v>
      </c>
      <c r="F1128" s="246" t="s">
        <v>3102</v>
      </c>
      <c r="G1128" s="246"/>
      <c r="I1128" s="246"/>
      <c r="J1128" s="246"/>
    </row>
    <row r="1129" spans="1:10" hidden="1" x14ac:dyDescent="0.35">
      <c r="A1129" s="251" t="s">
        <v>2338</v>
      </c>
      <c r="B1129" s="243" t="s">
        <v>827</v>
      </c>
      <c r="C1129" s="244" t="s">
        <v>2628</v>
      </c>
      <c r="D1129" s="245" t="s">
        <v>1118</v>
      </c>
      <c r="E1129" s="246">
        <v>321.75</v>
      </c>
      <c r="F1129" s="246" t="s">
        <v>3102</v>
      </c>
      <c r="G1129" s="246"/>
      <c r="I1129" s="246"/>
      <c r="J1129" s="246"/>
    </row>
    <row r="1130" spans="1:10" hidden="1" x14ac:dyDescent="0.35">
      <c r="A1130" s="251" t="s">
        <v>2339</v>
      </c>
      <c r="B1130" s="243" t="s">
        <v>828</v>
      </c>
      <c r="C1130" s="244" t="s">
        <v>2628</v>
      </c>
      <c r="D1130" s="245" t="s">
        <v>1118</v>
      </c>
      <c r="E1130" s="246">
        <v>238.39</v>
      </c>
      <c r="F1130" s="246" t="s">
        <v>3102</v>
      </c>
      <c r="G1130" s="246"/>
      <c r="I1130" s="246"/>
      <c r="J1130" s="246"/>
    </row>
    <row r="1131" spans="1:10" hidden="1" x14ac:dyDescent="0.35">
      <c r="A1131" s="251" t="s">
        <v>2340</v>
      </c>
      <c r="B1131" s="243" t="s">
        <v>829</v>
      </c>
      <c r="C1131" s="244" t="s">
        <v>2628</v>
      </c>
      <c r="D1131" s="245" t="s">
        <v>1118</v>
      </c>
      <c r="E1131" s="246">
        <v>321.75</v>
      </c>
      <c r="F1131" s="246" t="s">
        <v>3102</v>
      </c>
      <c r="G1131" s="246"/>
      <c r="I1131" s="246"/>
      <c r="J1131" s="246"/>
    </row>
    <row r="1132" spans="1:10" hidden="1" x14ac:dyDescent="0.35">
      <c r="A1132" s="251" t="s">
        <v>2341</v>
      </c>
      <c r="B1132" s="243" t="s">
        <v>830</v>
      </c>
      <c r="C1132" s="244" t="s">
        <v>2628</v>
      </c>
      <c r="D1132" s="245" t="s">
        <v>1118</v>
      </c>
      <c r="E1132" s="246">
        <v>238.39</v>
      </c>
      <c r="F1132" s="246" t="s">
        <v>3102</v>
      </c>
      <c r="G1132" s="246"/>
      <c r="I1132" s="246"/>
      <c r="J1132" s="246"/>
    </row>
    <row r="1133" spans="1:10" hidden="1" x14ac:dyDescent="0.35">
      <c r="A1133" s="251" t="s">
        <v>2342</v>
      </c>
      <c r="B1133" s="243" t="s">
        <v>831</v>
      </c>
      <c r="C1133" s="244" t="s">
        <v>2628</v>
      </c>
      <c r="D1133" s="245" t="s">
        <v>1118</v>
      </c>
      <c r="E1133" s="246">
        <v>321.75</v>
      </c>
      <c r="F1133" s="246" t="s">
        <v>3102</v>
      </c>
      <c r="G1133" s="246"/>
      <c r="I1133" s="246"/>
      <c r="J1133" s="246"/>
    </row>
    <row r="1134" spans="1:10" hidden="1" x14ac:dyDescent="0.35">
      <c r="A1134" s="251" t="s">
        <v>2343</v>
      </c>
      <c r="B1134" s="243" t="s">
        <v>832</v>
      </c>
      <c r="C1134" s="244" t="s">
        <v>2628</v>
      </c>
      <c r="D1134" s="245" t="s">
        <v>1118</v>
      </c>
      <c r="E1134" s="246">
        <v>351</v>
      </c>
      <c r="F1134" s="246" t="s">
        <v>3102</v>
      </c>
      <c r="G1134" s="246"/>
      <c r="I1134" s="246"/>
      <c r="J1134" s="246"/>
    </row>
    <row r="1135" spans="1:10" ht="18" hidden="1" customHeight="1" x14ac:dyDescent="0.35">
      <c r="A1135" s="251" t="s">
        <v>2344</v>
      </c>
      <c r="B1135" s="243" t="s">
        <v>833</v>
      </c>
      <c r="C1135" s="244" t="s">
        <v>2628</v>
      </c>
      <c r="D1135" s="245" t="s">
        <v>1118</v>
      </c>
      <c r="E1135" s="246">
        <v>260.06</v>
      </c>
      <c r="F1135" s="246" t="s">
        <v>3102</v>
      </c>
      <c r="G1135" s="246"/>
      <c r="I1135" s="246"/>
      <c r="J1135" s="246"/>
    </row>
    <row r="1136" spans="1:10" hidden="1" x14ac:dyDescent="0.35">
      <c r="A1136" s="251" t="s">
        <v>2345</v>
      </c>
      <c r="B1136" s="243" t="s">
        <v>834</v>
      </c>
      <c r="C1136" s="244" t="s">
        <v>2628</v>
      </c>
      <c r="D1136" s="245" t="s">
        <v>1118</v>
      </c>
      <c r="E1136" s="246">
        <v>351</v>
      </c>
      <c r="F1136" s="246" t="s">
        <v>3102</v>
      </c>
      <c r="G1136" s="246"/>
      <c r="I1136" s="246"/>
      <c r="J1136" s="246"/>
    </row>
    <row r="1137" spans="1:10" hidden="1" x14ac:dyDescent="0.35">
      <c r="A1137" s="251" t="s">
        <v>2346</v>
      </c>
      <c r="B1137" s="243" t="s">
        <v>835</v>
      </c>
      <c r="C1137" s="244" t="s">
        <v>2628</v>
      </c>
      <c r="D1137" s="245" t="s">
        <v>1118</v>
      </c>
      <c r="E1137" s="246">
        <v>260.06</v>
      </c>
      <c r="F1137" s="246" t="s">
        <v>3102</v>
      </c>
      <c r="G1137" s="246"/>
      <c r="I1137" s="246"/>
      <c r="J1137" s="246"/>
    </row>
    <row r="1138" spans="1:10" hidden="1" x14ac:dyDescent="0.35">
      <c r="A1138" s="251" t="s">
        <v>2347</v>
      </c>
      <c r="B1138" s="243" t="s">
        <v>836</v>
      </c>
      <c r="C1138" s="244" t="s">
        <v>2628</v>
      </c>
      <c r="D1138" s="245" t="s">
        <v>1118</v>
      </c>
      <c r="E1138" s="246">
        <v>130.03</v>
      </c>
      <c r="F1138" s="246" t="s">
        <v>3102</v>
      </c>
      <c r="G1138" s="250"/>
      <c r="I1138" s="246"/>
      <c r="J1138" s="246"/>
    </row>
    <row r="1139" spans="1:10" hidden="1" x14ac:dyDescent="0.35">
      <c r="A1139" s="251" t="s">
        <v>2348</v>
      </c>
      <c r="B1139" s="243" t="s">
        <v>837</v>
      </c>
      <c r="C1139" s="244" t="s">
        <v>2628</v>
      </c>
      <c r="D1139" s="245" t="s">
        <v>1118</v>
      </c>
      <c r="E1139" s="246">
        <v>175.5</v>
      </c>
      <c r="F1139" s="246" t="s">
        <v>3102</v>
      </c>
      <c r="G1139" s="250"/>
      <c r="I1139" s="246"/>
      <c r="J1139" s="246"/>
    </row>
    <row r="1140" spans="1:10" hidden="1" x14ac:dyDescent="0.35">
      <c r="A1140" s="251" t="s">
        <v>2349</v>
      </c>
      <c r="B1140" s="243" t="s">
        <v>838</v>
      </c>
      <c r="C1140" s="244" t="s">
        <v>2628</v>
      </c>
      <c r="D1140" s="245" t="s">
        <v>1118</v>
      </c>
      <c r="E1140" s="246">
        <v>238.39</v>
      </c>
      <c r="F1140" s="246" t="s">
        <v>3102</v>
      </c>
      <c r="G1140" s="246"/>
      <c r="I1140" s="246"/>
      <c r="J1140" s="246"/>
    </row>
    <row r="1141" spans="1:10" hidden="1" x14ac:dyDescent="0.35">
      <c r="A1141" s="251" t="s">
        <v>2350</v>
      </c>
      <c r="B1141" s="243" t="s">
        <v>839</v>
      </c>
      <c r="C1141" s="244" t="s">
        <v>2628</v>
      </c>
      <c r="D1141" s="245" t="s">
        <v>1118</v>
      </c>
      <c r="E1141" s="246">
        <v>321.75</v>
      </c>
      <c r="F1141" s="246" t="s">
        <v>3102</v>
      </c>
      <c r="G1141" s="246"/>
      <c r="I1141" s="246"/>
      <c r="J1141" s="246"/>
    </row>
    <row r="1142" spans="1:10" hidden="1" x14ac:dyDescent="0.35">
      <c r="A1142" s="251" t="s">
        <v>2351</v>
      </c>
      <c r="B1142" s="243" t="s">
        <v>1352</v>
      </c>
      <c r="C1142" s="244" t="s">
        <v>2628</v>
      </c>
      <c r="D1142" s="245" t="s">
        <v>1118</v>
      </c>
      <c r="E1142" s="246">
        <v>260.06</v>
      </c>
      <c r="F1142" s="246" t="s">
        <v>3102</v>
      </c>
      <c r="G1142" s="246"/>
      <c r="I1142" s="246"/>
      <c r="J1142" s="246"/>
    </row>
    <row r="1143" spans="1:10" hidden="1" x14ac:dyDescent="0.35">
      <c r="A1143" s="251" t="s">
        <v>2352</v>
      </c>
      <c r="B1143" s="243" t="s">
        <v>840</v>
      </c>
      <c r="C1143" s="244" t="s">
        <v>2628</v>
      </c>
      <c r="D1143" s="245" t="s">
        <v>1118</v>
      </c>
      <c r="E1143" s="246">
        <v>260.06</v>
      </c>
      <c r="F1143" s="246" t="s">
        <v>3102</v>
      </c>
      <c r="G1143" s="246"/>
      <c r="I1143" s="246"/>
      <c r="J1143" s="246"/>
    </row>
    <row r="1144" spans="1:10" hidden="1" x14ac:dyDescent="0.35">
      <c r="A1144" s="251" t="s">
        <v>2353</v>
      </c>
      <c r="B1144" s="243" t="s">
        <v>1353</v>
      </c>
      <c r="C1144" s="244" t="s">
        <v>2628</v>
      </c>
      <c r="D1144" s="245" t="s">
        <v>1118</v>
      </c>
      <c r="E1144" s="246">
        <v>59.519999999999996</v>
      </c>
      <c r="F1144" s="246" t="s">
        <v>3102</v>
      </c>
      <c r="G1144" s="246"/>
      <c r="I1144" s="246"/>
      <c r="J1144" s="246"/>
    </row>
    <row r="1145" spans="1:10" hidden="1" x14ac:dyDescent="0.35">
      <c r="A1145" s="251" t="s">
        <v>2354</v>
      </c>
      <c r="B1145" s="243" t="s">
        <v>1354</v>
      </c>
      <c r="C1145" s="244" t="s">
        <v>2628</v>
      </c>
      <c r="D1145" s="245" t="s">
        <v>1118</v>
      </c>
      <c r="E1145" s="246">
        <v>47.62</v>
      </c>
      <c r="F1145" s="246" t="s">
        <v>3102</v>
      </c>
      <c r="G1145" s="246"/>
      <c r="I1145" s="246"/>
      <c r="J1145" s="246"/>
    </row>
    <row r="1146" spans="1:10" hidden="1" x14ac:dyDescent="0.35">
      <c r="A1146" s="251" t="s">
        <v>2355</v>
      </c>
      <c r="B1146" s="243" t="s">
        <v>841</v>
      </c>
      <c r="C1146" s="244" t="s">
        <v>2628</v>
      </c>
      <c r="D1146" s="245" t="s">
        <v>1118</v>
      </c>
      <c r="E1146" s="246">
        <v>47.62</v>
      </c>
      <c r="F1146" s="246" t="s">
        <v>3102</v>
      </c>
      <c r="G1146" s="246"/>
      <c r="I1146" s="246"/>
      <c r="J1146" s="246"/>
    </row>
    <row r="1147" spans="1:10" hidden="1" x14ac:dyDescent="0.35">
      <c r="A1147" s="251" t="s">
        <v>2356</v>
      </c>
      <c r="B1147" s="243" t="s">
        <v>842</v>
      </c>
      <c r="C1147" s="244" t="s">
        <v>2628</v>
      </c>
      <c r="D1147" s="245" t="s">
        <v>1118</v>
      </c>
      <c r="E1147" s="246">
        <v>7.3199999999999994</v>
      </c>
      <c r="F1147" s="246" t="s">
        <v>3102</v>
      </c>
      <c r="G1147" s="246"/>
      <c r="I1147" s="246"/>
      <c r="J1147" s="246"/>
    </row>
    <row r="1148" spans="1:10" hidden="1" x14ac:dyDescent="0.35">
      <c r="A1148" s="251" t="s">
        <v>2357</v>
      </c>
      <c r="B1148" s="243" t="s">
        <v>1355</v>
      </c>
      <c r="C1148" s="244" t="s">
        <v>2628</v>
      </c>
      <c r="D1148" s="245" t="s">
        <v>1118</v>
      </c>
      <c r="E1148" s="246">
        <v>14.879999999999999</v>
      </c>
      <c r="F1148" s="246" t="s">
        <v>3102</v>
      </c>
      <c r="G1148" s="246"/>
      <c r="I1148" s="246"/>
      <c r="J1148" s="246"/>
    </row>
    <row r="1149" spans="1:10" hidden="1" x14ac:dyDescent="0.35">
      <c r="A1149" s="251" t="s">
        <v>2358</v>
      </c>
      <c r="B1149" s="243" t="s">
        <v>843</v>
      </c>
      <c r="C1149" s="244" t="s">
        <v>2628</v>
      </c>
      <c r="D1149" s="245" t="s">
        <v>1118</v>
      </c>
      <c r="E1149" s="246">
        <v>15.56</v>
      </c>
      <c r="F1149" s="246" t="s">
        <v>3102</v>
      </c>
      <c r="G1149" s="246"/>
      <c r="I1149" s="246"/>
      <c r="J1149" s="246"/>
    </row>
    <row r="1150" spans="1:10" hidden="1" x14ac:dyDescent="0.35">
      <c r="A1150" s="251" t="s">
        <v>2359</v>
      </c>
      <c r="B1150" s="243" t="s">
        <v>844</v>
      </c>
      <c r="C1150" s="244" t="s">
        <v>2628</v>
      </c>
      <c r="D1150" s="245" t="s">
        <v>1118</v>
      </c>
      <c r="E1150" s="246">
        <v>14.879999999999999</v>
      </c>
      <c r="F1150" s="246" t="s">
        <v>3102</v>
      </c>
      <c r="G1150" s="246"/>
      <c r="I1150" s="246"/>
      <c r="J1150" s="246"/>
    </row>
    <row r="1151" spans="1:10" hidden="1" x14ac:dyDescent="0.35">
      <c r="A1151" s="251" t="s">
        <v>2360</v>
      </c>
      <c r="B1151" s="243" t="s">
        <v>845</v>
      </c>
      <c r="C1151" s="244" t="s">
        <v>2628</v>
      </c>
      <c r="D1151" s="245" t="s">
        <v>1118</v>
      </c>
      <c r="E1151" s="246">
        <v>7.33</v>
      </c>
      <c r="F1151" s="246" t="s">
        <v>3102</v>
      </c>
      <c r="G1151" s="246"/>
      <c r="I1151" s="246"/>
      <c r="J1151" s="246"/>
    </row>
    <row r="1152" spans="1:10" hidden="1" x14ac:dyDescent="0.35">
      <c r="A1152" s="251" t="s">
        <v>2361</v>
      </c>
      <c r="B1152" s="243" t="s">
        <v>881</v>
      </c>
      <c r="C1152" s="244" t="s">
        <v>2628</v>
      </c>
      <c r="D1152" s="245" t="s">
        <v>1118</v>
      </c>
      <c r="E1152" s="246">
        <v>276.62</v>
      </c>
      <c r="F1152" s="246" t="s">
        <v>3102</v>
      </c>
      <c r="G1152" s="246"/>
      <c r="I1152" s="246"/>
      <c r="J1152" s="246"/>
    </row>
    <row r="1153" spans="1:10" hidden="1" x14ac:dyDescent="0.35">
      <c r="A1153" s="251" t="s">
        <v>2362</v>
      </c>
      <c r="B1153" s="243" t="s">
        <v>2496</v>
      </c>
      <c r="C1153" s="244" t="s">
        <v>2628</v>
      </c>
      <c r="D1153" s="245" t="s">
        <v>1118</v>
      </c>
      <c r="E1153" s="246">
        <v>367.56</v>
      </c>
      <c r="F1153" s="246" t="s">
        <v>3102</v>
      </c>
      <c r="G1153" s="246"/>
      <c r="I1153" s="246"/>
      <c r="J1153" s="246"/>
    </row>
    <row r="1154" spans="1:10" hidden="1" x14ac:dyDescent="0.35">
      <c r="A1154" s="251" t="s">
        <v>2363</v>
      </c>
      <c r="B1154" s="243" t="s">
        <v>882</v>
      </c>
      <c r="C1154" s="244" t="s">
        <v>2628</v>
      </c>
      <c r="D1154" s="245" t="s">
        <v>1118</v>
      </c>
      <c r="E1154" s="246">
        <v>357.58</v>
      </c>
      <c r="F1154" s="246" t="s">
        <v>3102</v>
      </c>
      <c r="G1154" s="246"/>
      <c r="I1154" s="246"/>
      <c r="J1154" s="246"/>
    </row>
    <row r="1155" spans="1:10" hidden="1" x14ac:dyDescent="0.35">
      <c r="A1155" s="251" t="s">
        <v>2364</v>
      </c>
      <c r="B1155" s="248" t="s">
        <v>883</v>
      </c>
      <c r="C1155" s="244" t="s">
        <v>2628</v>
      </c>
      <c r="D1155" s="245" t="s">
        <v>1118</v>
      </c>
      <c r="E1155" s="246">
        <v>526.49</v>
      </c>
      <c r="F1155" s="246" t="s">
        <v>3102</v>
      </c>
      <c r="G1155" s="246"/>
      <c r="I1155" s="246"/>
      <c r="J1155" s="246"/>
    </row>
    <row r="1156" spans="1:10" hidden="1" x14ac:dyDescent="0.35">
      <c r="A1156" s="251" t="s">
        <v>2365</v>
      </c>
      <c r="B1156" s="243" t="s">
        <v>976</v>
      </c>
      <c r="C1156" s="244" t="s">
        <v>2628</v>
      </c>
      <c r="D1156" s="245" t="s">
        <v>1118</v>
      </c>
      <c r="E1156" s="246">
        <v>252.41</v>
      </c>
      <c r="F1156" s="246" t="s">
        <v>3103</v>
      </c>
      <c r="G1156" s="246"/>
      <c r="I1156" s="246"/>
      <c r="J1156" s="246"/>
    </row>
    <row r="1157" spans="1:10" hidden="1" x14ac:dyDescent="0.35">
      <c r="A1157" s="251" t="s">
        <v>2366</v>
      </c>
      <c r="B1157" s="243" t="s">
        <v>977</v>
      </c>
      <c r="C1157" s="244" t="s">
        <v>2628</v>
      </c>
      <c r="D1157" s="245" t="s">
        <v>1118</v>
      </c>
      <c r="E1157" s="246">
        <v>340.08</v>
      </c>
      <c r="F1157" s="246" t="s">
        <v>3103</v>
      </c>
      <c r="G1157" s="246"/>
      <c r="I1157" s="246"/>
      <c r="J1157" s="246"/>
    </row>
    <row r="1158" spans="1:10" hidden="1" x14ac:dyDescent="0.35">
      <c r="A1158" s="251" t="s">
        <v>2367</v>
      </c>
      <c r="B1158" s="243" t="s">
        <v>978</v>
      </c>
      <c r="C1158" s="244" t="s">
        <v>2628</v>
      </c>
      <c r="D1158" s="245" t="s">
        <v>1118</v>
      </c>
      <c r="E1158" s="246">
        <v>137.67999999999998</v>
      </c>
      <c r="F1158" s="246" t="s">
        <v>3103</v>
      </c>
      <c r="G1158" s="246"/>
      <c r="I1158" s="246"/>
      <c r="J1158" s="246"/>
    </row>
    <row r="1159" spans="1:10" hidden="1" x14ac:dyDescent="0.35">
      <c r="A1159" s="251" t="s">
        <v>2368</v>
      </c>
      <c r="B1159" s="243" t="s">
        <v>1356</v>
      </c>
      <c r="C1159" s="244" t="s">
        <v>2628</v>
      </c>
      <c r="D1159" s="245" t="s">
        <v>1118</v>
      </c>
      <c r="E1159" s="246">
        <v>185.5</v>
      </c>
      <c r="F1159" s="246" t="s">
        <v>3103</v>
      </c>
      <c r="G1159" s="246"/>
      <c r="I1159" s="246"/>
      <c r="J1159" s="246"/>
    </row>
    <row r="1160" spans="1:10" hidden="1" x14ac:dyDescent="0.35">
      <c r="A1160" s="251" t="s">
        <v>2369</v>
      </c>
      <c r="B1160" s="243" t="s">
        <v>1149</v>
      </c>
      <c r="C1160" s="244" t="s">
        <v>2628</v>
      </c>
      <c r="D1160" s="245" t="s">
        <v>1118</v>
      </c>
      <c r="E1160" s="246">
        <v>68.84</v>
      </c>
      <c r="F1160" s="246" t="s">
        <v>3103</v>
      </c>
      <c r="G1160" s="246"/>
      <c r="I1160" s="246"/>
      <c r="J1160" s="246"/>
    </row>
    <row r="1161" spans="1:10" hidden="1" x14ac:dyDescent="0.35">
      <c r="A1161" s="251" t="s">
        <v>2370</v>
      </c>
      <c r="B1161" s="243" t="s">
        <v>1357</v>
      </c>
      <c r="C1161" s="244" t="s">
        <v>2628</v>
      </c>
      <c r="D1161" s="245" t="s">
        <v>1118</v>
      </c>
      <c r="E1161" s="246">
        <v>92.75</v>
      </c>
      <c r="F1161" s="246" t="s">
        <v>3103</v>
      </c>
      <c r="G1161" s="246"/>
      <c r="I1161" s="246"/>
      <c r="J1161" s="246"/>
    </row>
    <row r="1162" spans="1:10" hidden="1" x14ac:dyDescent="0.35">
      <c r="A1162" s="251" t="s">
        <v>2371</v>
      </c>
      <c r="B1162" s="243" t="s">
        <v>1358</v>
      </c>
      <c r="C1162" s="244" t="s">
        <v>2628</v>
      </c>
      <c r="D1162" s="245" t="s">
        <v>1118</v>
      </c>
      <c r="E1162" s="246">
        <v>72.83</v>
      </c>
      <c r="F1162" s="246" t="s">
        <v>3103</v>
      </c>
      <c r="G1162" s="246"/>
      <c r="I1162" s="246"/>
      <c r="J1162" s="246"/>
    </row>
    <row r="1163" spans="1:10" hidden="1" x14ac:dyDescent="0.35">
      <c r="A1163" s="251" t="s">
        <v>2372</v>
      </c>
      <c r="B1163" s="243" t="s">
        <v>1359</v>
      </c>
      <c r="C1163" s="244" t="s">
        <v>2628</v>
      </c>
      <c r="D1163" s="245" t="s">
        <v>1118</v>
      </c>
      <c r="E1163" s="246">
        <v>96.740000000000009</v>
      </c>
      <c r="F1163" s="246" t="s">
        <v>3103</v>
      </c>
      <c r="G1163" s="246"/>
      <c r="I1163" s="246"/>
      <c r="J1163" s="246"/>
    </row>
    <row r="1164" spans="1:10" hidden="1" x14ac:dyDescent="0.35">
      <c r="A1164" s="251" t="s">
        <v>2373</v>
      </c>
      <c r="B1164" s="243" t="s">
        <v>1360</v>
      </c>
      <c r="C1164" s="244" t="s">
        <v>2628</v>
      </c>
      <c r="D1164" s="245" t="s">
        <v>1118</v>
      </c>
      <c r="E1164" s="246">
        <v>72.83</v>
      </c>
      <c r="F1164" s="246" t="s">
        <v>3103</v>
      </c>
      <c r="G1164" s="246"/>
      <c r="I1164" s="246"/>
      <c r="J1164" s="246"/>
    </row>
    <row r="1165" spans="1:10" hidden="1" x14ac:dyDescent="0.35">
      <c r="A1165" s="251" t="s">
        <v>2374</v>
      </c>
      <c r="B1165" s="243" t="s">
        <v>1361</v>
      </c>
      <c r="C1165" s="244" t="s">
        <v>2628</v>
      </c>
      <c r="D1165" s="245" t="s">
        <v>1118</v>
      </c>
      <c r="E1165" s="246">
        <v>252.41</v>
      </c>
      <c r="F1165" s="246" t="s">
        <v>3103</v>
      </c>
      <c r="G1165" s="246"/>
      <c r="I1165" s="246"/>
      <c r="J1165" s="246"/>
    </row>
    <row r="1166" spans="1:10" hidden="1" x14ac:dyDescent="0.35">
      <c r="A1166" s="251" t="s">
        <v>2375</v>
      </c>
      <c r="B1166" s="243" t="s">
        <v>1362</v>
      </c>
      <c r="C1166" s="244" t="s">
        <v>2628</v>
      </c>
      <c r="D1166" s="245" t="s">
        <v>1118</v>
      </c>
      <c r="E1166" s="246">
        <v>340.08</v>
      </c>
      <c r="F1166" s="246" t="s">
        <v>3103</v>
      </c>
      <c r="G1166" s="246"/>
      <c r="I1166" s="246"/>
      <c r="J1166" s="246"/>
    </row>
    <row r="1167" spans="1:10" hidden="1" x14ac:dyDescent="0.35">
      <c r="A1167" s="251" t="s">
        <v>2376</v>
      </c>
      <c r="B1167" s="243" t="s">
        <v>1363</v>
      </c>
      <c r="C1167" s="244" t="s">
        <v>2628</v>
      </c>
      <c r="D1167" s="245" t="s">
        <v>1118</v>
      </c>
      <c r="E1167" s="246">
        <v>252.41</v>
      </c>
      <c r="F1167" s="246" t="s">
        <v>3103</v>
      </c>
      <c r="G1167" s="246"/>
      <c r="I1167" s="246"/>
      <c r="J1167" s="246"/>
    </row>
    <row r="1168" spans="1:10" hidden="1" x14ac:dyDescent="0.35">
      <c r="A1168" s="251" t="s">
        <v>2377</v>
      </c>
      <c r="B1168" s="243" t="s">
        <v>1364</v>
      </c>
      <c r="C1168" s="244" t="s">
        <v>2628</v>
      </c>
      <c r="D1168" s="245" t="s">
        <v>1118</v>
      </c>
      <c r="E1168" s="246">
        <v>340.08</v>
      </c>
      <c r="F1168" s="246" t="s">
        <v>3103</v>
      </c>
      <c r="G1168" s="246"/>
      <c r="I1168" s="246"/>
      <c r="J1168" s="246"/>
    </row>
    <row r="1169" spans="1:10" hidden="1" x14ac:dyDescent="0.35">
      <c r="A1169" s="251" t="s">
        <v>2378</v>
      </c>
      <c r="B1169" s="243" t="s">
        <v>1365</v>
      </c>
      <c r="C1169" s="244" t="s">
        <v>2628</v>
      </c>
      <c r="D1169" s="245" t="s">
        <v>1118</v>
      </c>
      <c r="E1169" s="246">
        <v>252.41</v>
      </c>
      <c r="F1169" s="246" t="s">
        <v>3103</v>
      </c>
      <c r="G1169" s="246"/>
      <c r="I1169" s="246"/>
      <c r="J1169" s="246"/>
    </row>
    <row r="1170" spans="1:10" hidden="1" x14ac:dyDescent="0.35">
      <c r="A1170" s="251" t="s">
        <v>2379</v>
      </c>
      <c r="B1170" s="243" t="s">
        <v>1366</v>
      </c>
      <c r="C1170" s="244" t="s">
        <v>2628</v>
      </c>
      <c r="D1170" s="245" t="s">
        <v>1118</v>
      </c>
      <c r="E1170" s="246">
        <v>340.08</v>
      </c>
      <c r="F1170" s="246" t="s">
        <v>3103</v>
      </c>
      <c r="G1170" s="246"/>
      <c r="I1170" s="246"/>
      <c r="J1170" s="246"/>
    </row>
    <row r="1171" spans="1:10" hidden="1" x14ac:dyDescent="0.35">
      <c r="A1171" s="251" t="s">
        <v>2380</v>
      </c>
      <c r="B1171" s="243" t="s">
        <v>1367</v>
      </c>
      <c r="C1171" s="244" t="s">
        <v>2628</v>
      </c>
      <c r="D1171" s="245" t="s">
        <v>1118</v>
      </c>
      <c r="E1171" s="246">
        <v>252.41</v>
      </c>
      <c r="F1171" s="246" t="s">
        <v>3103</v>
      </c>
      <c r="G1171" s="246"/>
      <c r="I1171" s="246"/>
      <c r="J1171" s="246"/>
    </row>
    <row r="1172" spans="1:10" hidden="1" x14ac:dyDescent="0.35">
      <c r="A1172" s="251" t="s">
        <v>2381</v>
      </c>
      <c r="B1172" s="243" t="s">
        <v>1368</v>
      </c>
      <c r="C1172" s="244" t="s">
        <v>2628</v>
      </c>
      <c r="D1172" s="245" t="s">
        <v>1118</v>
      </c>
      <c r="E1172" s="246">
        <v>340.08</v>
      </c>
      <c r="F1172" s="246" t="s">
        <v>3103</v>
      </c>
      <c r="G1172" s="246"/>
      <c r="I1172" s="246"/>
      <c r="J1172" s="246"/>
    </row>
    <row r="1173" spans="1:10" hidden="1" x14ac:dyDescent="0.35">
      <c r="A1173" s="251" t="s">
        <v>2382</v>
      </c>
      <c r="B1173" s="243" t="s">
        <v>1369</v>
      </c>
      <c r="C1173" s="244" t="s">
        <v>2628</v>
      </c>
      <c r="D1173" s="245" t="s">
        <v>1118</v>
      </c>
      <c r="E1173" s="246">
        <v>252.41</v>
      </c>
      <c r="F1173" s="246" t="s">
        <v>3103</v>
      </c>
      <c r="G1173" s="246"/>
      <c r="I1173" s="246"/>
      <c r="J1173" s="246"/>
    </row>
    <row r="1174" spans="1:10" hidden="1" x14ac:dyDescent="0.35">
      <c r="A1174" s="251" t="s">
        <v>2383</v>
      </c>
      <c r="B1174" s="243" t="s">
        <v>1370</v>
      </c>
      <c r="C1174" s="244" t="s">
        <v>2628</v>
      </c>
      <c r="D1174" s="245" t="s">
        <v>1118</v>
      </c>
      <c r="E1174" s="246">
        <v>340.08</v>
      </c>
      <c r="F1174" s="246" t="s">
        <v>3103</v>
      </c>
      <c r="G1174" s="246"/>
      <c r="I1174" s="246"/>
      <c r="J1174" s="246"/>
    </row>
    <row r="1175" spans="1:10" hidden="1" x14ac:dyDescent="0.35">
      <c r="A1175" s="251" t="s">
        <v>2384</v>
      </c>
      <c r="B1175" s="243" t="s">
        <v>1371</v>
      </c>
      <c r="C1175" s="244" t="s">
        <v>2628</v>
      </c>
      <c r="D1175" s="245" t="s">
        <v>1118</v>
      </c>
      <c r="E1175" s="246">
        <v>371</v>
      </c>
      <c r="F1175" s="246" t="s">
        <v>3103</v>
      </c>
      <c r="G1175" s="246"/>
      <c r="I1175" s="246"/>
      <c r="J1175" s="246"/>
    </row>
    <row r="1176" spans="1:10" hidden="1" x14ac:dyDescent="0.35">
      <c r="A1176" s="251" t="s">
        <v>2385</v>
      </c>
      <c r="B1176" s="243" t="s">
        <v>979</v>
      </c>
      <c r="C1176" s="244" t="s">
        <v>2628</v>
      </c>
      <c r="D1176" s="245" t="s">
        <v>1118</v>
      </c>
      <c r="E1176" s="246">
        <v>275.34999999999997</v>
      </c>
      <c r="F1176" s="246" t="s">
        <v>3103</v>
      </c>
      <c r="G1176" s="246"/>
      <c r="I1176" s="246"/>
      <c r="J1176" s="246"/>
    </row>
    <row r="1177" spans="1:10" hidden="1" x14ac:dyDescent="0.35">
      <c r="A1177" s="251" t="s">
        <v>2386</v>
      </c>
      <c r="B1177" s="243" t="s">
        <v>980</v>
      </c>
      <c r="C1177" s="244" t="s">
        <v>2628</v>
      </c>
      <c r="D1177" s="245" t="s">
        <v>1118</v>
      </c>
      <c r="E1177" s="246">
        <v>371</v>
      </c>
      <c r="F1177" s="246" t="s">
        <v>3103</v>
      </c>
      <c r="G1177" s="246"/>
      <c r="I1177" s="246"/>
      <c r="J1177" s="246"/>
    </row>
    <row r="1178" spans="1:10" hidden="1" x14ac:dyDescent="0.35">
      <c r="A1178" s="251" t="s">
        <v>2387</v>
      </c>
      <c r="B1178" s="243" t="s">
        <v>981</v>
      </c>
      <c r="C1178" s="244" t="s">
        <v>2628</v>
      </c>
      <c r="D1178" s="245" t="s">
        <v>1118</v>
      </c>
      <c r="E1178" s="246">
        <v>275.34999999999997</v>
      </c>
      <c r="F1178" s="246" t="s">
        <v>3103</v>
      </c>
      <c r="G1178" s="246"/>
      <c r="I1178" s="246"/>
      <c r="J1178" s="246"/>
    </row>
    <row r="1179" spans="1:10" hidden="1" x14ac:dyDescent="0.35">
      <c r="A1179" s="251" t="s">
        <v>2388</v>
      </c>
      <c r="B1179" s="243" t="s">
        <v>982</v>
      </c>
      <c r="C1179" s="244" t="s">
        <v>2628</v>
      </c>
      <c r="D1179" s="245" t="s">
        <v>1118</v>
      </c>
      <c r="E1179" s="246">
        <v>137.67999999999998</v>
      </c>
      <c r="F1179" s="246" t="s">
        <v>3103</v>
      </c>
      <c r="G1179" s="250"/>
      <c r="I1179" s="246"/>
      <c r="J1179" s="246"/>
    </row>
    <row r="1180" spans="1:10" hidden="1" x14ac:dyDescent="0.35">
      <c r="A1180" s="251" t="s">
        <v>2389</v>
      </c>
      <c r="B1180" s="243" t="s">
        <v>983</v>
      </c>
      <c r="C1180" s="244" t="s">
        <v>2628</v>
      </c>
      <c r="D1180" s="245" t="s">
        <v>1118</v>
      </c>
      <c r="E1180" s="246">
        <v>185.5</v>
      </c>
      <c r="F1180" s="246" t="s">
        <v>3103</v>
      </c>
      <c r="G1180" s="250"/>
      <c r="I1180" s="246"/>
      <c r="J1180" s="246"/>
    </row>
    <row r="1181" spans="1:10" hidden="1" x14ac:dyDescent="0.35">
      <c r="A1181" s="251" t="s">
        <v>2390</v>
      </c>
      <c r="B1181" s="243" t="s">
        <v>984</v>
      </c>
      <c r="C1181" s="244" t="s">
        <v>2628</v>
      </c>
      <c r="D1181" s="245" t="s">
        <v>1118</v>
      </c>
      <c r="E1181" s="246">
        <v>252.41</v>
      </c>
      <c r="F1181" s="246" t="s">
        <v>3103</v>
      </c>
      <c r="G1181" s="246"/>
      <c r="I1181" s="246"/>
      <c r="J1181" s="246"/>
    </row>
    <row r="1182" spans="1:10" hidden="1" x14ac:dyDescent="0.35">
      <c r="A1182" s="251" t="s">
        <v>2391</v>
      </c>
      <c r="B1182" s="243" t="s">
        <v>985</v>
      </c>
      <c r="C1182" s="244" t="s">
        <v>2628</v>
      </c>
      <c r="D1182" s="245" t="s">
        <v>1118</v>
      </c>
      <c r="E1182" s="246">
        <v>340.08</v>
      </c>
      <c r="F1182" s="246" t="s">
        <v>3103</v>
      </c>
      <c r="G1182" s="246"/>
      <c r="I1182" s="246"/>
      <c r="J1182" s="246"/>
    </row>
    <row r="1183" spans="1:10" hidden="1" x14ac:dyDescent="0.35">
      <c r="A1183" s="251" t="s">
        <v>2392</v>
      </c>
      <c r="B1183" s="243" t="s">
        <v>1372</v>
      </c>
      <c r="C1183" s="244" t="s">
        <v>2628</v>
      </c>
      <c r="D1183" s="245" t="s">
        <v>1118</v>
      </c>
      <c r="E1183" s="246">
        <v>275.34999999999997</v>
      </c>
      <c r="F1183" s="246" t="s">
        <v>3103</v>
      </c>
      <c r="G1183" s="246"/>
      <c r="I1183" s="246"/>
      <c r="J1183" s="246"/>
    </row>
    <row r="1184" spans="1:10" hidden="1" x14ac:dyDescent="0.35">
      <c r="A1184" s="251" t="s">
        <v>2393</v>
      </c>
      <c r="B1184" s="243" t="s">
        <v>986</v>
      </c>
      <c r="C1184" s="244" t="s">
        <v>2628</v>
      </c>
      <c r="D1184" s="245" t="s">
        <v>1118</v>
      </c>
      <c r="E1184" s="246">
        <v>275.34999999999997</v>
      </c>
      <c r="F1184" s="246" t="s">
        <v>3103</v>
      </c>
      <c r="G1184" s="246"/>
      <c r="I1184" s="246"/>
      <c r="J1184" s="246"/>
    </row>
    <row r="1185" spans="1:10" hidden="1" x14ac:dyDescent="0.35">
      <c r="A1185" s="251" t="s">
        <v>2394</v>
      </c>
      <c r="B1185" s="243" t="s">
        <v>1373</v>
      </c>
      <c r="C1185" s="244" t="s">
        <v>2628</v>
      </c>
      <c r="D1185" s="245" t="s">
        <v>1118</v>
      </c>
      <c r="E1185" s="246">
        <v>62.23</v>
      </c>
      <c r="F1185" s="246" t="s">
        <v>3103</v>
      </c>
      <c r="G1185" s="246"/>
      <c r="I1185" s="246"/>
      <c r="J1185" s="246"/>
    </row>
    <row r="1186" spans="1:10" hidden="1" x14ac:dyDescent="0.35">
      <c r="A1186" s="251" t="s">
        <v>2395</v>
      </c>
      <c r="B1186" s="243" t="s">
        <v>1374</v>
      </c>
      <c r="C1186" s="244" t="s">
        <v>2628</v>
      </c>
      <c r="D1186" s="245" t="s">
        <v>1118</v>
      </c>
      <c r="E1186" s="246">
        <v>49.78</v>
      </c>
      <c r="F1186" s="246" t="s">
        <v>3103</v>
      </c>
      <c r="G1186" s="246"/>
      <c r="I1186" s="246"/>
      <c r="J1186" s="246"/>
    </row>
    <row r="1187" spans="1:10" hidden="1" x14ac:dyDescent="0.35">
      <c r="A1187" s="251" t="s">
        <v>2396</v>
      </c>
      <c r="B1187" s="243" t="s">
        <v>1375</v>
      </c>
      <c r="C1187" s="244" t="s">
        <v>2628</v>
      </c>
      <c r="D1187" s="245" t="s">
        <v>1118</v>
      </c>
      <c r="E1187" s="246">
        <v>49.78</v>
      </c>
      <c r="F1187" s="246" t="s">
        <v>3103</v>
      </c>
      <c r="G1187" s="246"/>
      <c r="I1187" s="246"/>
      <c r="J1187" s="246"/>
    </row>
    <row r="1188" spans="1:10" hidden="1" x14ac:dyDescent="0.35">
      <c r="A1188" s="251" t="s">
        <v>2397</v>
      </c>
      <c r="B1188" s="243" t="s">
        <v>1376</v>
      </c>
      <c r="C1188" s="244" t="s">
        <v>2628</v>
      </c>
      <c r="D1188" s="245" t="s">
        <v>1118</v>
      </c>
      <c r="E1188" s="246">
        <v>7.67</v>
      </c>
      <c r="F1188" s="246" t="s">
        <v>3103</v>
      </c>
      <c r="G1188" s="246"/>
      <c r="I1188" s="246"/>
      <c r="J1188" s="246"/>
    </row>
    <row r="1189" spans="1:10" hidden="1" x14ac:dyDescent="0.35">
      <c r="A1189" s="251" t="s">
        <v>2398</v>
      </c>
      <c r="B1189" s="243" t="s">
        <v>1377</v>
      </c>
      <c r="C1189" s="244" t="s">
        <v>2628</v>
      </c>
      <c r="D1189" s="245" t="s">
        <v>1118</v>
      </c>
      <c r="E1189" s="246">
        <v>15.56</v>
      </c>
      <c r="F1189" s="246" t="s">
        <v>3103</v>
      </c>
      <c r="G1189" s="246"/>
      <c r="I1189" s="246"/>
      <c r="J1189" s="246"/>
    </row>
    <row r="1190" spans="1:10" hidden="1" x14ac:dyDescent="0.35">
      <c r="A1190" s="251" t="s">
        <v>2399</v>
      </c>
      <c r="B1190" s="243" t="s">
        <v>1378</v>
      </c>
      <c r="C1190" s="244" t="s">
        <v>2628</v>
      </c>
      <c r="D1190" s="245" t="s">
        <v>1118</v>
      </c>
      <c r="E1190" s="246">
        <v>16.240000000000002</v>
      </c>
      <c r="F1190" s="246" t="s">
        <v>3103</v>
      </c>
      <c r="G1190" s="246"/>
      <c r="I1190" s="246"/>
      <c r="J1190" s="246"/>
    </row>
    <row r="1191" spans="1:10" hidden="1" x14ac:dyDescent="0.35">
      <c r="A1191" s="251" t="s">
        <v>2400</v>
      </c>
      <c r="B1191" s="243" t="s">
        <v>1379</v>
      </c>
      <c r="C1191" s="244" t="s">
        <v>2628</v>
      </c>
      <c r="D1191" s="245" t="s">
        <v>1118</v>
      </c>
      <c r="E1191" s="246">
        <v>15.56</v>
      </c>
      <c r="F1191" s="246" t="s">
        <v>3103</v>
      </c>
      <c r="G1191" s="246"/>
      <c r="I1191" s="246"/>
      <c r="J1191" s="246"/>
    </row>
    <row r="1192" spans="1:10" hidden="1" x14ac:dyDescent="0.35">
      <c r="A1192" s="251" t="s">
        <v>2401</v>
      </c>
      <c r="B1192" s="243" t="s">
        <v>1380</v>
      </c>
      <c r="C1192" s="244" t="s">
        <v>2628</v>
      </c>
      <c r="D1192" s="245" t="s">
        <v>1118</v>
      </c>
      <c r="E1192" s="246">
        <v>7.76</v>
      </c>
      <c r="F1192" s="246" t="s">
        <v>3103</v>
      </c>
      <c r="G1192" s="246"/>
      <c r="I1192" s="246"/>
      <c r="J1192" s="246"/>
    </row>
    <row r="1193" spans="1:10" hidden="1" x14ac:dyDescent="0.35">
      <c r="A1193" s="251" t="s">
        <v>2402</v>
      </c>
      <c r="B1193" s="243" t="s">
        <v>887</v>
      </c>
      <c r="C1193" s="244" t="s">
        <v>2628</v>
      </c>
      <c r="D1193" s="245" t="s">
        <v>1118</v>
      </c>
      <c r="E1193" s="246">
        <v>292.77999999999997</v>
      </c>
      <c r="F1193" s="246" t="s">
        <v>3103</v>
      </c>
      <c r="G1193" s="246"/>
      <c r="I1193" s="246"/>
      <c r="J1193" s="246"/>
    </row>
    <row r="1194" spans="1:10" hidden="1" x14ac:dyDescent="0.35">
      <c r="A1194" s="251" t="s">
        <v>2403</v>
      </c>
      <c r="B1194" s="243" t="s">
        <v>888</v>
      </c>
      <c r="C1194" s="244" t="s">
        <v>2628</v>
      </c>
      <c r="D1194" s="245" t="s">
        <v>1118</v>
      </c>
      <c r="E1194" s="246">
        <v>388.42</v>
      </c>
      <c r="F1194" s="246" t="s">
        <v>3103</v>
      </c>
      <c r="G1194" s="246"/>
      <c r="I1194" s="246"/>
      <c r="J1194" s="246"/>
    </row>
    <row r="1195" spans="1:10" hidden="1" x14ac:dyDescent="0.35">
      <c r="A1195" s="251" t="s">
        <v>2404</v>
      </c>
      <c r="B1195" s="243" t="s">
        <v>889</v>
      </c>
      <c r="C1195" s="244" t="s">
        <v>2628</v>
      </c>
      <c r="D1195" s="245" t="s">
        <v>1118</v>
      </c>
      <c r="E1195" s="246">
        <v>378.61</v>
      </c>
      <c r="F1195" s="246" t="s">
        <v>3103</v>
      </c>
      <c r="G1195" s="246"/>
      <c r="I1195" s="246"/>
      <c r="J1195" s="246"/>
    </row>
    <row r="1196" spans="1:10" hidden="1" x14ac:dyDescent="0.35">
      <c r="A1196" s="251" t="s">
        <v>2405</v>
      </c>
      <c r="B1196" s="243" t="s">
        <v>890</v>
      </c>
      <c r="C1196" s="244" t="s">
        <v>2628</v>
      </c>
      <c r="D1196" s="245" t="s">
        <v>1118</v>
      </c>
      <c r="E1196" s="246">
        <v>556.49</v>
      </c>
      <c r="F1196" s="246" t="s">
        <v>3103</v>
      </c>
      <c r="G1196" s="246"/>
      <c r="I1196" s="246"/>
      <c r="J1196" s="246"/>
    </row>
  </sheetData>
  <sheetProtection selectLockedCells="1" selectUnlockedCells="1"/>
  <autoFilter ref="G1:G1196">
    <filterColumn colId="0">
      <customFilters>
        <customFilter operator="notEqual" val=" "/>
      </customFilters>
    </filterColumn>
  </autoFilter>
  <pageMargins left="0.74803149606299213" right="0.74803149606299213" top="0.98425196850393704" bottom="0.98425196850393704" header="0.51181102362204722" footer="0.51181102362204722"/>
  <pageSetup paperSize="9" scale="65" firstPageNumber="0" orientation="portrait" horizontalDpi="300" verticalDpi="300" r:id="rId1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ayfa21">
    <pageSetUpPr fitToPage="1"/>
  </sheetPr>
  <dimension ref="A1:Y45"/>
  <sheetViews>
    <sheetView showZeros="0" zoomScale="50" zoomScaleNormal="50" workbookViewId="0">
      <selection activeCell="B7" sqref="B7:G7"/>
    </sheetView>
  </sheetViews>
  <sheetFormatPr defaultColWidth="9" defaultRowHeight="25.15" x14ac:dyDescent="0.35"/>
  <cols>
    <col min="1" max="1" width="9" style="58"/>
    <col min="2" max="2" width="58.53125" style="59" customWidth="1"/>
    <col min="3" max="3" width="18" style="60" customWidth="1"/>
    <col min="4" max="25" width="18.33203125" style="60" customWidth="1"/>
    <col min="26" max="16384" width="9" style="58"/>
  </cols>
  <sheetData>
    <row r="1" spans="1:25" s="45" customFormat="1" ht="38.25" customHeight="1" thickBot="1" x14ac:dyDescent="0.4">
      <c r="B1" s="46"/>
      <c r="C1" s="763" t="s">
        <v>1032</v>
      </c>
      <c r="D1" s="764"/>
      <c r="E1" s="764"/>
      <c r="F1" s="764"/>
      <c r="G1" s="764"/>
      <c r="H1" s="764"/>
      <c r="I1" s="764"/>
      <c r="J1" s="764"/>
      <c r="K1" s="764"/>
      <c r="L1" s="765"/>
      <c r="M1" s="766" t="s">
        <v>1033</v>
      </c>
      <c r="N1" s="767"/>
      <c r="O1" s="767"/>
      <c r="P1" s="768"/>
      <c r="Q1" s="766" t="s">
        <v>1034</v>
      </c>
      <c r="R1" s="767"/>
      <c r="S1" s="768"/>
      <c r="T1" s="766" t="s">
        <v>1035</v>
      </c>
      <c r="U1" s="767"/>
      <c r="V1" s="767"/>
      <c r="W1" s="767"/>
      <c r="X1" s="768"/>
      <c r="Y1" s="47" t="s">
        <v>1036</v>
      </c>
    </row>
    <row r="2" spans="1:25" s="48" customFormat="1" ht="39.75" customHeight="1" thickBot="1" x14ac:dyDescent="0.85">
      <c r="B2" s="49" t="s">
        <v>1037</v>
      </c>
      <c r="C2" s="50" t="s">
        <v>1038</v>
      </c>
      <c r="D2" s="50" t="s">
        <v>1039</v>
      </c>
      <c r="E2" s="50" t="s">
        <v>1040</v>
      </c>
      <c r="F2" s="50" t="s">
        <v>1041</v>
      </c>
      <c r="G2" s="50" t="s">
        <v>1042</v>
      </c>
      <c r="H2" s="50" t="s">
        <v>1043</v>
      </c>
      <c r="I2" s="50" t="s">
        <v>1044</v>
      </c>
      <c r="J2" s="50" t="s">
        <v>1045</v>
      </c>
      <c r="K2" s="50" t="s">
        <v>1046</v>
      </c>
      <c r="L2" s="50" t="s">
        <v>1047</v>
      </c>
      <c r="M2" s="50" t="s">
        <v>1047</v>
      </c>
      <c r="N2" s="50" t="s">
        <v>1048</v>
      </c>
      <c r="O2" s="51" t="s">
        <v>1049</v>
      </c>
      <c r="P2" s="50" t="s">
        <v>1050</v>
      </c>
      <c r="Q2" s="50" t="s">
        <v>1051</v>
      </c>
      <c r="R2" s="50" t="s">
        <v>1052</v>
      </c>
      <c r="S2" s="50" t="s">
        <v>1053</v>
      </c>
      <c r="T2" s="50" t="s">
        <v>1054</v>
      </c>
      <c r="U2" s="50" t="s">
        <v>1055</v>
      </c>
      <c r="V2" s="50" t="s">
        <v>1056</v>
      </c>
      <c r="W2" s="50" t="s">
        <v>1057</v>
      </c>
      <c r="X2" s="50" t="s">
        <v>1058</v>
      </c>
      <c r="Y2" s="50" t="s">
        <v>1059</v>
      </c>
    </row>
    <row r="3" spans="1:25" ht="53.25" customHeight="1" x14ac:dyDescent="0.35">
      <c r="A3" s="52">
        <v>1</v>
      </c>
      <c r="B3" s="53" t="s">
        <v>1060</v>
      </c>
      <c r="C3" s="54">
        <f>LİSTE!Y2</f>
        <v>17.582050979999998</v>
      </c>
      <c r="D3" s="55">
        <f>LİSTE!Y59</f>
        <v>22.870139109999997</v>
      </c>
      <c r="E3" s="55">
        <f>LİSTE!Y116</f>
        <v>26.40675856</v>
      </c>
      <c r="F3" s="55">
        <f>LİSTE!Y173</f>
        <v>31.661164600000003</v>
      </c>
      <c r="G3" s="55">
        <f>LİSTE!Y230</f>
        <v>35.197784050000003</v>
      </c>
      <c r="H3" s="55">
        <f>LİSTE!Y287</f>
        <v>39.615319699999993</v>
      </c>
      <c r="I3" s="55">
        <f>LİSTE!Y344</f>
        <v>43.993991399999999</v>
      </c>
      <c r="J3" s="55">
        <f>LİSTE!Y458</f>
        <v>49.279488599999993</v>
      </c>
      <c r="K3" s="55">
        <f>LİSTE!Y515</f>
        <v>52.777244099999997</v>
      </c>
      <c r="L3" s="56">
        <v>35.897460684800009</v>
      </c>
      <c r="M3" s="54">
        <f>LİSTE!Y572</f>
        <v>56.326818199999998</v>
      </c>
      <c r="N3" s="55">
        <f>LİSTE!Y686</f>
        <v>77.002439600000002</v>
      </c>
      <c r="O3" s="55">
        <f>LİSTE!Y743</f>
        <v>87.987982799999997</v>
      </c>
      <c r="P3" s="56">
        <f>LİSTE!Y800</f>
        <v>98.999435300000002</v>
      </c>
      <c r="Q3" s="54">
        <f>LİSTE!Y857</f>
        <v>110.01088780000001</v>
      </c>
      <c r="R3" s="55">
        <f>LİSTE!Y1028</f>
        <v>145.22162649999999</v>
      </c>
      <c r="S3" s="56">
        <f>LİSTE!Y1085</f>
        <v>158.38355090000002</v>
      </c>
      <c r="T3" s="54">
        <f>LİSTE!Y1142</f>
        <v>171.59729390000001</v>
      </c>
      <c r="U3" s="55">
        <f>LİSTE!Y1199</f>
        <v>184.78512759999998</v>
      </c>
      <c r="V3" s="55">
        <f>LİSTE!Y1370</f>
        <v>263.96394839999999</v>
      </c>
      <c r="W3" s="55">
        <f>LİSTE!Y1427</f>
        <v>281.58227240000002</v>
      </c>
      <c r="X3" s="56">
        <f>LİSTE!Y1484</f>
        <v>299.17468709999997</v>
      </c>
      <c r="Y3" s="57">
        <f>LİSTE!Y1541</f>
        <v>316.7930111</v>
      </c>
    </row>
    <row r="4" spans="1:25" ht="53.25" customHeight="1" x14ac:dyDescent="0.35">
      <c r="A4" s="52">
        <v>2</v>
      </c>
      <c r="B4" s="53" t="s">
        <v>1061</v>
      </c>
      <c r="C4" s="54">
        <f>LİSTE!Y3</f>
        <v>40.755328900000002</v>
      </c>
      <c r="D4" s="55">
        <f>LİSTE!Y60</f>
        <v>50.082676899999996</v>
      </c>
      <c r="E4" s="55">
        <f>LİSTE!Y117</f>
        <v>56.3527275</v>
      </c>
      <c r="F4" s="55">
        <f>LİSTE!Y174</f>
        <v>65.680075500000001</v>
      </c>
      <c r="G4" s="55">
        <f>LİSTE!Y231</f>
        <v>71.950126099999991</v>
      </c>
      <c r="H4" s="55">
        <f>LİSTE!Y288</f>
        <v>79.722916100000006</v>
      </c>
      <c r="I4" s="55">
        <f>LİSTE!Y345</f>
        <v>87.547524699999997</v>
      </c>
      <c r="J4" s="55">
        <f>LİSTE!Y459</f>
        <v>96.874872700000012</v>
      </c>
      <c r="K4" s="55">
        <f>LİSTE!Y516</f>
        <v>103.1449233</v>
      </c>
      <c r="L4" s="56">
        <v>63.985656456150025</v>
      </c>
      <c r="M4" s="54">
        <f>LİSTE!Y573</f>
        <v>109.3631553</v>
      </c>
      <c r="N4" s="55">
        <f>LİSTE!Y687</f>
        <v>134.13244610000001</v>
      </c>
      <c r="O4" s="55">
        <f>LİSTE!Y744</f>
        <v>151.90622590000001</v>
      </c>
      <c r="P4" s="56">
        <f>LİSTE!Y801</f>
        <v>169.705915</v>
      </c>
      <c r="Q4" s="54">
        <f>LİSTE!Y858</f>
        <v>187.53151339999997</v>
      </c>
      <c r="R4" s="55">
        <f>LİSTE!Y1029</f>
        <v>247.09699410000002</v>
      </c>
      <c r="S4" s="56">
        <f>LİSTE!Y1086</f>
        <v>268.49807589999995</v>
      </c>
      <c r="T4" s="54">
        <f>LİSTE!Y1143</f>
        <v>289.87324839999997</v>
      </c>
      <c r="U4" s="55">
        <f>LİSTE!Y1200</f>
        <v>311.24842089999999</v>
      </c>
      <c r="V4" s="55">
        <f>LİSTE!Y1371</f>
        <v>421.803404</v>
      </c>
      <c r="W4" s="55">
        <f>LİSTE!Y1428</f>
        <v>448.98225969999993</v>
      </c>
      <c r="X4" s="56">
        <f>LİSTE!Y1485</f>
        <v>476.21293399999996</v>
      </c>
      <c r="Y4" s="57">
        <f>LİSTE!Y1542</f>
        <v>503.3917897</v>
      </c>
    </row>
    <row r="5" spans="1:25" ht="53.25" customHeight="1" x14ac:dyDescent="0.35">
      <c r="A5" s="52">
        <v>3</v>
      </c>
      <c r="B5" s="53" t="s">
        <v>1062</v>
      </c>
      <c r="C5" s="54">
        <f>LİSTE!Y5</f>
        <v>8.7910254899999991</v>
      </c>
      <c r="D5" s="55">
        <f>LİSTE!Y62</f>
        <v>11.435069554999998</v>
      </c>
      <c r="E5" s="55">
        <f>LİSTE!Y119</f>
        <v>13.20337928</v>
      </c>
      <c r="F5" s="55">
        <f>LİSTE!Y176</f>
        <v>15.830582300000001</v>
      </c>
      <c r="G5" s="55">
        <f>LİSTE!Y233</f>
        <v>17.598892025000001</v>
      </c>
      <c r="H5" s="55">
        <f>LİSTE!Y290</f>
        <v>19.807659849999997</v>
      </c>
      <c r="I5" s="55">
        <f>LİSTE!Y347</f>
        <v>21.996995699999999</v>
      </c>
      <c r="J5" s="55">
        <f>LİSTE!Y461</f>
        <v>24.639744299999997</v>
      </c>
      <c r="K5" s="55">
        <f>LİSTE!Y518</f>
        <v>26.388622049999999</v>
      </c>
      <c r="L5" s="56">
        <v>19.580433100800004</v>
      </c>
      <c r="M5" s="54">
        <f>LİSTE!Y575</f>
        <v>28.163409099999999</v>
      </c>
      <c r="N5" s="55">
        <f>LİSTE!Y689</f>
        <v>38.501219800000001</v>
      </c>
      <c r="O5" s="55">
        <f>LİSTE!Y746</f>
        <v>43.993991399999999</v>
      </c>
      <c r="P5" s="56">
        <f>LİSTE!Y803</f>
        <v>49.499717650000001</v>
      </c>
      <c r="Q5" s="54">
        <f>LİSTE!Y860</f>
        <v>55.005443900000003</v>
      </c>
      <c r="R5" s="55">
        <f>LİSTE!Y1031</f>
        <v>72.610813249999993</v>
      </c>
      <c r="S5" s="56">
        <f>LİSTE!Y1088</f>
        <v>79.191775450000009</v>
      </c>
      <c r="T5" s="54">
        <f>LİSTE!Y1145</f>
        <v>85.798646950000006</v>
      </c>
      <c r="U5" s="55">
        <f>LİSTE!Y1202</f>
        <v>92.392563799999991</v>
      </c>
      <c r="V5" s="55">
        <f>LİSTE!Y1373</f>
        <v>131.9819742</v>
      </c>
      <c r="W5" s="55">
        <f>LİSTE!Y1430</f>
        <v>140.79113620000001</v>
      </c>
      <c r="X5" s="56">
        <f>LİSTE!Y1487</f>
        <v>149.58734354999999</v>
      </c>
      <c r="Y5" s="57">
        <f>LİSTE!Y1544</f>
        <v>158.39650555</v>
      </c>
    </row>
    <row r="6" spans="1:25" ht="53.25" customHeight="1" x14ac:dyDescent="0.35">
      <c r="A6" s="52">
        <v>4</v>
      </c>
      <c r="B6" s="53" t="s">
        <v>1063</v>
      </c>
      <c r="C6" s="54">
        <f>LİSTE!Y6</f>
        <v>20.377664450000001</v>
      </c>
      <c r="D6" s="55">
        <f>LİSTE!Y63</f>
        <v>25.041338449999998</v>
      </c>
      <c r="E6" s="55">
        <f>LİSTE!Y120</f>
        <v>28.17636375</v>
      </c>
      <c r="F6" s="55">
        <f>LİSTE!Y177</f>
        <v>32.84003775</v>
      </c>
      <c r="G6" s="55">
        <f>LİSTE!Y234</f>
        <v>35.975063049999996</v>
      </c>
      <c r="H6" s="55">
        <f>LİSTE!Y291</f>
        <v>39.861458050000003</v>
      </c>
      <c r="I6" s="55">
        <f>LİSTE!Y348</f>
        <v>43.773762349999998</v>
      </c>
      <c r="J6" s="55">
        <f>LİSTE!Y462</f>
        <v>48.437436350000006</v>
      </c>
      <c r="K6" s="55">
        <f>LİSTE!Y519</f>
        <v>51.572461650000001</v>
      </c>
      <c r="L6" s="56">
        <v>34.901267157900001</v>
      </c>
      <c r="M6" s="54">
        <f>LİSTE!Y576</f>
        <v>54.681577650000001</v>
      </c>
      <c r="N6" s="55">
        <f>LİSTE!Y690</f>
        <v>67.066223050000005</v>
      </c>
      <c r="O6" s="55">
        <f>LİSTE!Y747</f>
        <v>75.953112950000005</v>
      </c>
      <c r="P6" s="56">
        <f>LİSTE!Y804</f>
        <v>84.852957500000002</v>
      </c>
      <c r="Q6" s="54">
        <f>LİSTE!Y861</f>
        <v>93.765756699999983</v>
      </c>
      <c r="R6" s="55">
        <f>LİSTE!Y1032</f>
        <v>123.54849705000001</v>
      </c>
      <c r="S6" s="56">
        <f>LİSTE!Y1089</f>
        <v>134.24903794999997</v>
      </c>
      <c r="T6" s="54">
        <f>LİSTE!Y1146</f>
        <v>144.93662419999998</v>
      </c>
      <c r="U6" s="55">
        <f>LİSTE!Y1203</f>
        <v>155.62421044999999</v>
      </c>
      <c r="V6" s="55">
        <f>LİSTE!Y1374</f>
        <v>210.901702</v>
      </c>
      <c r="W6" s="55">
        <f>LİSTE!Y1431</f>
        <v>224.49112984999996</v>
      </c>
      <c r="X6" s="56">
        <f>LİSTE!Y1488</f>
        <v>238.10646699999998</v>
      </c>
      <c r="Y6" s="57">
        <f>LİSTE!Y1545</f>
        <v>251.69589485</v>
      </c>
    </row>
    <row r="7" spans="1:25" ht="53.25" customHeight="1" x14ac:dyDescent="0.35">
      <c r="A7" s="52">
        <v>5</v>
      </c>
      <c r="B7" s="53" t="s">
        <v>1064</v>
      </c>
      <c r="C7" s="54">
        <f>LİSTE!Y8</f>
        <v>4.3955127449999996</v>
      </c>
      <c r="D7" s="55">
        <f>LİSTE!Y65</f>
        <v>5.7175347774999992</v>
      </c>
      <c r="E7" s="55">
        <f>LİSTE!Y122</f>
        <v>6.60168964</v>
      </c>
      <c r="F7" s="55">
        <f>LİSTE!Y179</f>
        <v>7.9152911500000007</v>
      </c>
      <c r="G7" s="55">
        <f>LİSTE!Y236</f>
        <v>8.7994460125000007</v>
      </c>
      <c r="H7" s="55">
        <f>LİSTE!Y293</f>
        <v>9.9038299249999984</v>
      </c>
      <c r="I7" s="55">
        <f>LİSTE!Y350</f>
        <v>10.99849785</v>
      </c>
      <c r="J7" s="55">
        <f>LİSTE!Y464</f>
        <v>12.319872149999998</v>
      </c>
      <c r="K7" s="55">
        <f>LİSTE!Y521</f>
        <v>13.194311024999999</v>
      </c>
      <c r="L7" s="56">
        <v>9.790216550400002</v>
      </c>
      <c r="M7" s="54">
        <f>LİSTE!Y578</f>
        <v>14.08170455</v>
      </c>
      <c r="N7" s="55">
        <f>LİSTE!Y692</f>
        <v>19.250609900000001</v>
      </c>
      <c r="O7" s="55">
        <f>LİSTE!Y749</f>
        <v>21.996995699999999</v>
      </c>
      <c r="P7" s="56">
        <f>LİSTE!Y806</f>
        <v>24.749858825</v>
      </c>
      <c r="Q7" s="54">
        <f>LİSTE!Y863</f>
        <v>27.502721950000002</v>
      </c>
      <c r="R7" s="55">
        <f>LİSTE!Y1034</f>
        <v>36.305406624999996</v>
      </c>
      <c r="S7" s="56">
        <f>LİSTE!Y1091</f>
        <v>39.595887725000004</v>
      </c>
      <c r="T7" s="54">
        <f>LİSTE!Y1148</f>
        <v>42.899323475000003</v>
      </c>
      <c r="U7" s="55">
        <f>LİSTE!Y1205</f>
        <v>46.196281899999995</v>
      </c>
      <c r="V7" s="55">
        <f>LİSTE!Y1376</f>
        <v>65.990987099999998</v>
      </c>
      <c r="W7" s="55">
        <f>LİSTE!Y1433</f>
        <v>70.395568100000006</v>
      </c>
      <c r="X7" s="56">
        <f>LİSTE!Y1490</f>
        <v>74.793671774999993</v>
      </c>
      <c r="Y7" s="57">
        <f>LİSTE!Y1547</f>
        <v>79.198252775</v>
      </c>
    </row>
    <row r="8" spans="1:25" ht="53.25" customHeight="1" x14ac:dyDescent="0.35">
      <c r="A8" s="52">
        <v>6</v>
      </c>
      <c r="B8" s="53" t="s">
        <v>1065</v>
      </c>
      <c r="C8" s="54">
        <f>LİSTE!Y9</f>
        <v>10.188832225000001</v>
      </c>
      <c r="D8" s="55">
        <f>LİSTE!Y66</f>
        <v>12.520669224999999</v>
      </c>
      <c r="E8" s="55">
        <f>LİSTE!Y123</f>
        <v>14.088181875</v>
      </c>
      <c r="F8" s="55">
        <f>LİSTE!Y180</f>
        <v>16.420018875</v>
      </c>
      <c r="G8" s="55">
        <f>LİSTE!Y237</f>
        <v>17.987531524999998</v>
      </c>
      <c r="H8" s="55">
        <f>LİSTE!Y294</f>
        <v>19.930729025000002</v>
      </c>
      <c r="I8" s="55">
        <f>LİSTE!Y351</f>
        <v>21.886881174999999</v>
      </c>
      <c r="J8" s="55">
        <f>LİSTE!Y465</f>
        <v>24.218718175000003</v>
      </c>
      <c r="K8" s="55">
        <f>LİSTE!Y522</f>
        <v>25.786230825000001</v>
      </c>
      <c r="L8" s="56">
        <v>17.450633578950001</v>
      </c>
      <c r="M8" s="54">
        <f>LİSTE!Y579</f>
        <v>27.340788825000001</v>
      </c>
      <c r="N8" s="55">
        <f>LİSTE!Y693</f>
        <v>33.533111525000002</v>
      </c>
      <c r="O8" s="55">
        <f>LİSTE!Y750</f>
        <v>37.976556475000002</v>
      </c>
      <c r="P8" s="56">
        <f>LİSTE!Y807</f>
        <v>42.426478750000001</v>
      </c>
      <c r="Q8" s="54">
        <f>LİSTE!Y864</f>
        <v>46.882878349999991</v>
      </c>
      <c r="R8" s="55">
        <f>LİSTE!Y1035</f>
        <v>61.774248525000004</v>
      </c>
      <c r="S8" s="56">
        <f>LİSTE!Y1092</f>
        <v>67.124518974999987</v>
      </c>
      <c r="T8" s="54">
        <f>LİSTE!Y1149</f>
        <v>72.468312099999991</v>
      </c>
      <c r="U8" s="55">
        <f>LİSTE!Y1206</f>
        <v>77.812105224999996</v>
      </c>
      <c r="V8" s="55">
        <f>LİSTE!Y1377</f>
        <v>105.450851</v>
      </c>
      <c r="W8" s="55">
        <f>LİSTE!Y1434</f>
        <v>112.24556492499998</v>
      </c>
      <c r="X8" s="56">
        <f>LİSTE!Y1491</f>
        <v>119.05323349999999</v>
      </c>
      <c r="Y8" s="57">
        <f>LİSTE!Y1548</f>
        <v>125.847947425</v>
      </c>
    </row>
    <row r="9" spans="1:25" ht="53.25" customHeight="1" x14ac:dyDescent="0.35">
      <c r="A9" s="52">
        <v>7</v>
      </c>
      <c r="B9" s="53" t="s">
        <v>1066</v>
      </c>
      <c r="C9" s="54">
        <f>LİSTE!Y11</f>
        <v>12.392418189999999</v>
      </c>
      <c r="D9" s="55">
        <f>LİSTE!Y68</f>
        <v>15.036462255</v>
      </c>
      <c r="E9" s="55">
        <f>LİSTE!Y125</f>
        <v>16.804771979999998</v>
      </c>
      <c r="F9" s="55">
        <f>LİSTE!Y182</f>
        <v>19.431975000000001</v>
      </c>
      <c r="G9" s="55">
        <f>LİSTE!Y239</f>
        <v>21.200284725000003</v>
      </c>
      <c r="H9" s="55">
        <f>LİSTE!Y296</f>
        <v>23.409052549999998</v>
      </c>
      <c r="I9" s="55">
        <f>LİSTE!Y353</f>
        <v>25.598388400000001</v>
      </c>
      <c r="J9" s="55">
        <f>LİSTE!Y467</f>
        <v>28.241137000000002</v>
      </c>
      <c r="K9" s="55">
        <f>LİSTE!Y524</f>
        <v>29.99001475</v>
      </c>
      <c r="L9" s="56">
        <v>16.221121488000005</v>
      </c>
      <c r="M9" s="54">
        <f>LİSTE!Y581</f>
        <v>31.764801799999997</v>
      </c>
      <c r="N9" s="55">
        <f>LİSTE!Y695</f>
        <v>42.102612499999999</v>
      </c>
      <c r="O9" s="55">
        <f>LİSTE!Y752</f>
        <v>47.595384100000004</v>
      </c>
      <c r="P9" s="56">
        <f>LİSTE!Y809</f>
        <v>53.101110349999999</v>
      </c>
      <c r="Q9" s="54">
        <f>LİSTE!Y866</f>
        <v>58.606836600000001</v>
      </c>
      <c r="R9" s="55">
        <f>LİSTE!Y1037</f>
        <v>76.212205949999998</v>
      </c>
      <c r="S9" s="56">
        <f>LİSTE!Y1094</f>
        <v>82.79316815</v>
      </c>
      <c r="T9" s="54">
        <f>LİSTE!Y1151</f>
        <v>89.400039650000011</v>
      </c>
      <c r="U9" s="55">
        <f>LİSTE!Y1208</f>
        <v>95.993956499999996</v>
      </c>
      <c r="V9" s="55">
        <f>LİSTE!Y1379</f>
        <v>135.58336689999999</v>
      </c>
      <c r="W9" s="55">
        <f>LİSTE!Y1436</f>
        <v>144.3925289</v>
      </c>
      <c r="X9" s="56">
        <f>LİSTE!Y1493</f>
        <v>153.18873625000001</v>
      </c>
      <c r="Y9" s="57">
        <f>LİSTE!Y1550</f>
        <v>161.99789825000002</v>
      </c>
    </row>
    <row r="10" spans="1:25" ht="53.25" customHeight="1" x14ac:dyDescent="0.35">
      <c r="A10" s="52">
        <v>8</v>
      </c>
      <c r="B10" s="53" t="s">
        <v>1067</v>
      </c>
      <c r="C10" s="54">
        <f>LİSTE!Y12</f>
        <v>23.979057149999999</v>
      </c>
      <c r="D10" s="55">
        <f>LİSTE!Y69</f>
        <v>28.642731149999999</v>
      </c>
      <c r="E10" s="55">
        <f>LİSTE!Y126</f>
        <v>31.777756450000002</v>
      </c>
      <c r="F10" s="55">
        <f>LİSTE!Y183</f>
        <v>36.441430449999999</v>
      </c>
      <c r="G10" s="55">
        <f>LİSTE!Y240</f>
        <v>39.576455750000001</v>
      </c>
      <c r="H10" s="55">
        <f>LİSTE!Y297</f>
        <v>43.462850749999994</v>
      </c>
      <c r="I10" s="55">
        <f>LİSTE!Y354</f>
        <v>47.375155049999996</v>
      </c>
      <c r="J10" s="55">
        <f>LİSTE!Y468</f>
        <v>52.038829050000004</v>
      </c>
      <c r="K10" s="55">
        <f>LİSTE!Y525</f>
        <v>55.173854349999999</v>
      </c>
      <c r="L10" s="56">
        <v>23.881538516550002</v>
      </c>
      <c r="M10" s="54">
        <f>LİSTE!Y582</f>
        <v>58.282970349999999</v>
      </c>
      <c r="N10" s="55">
        <f>LİSTE!Y696</f>
        <v>70.667615749999996</v>
      </c>
      <c r="O10" s="55">
        <f>LİSTE!Y753</f>
        <v>79.554505649999996</v>
      </c>
      <c r="P10" s="56">
        <f>LİSTE!Y810</f>
        <v>88.454350199999993</v>
      </c>
      <c r="Q10" s="54">
        <f>LİSTE!Y867</f>
        <v>97.367149400000002</v>
      </c>
      <c r="R10" s="55">
        <f>LİSTE!Y1038</f>
        <v>127.14988975000001</v>
      </c>
      <c r="S10" s="56">
        <f>LİSTE!Y1095</f>
        <v>137.85043064999999</v>
      </c>
      <c r="T10" s="54">
        <f>LİSTE!Y1152</f>
        <v>148.5380169</v>
      </c>
      <c r="U10" s="55">
        <f>LİSTE!Y1209</f>
        <v>159.22560314999998</v>
      </c>
      <c r="V10" s="55">
        <f>LİSTE!Y1380</f>
        <v>214.50309470000002</v>
      </c>
      <c r="W10" s="55">
        <f>LİSTE!Y1437</f>
        <v>228.09252254999998</v>
      </c>
      <c r="X10" s="56">
        <f>LİSTE!Y1494</f>
        <v>241.7078597</v>
      </c>
      <c r="Y10" s="57">
        <f>LİSTE!Y1551</f>
        <v>255.29728754999999</v>
      </c>
    </row>
    <row r="11" spans="1:25" ht="53.25" customHeight="1" x14ac:dyDescent="0.35">
      <c r="A11" s="52">
        <v>9</v>
      </c>
      <c r="B11" s="53" t="s">
        <v>1068</v>
      </c>
      <c r="C11" s="54">
        <f>LİSTE!Y14</f>
        <v>12.392418189999999</v>
      </c>
      <c r="D11" s="55">
        <f>LİSTE!Y71</f>
        <v>15.036462255</v>
      </c>
      <c r="E11" s="55">
        <f>LİSTE!Y128</f>
        <v>16.804771979999998</v>
      </c>
      <c r="F11" s="55">
        <f>LİSTE!Y185</f>
        <v>19.431975000000001</v>
      </c>
      <c r="G11" s="55">
        <f>LİSTE!Y242</f>
        <v>21.200284725000003</v>
      </c>
      <c r="H11" s="55">
        <f>LİSTE!Y299</f>
        <v>23.409052549999998</v>
      </c>
      <c r="I11" s="55">
        <f>LİSTE!Y356</f>
        <v>47.375155049999996</v>
      </c>
      <c r="J11" s="55">
        <f>LİSTE!Y470</f>
        <v>28.241137000000002</v>
      </c>
      <c r="K11" s="55">
        <f>LİSTE!Y527</f>
        <v>29.99001475</v>
      </c>
      <c r="L11" s="56">
        <v>16.221121488000005</v>
      </c>
      <c r="M11" s="54">
        <f>LİSTE!Y584</f>
        <v>31.764801799999997</v>
      </c>
      <c r="N11" s="55">
        <f>LİSTE!Y698</f>
        <v>42.102612499999999</v>
      </c>
      <c r="O11" s="55">
        <f>LİSTE!Y755</f>
        <v>47.595384100000004</v>
      </c>
      <c r="P11" s="56">
        <f>LİSTE!Y812</f>
        <v>53.101110349999999</v>
      </c>
      <c r="Q11" s="54">
        <f>LİSTE!Y869</f>
        <v>58.606836600000001</v>
      </c>
      <c r="R11" s="55">
        <f>LİSTE!Y1040</f>
        <v>76.212205949999998</v>
      </c>
      <c r="S11" s="56">
        <f>LİSTE!Y1097</f>
        <v>82.79316815</v>
      </c>
      <c r="T11" s="54">
        <f>LİSTE!Y1154</f>
        <v>89.400039650000011</v>
      </c>
      <c r="U11" s="55">
        <f>LİSTE!Y1211</f>
        <v>95.993956499999996</v>
      </c>
      <c r="V11" s="55">
        <f>LİSTE!Y1382</f>
        <v>135.58336689999999</v>
      </c>
      <c r="W11" s="55">
        <f>LİSTE!Y1439</f>
        <v>144.3925289</v>
      </c>
      <c r="X11" s="56">
        <f>LİSTE!Y1496</f>
        <v>153.18873625000001</v>
      </c>
      <c r="Y11" s="57">
        <f>LİSTE!Y1553</f>
        <v>161.99789825000002</v>
      </c>
    </row>
    <row r="12" spans="1:25" ht="53.25" customHeight="1" x14ac:dyDescent="0.35">
      <c r="A12" s="52">
        <v>10</v>
      </c>
      <c r="B12" s="53" t="s">
        <v>1069</v>
      </c>
      <c r="C12" s="54">
        <f>LİSTE!Y15</f>
        <v>17.582050979999998</v>
      </c>
      <c r="D12" s="55">
        <f>LİSTE!Y72</f>
        <v>22.870139109999997</v>
      </c>
      <c r="E12" s="55">
        <f>LİSTE!Y129</f>
        <v>26.40675856</v>
      </c>
      <c r="F12" s="55">
        <f>LİSTE!Y186</f>
        <v>31.661164600000003</v>
      </c>
      <c r="G12" s="55">
        <f>LİSTE!Y243</f>
        <v>35.197784050000003</v>
      </c>
      <c r="H12" s="55">
        <f>LİSTE!Y300</f>
        <v>39.615319699999993</v>
      </c>
      <c r="I12" s="55">
        <f>LİSTE!Y357</f>
        <v>43.993991399999999</v>
      </c>
      <c r="J12" s="55">
        <f>LİSTE!Y471</f>
        <v>49.279488599999993</v>
      </c>
      <c r="K12" s="55">
        <f>LİSTE!Y528</f>
        <v>52.777244099999997</v>
      </c>
      <c r="L12" s="56">
        <v>35.897460684800009</v>
      </c>
      <c r="M12" s="54">
        <f>LİSTE!Y585</f>
        <v>56.326818199999998</v>
      </c>
      <c r="N12" s="55">
        <f>LİSTE!Y699</f>
        <v>77.002439600000002</v>
      </c>
      <c r="O12" s="55">
        <f>LİSTE!Y756</f>
        <v>87.987982799999997</v>
      </c>
      <c r="P12" s="56">
        <f>LİSTE!Y813</f>
        <v>98.999435300000002</v>
      </c>
      <c r="Q12" s="54">
        <f>LİSTE!Y870</f>
        <v>110.01088780000001</v>
      </c>
      <c r="R12" s="55">
        <f>LİSTE!Y1041</f>
        <v>145.22162649999999</v>
      </c>
      <c r="S12" s="56">
        <f>LİSTE!Y1098</f>
        <v>158.38355090000002</v>
      </c>
      <c r="T12" s="54">
        <f>LİSTE!Y1155</f>
        <v>171.59729390000001</v>
      </c>
      <c r="U12" s="55">
        <f>LİSTE!Y1212</f>
        <v>184.78512759999998</v>
      </c>
      <c r="V12" s="55">
        <f>LİSTE!Y1383</f>
        <v>263.96394839999999</v>
      </c>
      <c r="W12" s="55">
        <f>LİSTE!Y1440</f>
        <v>281.58227240000002</v>
      </c>
      <c r="X12" s="56">
        <f>LİSTE!Y1497</f>
        <v>299.17468709999997</v>
      </c>
      <c r="Y12" s="57">
        <f>LİSTE!Y1554</f>
        <v>316.7930111</v>
      </c>
    </row>
    <row r="13" spans="1:25" ht="53.25" customHeight="1" x14ac:dyDescent="0.35">
      <c r="A13" s="52">
        <v>11</v>
      </c>
      <c r="B13" s="53" t="s">
        <v>1070</v>
      </c>
      <c r="C13" s="54">
        <f>LİSTE!Y16</f>
        <v>40.755328900000002</v>
      </c>
      <c r="D13" s="55">
        <f>LİSTE!Y73</f>
        <v>50.082676899999996</v>
      </c>
      <c r="E13" s="55">
        <f>LİSTE!Y130</f>
        <v>56.3527275</v>
      </c>
      <c r="F13" s="55">
        <f>LİSTE!Y187</f>
        <v>65.680075500000001</v>
      </c>
      <c r="G13" s="55">
        <f>LİSTE!Y244</f>
        <v>71.950126099999991</v>
      </c>
      <c r="H13" s="55">
        <f>LİSTE!Y301</f>
        <v>79.722916100000006</v>
      </c>
      <c r="I13" s="55">
        <f>LİSTE!Y358</f>
        <v>87.547524699999997</v>
      </c>
      <c r="J13" s="55">
        <f>LİSTE!Y472</f>
        <v>96.874872700000012</v>
      </c>
      <c r="K13" s="55">
        <f>LİSTE!Y529</f>
        <v>103.1449233</v>
      </c>
      <c r="L13" s="56">
        <v>63.985656456150025</v>
      </c>
      <c r="M13" s="54">
        <f>LİSTE!Y586</f>
        <v>109.3631553</v>
      </c>
      <c r="N13" s="55">
        <f>LİSTE!Y700</f>
        <v>134.13244610000001</v>
      </c>
      <c r="O13" s="55">
        <f>LİSTE!Y757</f>
        <v>151.90622590000001</v>
      </c>
      <c r="P13" s="56">
        <f>LİSTE!Y814</f>
        <v>169.705915</v>
      </c>
      <c r="Q13" s="54">
        <f>LİSTE!Y871</f>
        <v>187.53151339999997</v>
      </c>
      <c r="R13" s="55">
        <f>LİSTE!Y1042</f>
        <v>247.09699410000002</v>
      </c>
      <c r="S13" s="56">
        <f>LİSTE!Y1099</f>
        <v>268.49807589999995</v>
      </c>
      <c r="T13" s="54">
        <f>LİSTE!Y1156</f>
        <v>289.87324839999997</v>
      </c>
      <c r="U13" s="55">
        <f>LİSTE!Y1213</f>
        <v>311.24842089999999</v>
      </c>
      <c r="V13" s="55">
        <f>LİSTE!Y1384</f>
        <v>421.803404</v>
      </c>
      <c r="W13" s="55">
        <f>LİSTE!Y1441</f>
        <v>448.98225969999993</v>
      </c>
      <c r="X13" s="56">
        <f>LİSTE!Y1498</f>
        <v>476.21293399999996</v>
      </c>
      <c r="Y13" s="57">
        <f>LİSTE!Y1555</f>
        <v>503.3917897</v>
      </c>
    </row>
    <row r="14" spans="1:25" ht="53.25" customHeight="1" x14ac:dyDescent="0.35">
      <c r="A14" s="52">
        <v>12</v>
      </c>
      <c r="B14" s="53" t="s">
        <v>1071</v>
      </c>
      <c r="C14" s="54">
        <f>LİSTE!Y18</f>
        <v>17.582050979999998</v>
      </c>
      <c r="D14" s="55">
        <f>LİSTE!Y75</f>
        <v>22.870139109999997</v>
      </c>
      <c r="E14" s="55">
        <f>LİSTE!Y132</f>
        <v>26.40675856</v>
      </c>
      <c r="F14" s="55">
        <f>LİSTE!Y189</f>
        <v>31.661164600000003</v>
      </c>
      <c r="G14" s="55">
        <f>LİSTE!Y246</f>
        <v>35.197784050000003</v>
      </c>
      <c r="H14" s="55">
        <f>LİSTE!Y303</f>
        <v>39.615319699999993</v>
      </c>
      <c r="I14" s="55">
        <f>LİSTE!Y360</f>
        <v>43.993991399999999</v>
      </c>
      <c r="J14" s="55">
        <f>LİSTE!Y474</f>
        <v>49.279488599999993</v>
      </c>
      <c r="K14" s="55">
        <f>LİSTE!Y531</f>
        <v>52.777244099999997</v>
      </c>
      <c r="L14" s="56">
        <v>35.897460684800009</v>
      </c>
      <c r="M14" s="54">
        <f>LİSTE!Y588</f>
        <v>56.326818199999998</v>
      </c>
      <c r="N14" s="55">
        <f>LİSTE!Y702</f>
        <v>77.002439600000002</v>
      </c>
      <c r="O14" s="55">
        <f>LİSTE!Y759</f>
        <v>87.987982799999997</v>
      </c>
      <c r="P14" s="56">
        <f>LİSTE!Y816</f>
        <v>98.999435300000002</v>
      </c>
      <c r="Q14" s="54">
        <f>LİSTE!Y873</f>
        <v>110.01088780000001</v>
      </c>
      <c r="R14" s="55">
        <f>LİSTE!Y1044</f>
        <v>145.22162649999999</v>
      </c>
      <c r="S14" s="56">
        <f>LİSTE!Y1101</f>
        <v>158.38355090000002</v>
      </c>
      <c r="T14" s="54">
        <f>LİSTE!Y1158</f>
        <v>171.59729390000001</v>
      </c>
      <c r="U14" s="55">
        <f>LİSTE!Y1215</f>
        <v>184.78512759999998</v>
      </c>
      <c r="V14" s="55">
        <f>LİSTE!Y1386</f>
        <v>263.96394839999999</v>
      </c>
      <c r="W14" s="55">
        <f>LİSTE!Y1443</f>
        <v>281.58227240000002</v>
      </c>
      <c r="X14" s="56">
        <f>LİSTE!Y1500</f>
        <v>299.17468709999997</v>
      </c>
      <c r="Y14" s="57">
        <f>LİSTE!Y1557</f>
        <v>316.7930111</v>
      </c>
    </row>
    <row r="15" spans="1:25" ht="53.25" customHeight="1" x14ac:dyDescent="0.35">
      <c r="A15" s="52">
        <v>13</v>
      </c>
      <c r="B15" s="53" t="s">
        <v>1072</v>
      </c>
      <c r="C15" s="54">
        <f>LİSTE!Y19</f>
        <v>40.755328900000002</v>
      </c>
      <c r="D15" s="55">
        <f>LİSTE!Y76</f>
        <v>50.082676899999996</v>
      </c>
      <c r="E15" s="55">
        <f>LİSTE!Y133</f>
        <v>56.3527275</v>
      </c>
      <c r="F15" s="55">
        <f>LİSTE!Y190</f>
        <v>65.680075500000001</v>
      </c>
      <c r="G15" s="55">
        <f>LİSTE!Y247</f>
        <v>71.950126099999991</v>
      </c>
      <c r="H15" s="55">
        <f>LİSTE!Y304</f>
        <v>79.722916100000006</v>
      </c>
      <c r="I15" s="55">
        <f>LİSTE!Y361</f>
        <v>87.547524699999997</v>
      </c>
      <c r="J15" s="55">
        <f>LİSTE!Y475</f>
        <v>96.874872700000012</v>
      </c>
      <c r="K15" s="55">
        <f>LİSTE!Y532</f>
        <v>103.1449233</v>
      </c>
      <c r="L15" s="56">
        <v>63.985656456150025</v>
      </c>
      <c r="M15" s="54">
        <f>LİSTE!Y589</f>
        <v>109.3631553</v>
      </c>
      <c r="N15" s="55">
        <f>LİSTE!Y703</f>
        <v>134.13244610000001</v>
      </c>
      <c r="O15" s="55">
        <f>LİSTE!Y760</f>
        <v>151.90622590000001</v>
      </c>
      <c r="P15" s="56">
        <f>LİSTE!Y817</f>
        <v>169.705915</v>
      </c>
      <c r="Q15" s="54">
        <f>LİSTE!Y874</f>
        <v>187.53151339999997</v>
      </c>
      <c r="R15" s="55">
        <f>LİSTE!Y1045</f>
        <v>247.09699410000002</v>
      </c>
      <c r="S15" s="56">
        <f>LİSTE!Y1102</f>
        <v>268.49807589999995</v>
      </c>
      <c r="T15" s="54">
        <f>LİSTE!Y1159</f>
        <v>289.87324839999997</v>
      </c>
      <c r="U15" s="55">
        <f>LİSTE!Y1216</f>
        <v>311.24842089999999</v>
      </c>
      <c r="V15" s="55">
        <f>LİSTE!Y1387</f>
        <v>421.803404</v>
      </c>
      <c r="W15" s="55">
        <f>LİSTE!Y1444</f>
        <v>448.98225969999993</v>
      </c>
      <c r="X15" s="56">
        <f>LİSTE!Y1501</f>
        <v>476.21293399999996</v>
      </c>
      <c r="Y15" s="57">
        <f>LİSTE!Y1558</f>
        <v>503.3917897</v>
      </c>
    </row>
    <row r="16" spans="1:25" ht="53.25" customHeight="1" x14ac:dyDescent="0.35">
      <c r="A16" s="52">
        <v>14</v>
      </c>
      <c r="B16" s="53" t="s">
        <v>1073</v>
      </c>
      <c r="C16" s="54">
        <f>LİSTE!Y21</f>
        <v>17.582050979999998</v>
      </c>
      <c r="D16" s="55">
        <f>LİSTE!Y78</f>
        <v>22.870139109999997</v>
      </c>
      <c r="E16" s="55">
        <f>LİSTE!Y135</f>
        <v>26.40675856</v>
      </c>
      <c r="F16" s="55">
        <f>LİSTE!Y192</f>
        <v>31.661164600000003</v>
      </c>
      <c r="G16" s="55">
        <f>LİSTE!Y249</f>
        <v>35.197784050000003</v>
      </c>
      <c r="H16" s="55">
        <f>LİSTE!Y306</f>
        <v>39.615319699999993</v>
      </c>
      <c r="I16" s="55">
        <f>LİSTE!Y363</f>
        <v>43.993991399999999</v>
      </c>
      <c r="J16" s="55">
        <f>LİSTE!Y477</f>
        <v>49.279488599999993</v>
      </c>
      <c r="K16" s="55">
        <f>LİSTE!Y534</f>
        <v>52.777244099999997</v>
      </c>
      <c r="L16" s="56">
        <v>35.897460684800009</v>
      </c>
      <c r="M16" s="54">
        <f>LİSTE!Y591</f>
        <v>56.326818199999998</v>
      </c>
      <c r="N16" s="55">
        <f>LİSTE!Y705</f>
        <v>77.002439600000002</v>
      </c>
      <c r="O16" s="55">
        <f>LİSTE!Y762</f>
        <v>87.987982799999997</v>
      </c>
      <c r="P16" s="56">
        <f>LİSTE!Y819</f>
        <v>98.999435300000002</v>
      </c>
      <c r="Q16" s="54">
        <f>LİSTE!Y876</f>
        <v>110.01088780000001</v>
      </c>
      <c r="R16" s="55">
        <f>LİSTE!Y1047</f>
        <v>145.22162649999999</v>
      </c>
      <c r="S16" s="56">
        <f>LİSTE!Y1104</f>
        <v>158.38355090000002</v>
      </c>
      <c r="T16" s="54">
        <f>LİSTE!Y1161</f>
        <v>171.59729390000001</v>
      </c>
      <c r="U16" s="55">
        <f>LİSTE!Y1218</f>
        <v>184.78512759999998</v>
      </c>
      <c r="V16" s="55">
        <f>LİSTE!Y1389</f>
        <v>263.96394839999999</v>
      </c>
      <c r="W16" s="55">
        <f>LİSTE!Y1446</f>
        <v>281.58227240000002</v>
      </c>
      <c r="X16" s="56">
        <f>LİSTE!Y1503</f>
        <v>299.17468709999997</v>
      </c>
      <c r="Y16" s="57">
        <f>LİSTE!Y1560</f>
        <v>316.7930111</v>
      </c>
    </row>
    <row r="17" spans="1:25" ht="53.25" customHeight="1" x14ac:dyDescent="0.35">
      <c r="A17" s="52">
        <v>15</v>
      </c>
      <c r="B17" s="53" t="s">
        <v>1074</v>
      </c>
      <c r="C17" s="54">
        <f>LİSTE!Y22</f>
        <v>40.755328900000002</v>
      </c>
      <c r="D17" s="55">
        <f>LİSTE!Y79</f>
        <v>50.082676899999996</v>
      </c>
      <c r="E17" s="55">
        <f>LİSTE!Y136</f>
        <v>56.3527275</v>
      </c>
      <c r="F17" s="55">
        <f>LİSTE!Y193</f>
        <v>65.680075500000001</v>
      </c>
      <c r="G17" s="55">
        <f>LİSTE!Y250</f>
        <v>71.950126099999991</v>
      </c>
      <c r="H17" s="55">
        <f>LİSTE!Y307</f>
        <v>79.722916100000006</v>
      </c>
      <c r="I17" s="55">
        <f>LİSTE!Y364</f>
        <v>87.547524699999997</v>
      </c>
      <c r="J17" s="55">
        <f>LİSTE!Y478</f>
        <v>96.874872700000012</v>
      </c>
      <c r="K17" s="55">
        <f>LİSTE!Y535</f>
        <v>103.1449233</v>
      </c>
      <c r="L17" s="56">
        <v>63.985656456150025</v>
      </c>
      <c r="M17" s="54">
        <f>LİSTE!Y592</f>
        <v>109.3631553</v>
      </c>
      <c r="N17" s="55">
        <f>LİSTE!Y706</f>
        <v>134.13244610000001</v>
      </c>
      <c r="O17" s="55">
        <f>LİSTE!Y763</f>
        <v>151.90622590000001</v>
      </c>
      <c r="P17" s="56">
        <f>LİSTE!Y820</f>
        <v>169.705915</v>
      </c>
      <c r="Q17" s="54">
        <f>LİSTE!Y877</f>
        <v>187.53151339999997</v>
      </c>
      <c r="R17" s="55">
        <f>LİSTE!Y1048</f>
        <v>247.09699410000002</v>
      </c>
      <c r="S17" s="56">
        <f>LİSTE!Y1105</f>
        <v>268.49807589999995</v>
      </c>
      <c r="T17" s="54">
        <f>LİSTE!Y1162</f>
        <v>289.87324839999997</v>
      </c>
      <c r="U17" s="55">
        <f>LİSTE!Y1219</f>
        <v>311.24842089999999</v>
      </c>
      <c r="V17" s="55">
        <f>LİSTE!Y1390</f>
        <v>421.803404</v>
      </c>
      <c r="W17" s="55">
        <f>LİSTE!Y1447</f>
        <v>448.98225969999993</v>
      </c>
      <c r="X17" s="56">
        <f>LİSTE!Y1504</f>
        <v>476.21293399999996</v>
      </c>
      <c r="Y17" s="57">
        <f>LİSTE!Y1561</f>
        <v>503.3917897</v>
      </c>
    </row>
    <row r="18" spans="1:25" ht="53.25" customHeight="1" x14ac:dyDescent="0.35">
      <c r="A18" s="52">
        <v>16</v>
      </c>
      <c r="B18" s="53" t="s">
        <v>1075</v>
      </c>
      <c r="C18" s="54">
        <f>LİSTE!Y24</f>
        <v>17.582050979999998</v>
      </c>
      <c r="D18" s="55">
        <f>LİSTE!Y81</f>
        <v>22.870139109999997</v>
      </c>
      <c r="E18" s="55">
        <f>LİSTE!Y138</f>
        <v>26.40675856</v>
      </c>
      <c r="F18" s="55">
        <f>LİSTE!Y195</f>
        <v>31.661164600000003</v>
      </c>
      <c r="G18" s="55">
        <f>LİSTE!Y252</f>
        <v>35.197784050000003</v>
      </c>
      <c r="H18" s="55">
        <f>LİSTE!Y309</f>
        <v>39.615319699999993</v>
      </c>
      <c r="I18" s="55">
        <f>LİSTE!Y366</f>
        <v>43.993991399999999</v>
      </c>
      <c r="J18" s="55">
        <f>LİSTE!Y480</f>
        <v>49.279488599999993</v>
      </c>
      <c r="K18" s="55">
        <f>LİSTE!Y537</f>
        <v>52.777244099999997</v>
      </c>
      <c r="L18" s="56">
        <v>35.897460684800009</v>
      </c>
      <c r="M18" s="54">
        <f>LİSTE!Y594</f>
        <v>56.326818199999998</v>
      </c>
      <c r="N18" s="55">
        <f>LİSTE!Y708</f>
        <v>77.002439600000002</v>
      </c>
      <c r="O18" s="55">
        <f>LİSTE!Y765</f>
        <v>87.987982799999997</v>
      </c>
      <c r="P18" s="56">
        <f>LİSTE!Y822</f>
        <v>98.999435300000002</v>
      </c>
      <c r="Q18" s="54">
        <f>LİSTE!Y879</f>
        <v>110.01088780000001</v>
      </c>
      <c r="R18" s="55">
        <f>LİSTE!Y1050</f>
        <v>145.22162649999999</v>
      </c>
      <c r="S18" s="56">
        <f>LİSTE!Y1107</f>
        <v>158.38355090000002</v>
      </c>
      <c r="T18" s="54">
        <f>LİSTE!Y1164</f>
        <v>171.59729390000001</v>
      </c>
      <c r="U18" s="55">
        <f>LİSTE!Y1221</f>
        <v>184.78512759999998</v>
      </c>
      <c r="V18" s="55">
        <f>LİSTE!Y1392</f>
        <v>263.96394839999999</v>
      </c>
      <c r="W18" s="55">
        <f>LİSTE!Y1449</f>
        <v>281.58227240000002</v>
      </c>
      <c r="X18" s="56">
        <f>LİSTE!Y1506</f>
        <v>299.17468709999997</v>
      </c>
      <c r="Y18" s="57">
        <f>LİSTE!Y1563</f>
        <v>316.7930111</v>
      </c>
    </row>
    <row r="19" spans="1:25" ht="53.25" customHeight="1" x14ac:dyDescent="0.35">
      <c r="A19" s="52">
        <v>17</v>
      </c>
      <c r="B19" s="53" t="s">
        <v>1076</v>
      </c>
      <c r="C19" s="54">
        <f>LİSTE!Y25</f>
        <v>40.755328900000002</v>
      </c>
      <c r="D19" s="55">
        <f>LİSTE!Y82</f>
        <v>50.082676899999996</v>
      </c>
      <c r="E19" s="55">
        <f>LİSTE!Y139</f>
        <v>56.3527275</v>
      </c>
      <c r="F19" s="55">
        <f>LİSTE!Y196</f>
        <v>65.680075500000001</v>
      </c>
      <c r="G19" s="55">
        <f>LİSTE!Y253</f>
        <v>71.950126099999991</v>
      </c>
      <c r="H19" s="55">
        <f>LİSTE!Y310</f>
        <v>79.722916100000006</v>
      </c>
      <c r="I19" s="55">
        <f>LİSTE!Y367</f>
        <v>87.547524699999997</v>
      </c>
      <c r="J19" s="55">
        <f>LİSTE!Y481</f>
        <v>96.874872700000012</v>
      </c>
      <c r="K19" s="55">
        <f>LİSTE!Y538</f>
        <v>103.1449233</v>
      </c>
      <c r="L19" s="56">
        <v>63.985656456150025</v>
      </c>
      <c r="M19" s="54">
        <f>LİSTE!Y595</f>
        <v>109.3631553</v>
      </c>
      <c r="N19" s="55">
        <f>LİSTE!Y709</f>
        <v>134.13244610000001</v>
      </c>
      <c r="O19" s="55">
        <f>LİSTE!Y766</f>
        <v>151.90622590000001</v>
      </c>
      <c r="P19" s="56">
        <f>LİSTE!Y823</f>
        <v>169.705915</v>
      </c>
      <c r="Q19" s="54">
        <f>LİSTE!Y880</f>
        <v>187.53151339999997</v>
      </c>
      <c r="R19" s="55">
        <f>LİSTE!Y1051</f>
        <v>247.09699410000002</v>
      </c>
      <c r="S19" s="56">
        <f>LİSTE!Y1108</f>
        <v>268.49807589999995</v>
      </c>
      <c r="T19" s="54">
        <f>LİSTE!Y1165</f>
        <v>289.87324839999997</v>
      </c>
      <c r="U19" s="55">
        <f>LİSTE!Y1222</f>
        <v>311.24842089999999</v>
      </c>
      <c r="V19" s="55">
        <f>LİSTE!Y1393</f>
        <v>421.803404</v>
      </c>
      <c r="W19" s="55">
        <f>LİSTE!Y1450</f>
        <v>448.98225969999993</v>
      </c>
      <c r="X19" s="56">
        <f>LİSTE!Y1507</f>
        <v>476.21293399999996</v>
      </c>
      <c r="Y19" s="57">
        <f>LİSTE!Y1564</f>
        <v>503.3917897</v>
      </c>
    </row>
    <row r="20" spans="1:25" ht="53.25" customHeight="1" x14ac:dyDescent="0.35">
      <c r="A20" s="52">
        <v>18</v>
      </c>
      <c r="B20" s="53" t="s">
        <v>1077</v>
      </c>
      <c r="C20" s="54">
        <f>LİSTE!Y27</f>
        <v>17.582050979999998</v>
      </c>
      <c r="D20" s="55">
        <f>LİSTE!Y84</f>
        <v>22.870139109999997</v>
      </c>
      <c r="E20" s="55">
        <f>LİSTE!Y141</f>
        <v>26.40675856</v>
      </c>
      <c r="F20" s="55">
        <f>LİSTE!Y198</f>
        <v>31.661164600000003</v>
      </c>
      <c r="G20" s="55">
        <f>LİSTE!Y255</f>
        <v>35.197784050000003</v>
      </c>
      <c r="H20" s="55">
        <f>LİSTE!Y312</f>
        <v>39.615319699999993</v>
      </c>
      <c r="I20" s="55">
        <f>LİSTE!Y369</f>
        <v>43.993991399999999</v>
      </c>
      <c r="J20" s="55">
        <f>LİSTE!Y483</f>
        <v>49.279488599999993</v>
      </c>
      <c r="K20" s="55">
        <f>LİSTE!Y540</f>
        <v>52.777244099999997</v>
      </c>
      <c r="L20" s="56">
        <v>35.897460684800009</v>
      </c>
      <c r="M20" s="54">
        <f>LİSTE!Y597</f>
        <v>56.326818199999998</v>
      </c>
      <c r="N20" s="55">
        <f>LİSTE!Y711</f>
        <v>77.002439600000002</v>
      </c>
      <c r="O20" s="55">
        <f>LİSTE!Y768</f>
        <v>87.987982799999997</v>
      </c>
      <c r="P20" s="56">
        <f>LİSTE!Y825</f>
        <v>98.999435300000002</v>
      </c>
      <c r="Q20" s="54">
        <f>LİSTE!Y882</f>
        <v>110.01088780000001</v>
      </c>
      <c r="R20" s="55">
        <f>LİSTE!Y1053</f>
        <v>145.22162649999999</v>
      </c>
      <c r="S20" s="56">
        <f>LİSTE!Y1110</f>
        <v>158.38355090000002</v>
      </c>
      <c r="T20" s="54">
        <f>LİSTE!Y1167</f>
        <v>171.59729390000001</v>
      </c>
      <c r="U20" s="55">
        <f>LİSTE!Y1224</f>
        <v>184.78512759999998</v>
      </c>
      <c r="V20" s="55">
        <f>LİSTE!Y1395</f>
        <v>263.96394839999999</v>
      </c>
      <c r="W20" s="55">
        <f>LİSTE!Y1452</f>
        <v>281.58227240000002</v>
      </c>
      <c r="X20" s="56">
        <f>LİSTE!Y1509</f>
        <v>299.17468709999997</v>
      </c>
      <c r="Y20" s="57">
        <f>LİSTE!Y1566</f>
        <v>316.7930111</v>
      </c>
    </row>
    <row r="21" spans="1:25" ht="53.25" customHeight="1" x14ac:dyDescent="0.35">
      <c r="A21" s="52">
        <v>19</v>
      </c>
      <c r="B21" s="53" t="s">
        <v>1078</v>
      </c>
      <c r="C21" s="54">
        <f>LİSTE!Y28</f>
        <v>40.755328900000002</v>
      </c>
      <c r="D21" s="55">
        <f>LİSTE!Y85</f>
        <v>50.082676899999996</v>
      </c>
      <c r="E21" s="55">
        <f>LİSTE!Y142</f>
        <v>56.3527275</v>
      </c>
      <c r="F21" s="55">
        <f>LİSTE!Y199</f>
        <v>65.680075500000001</v>
      </c>
      <c r="G21" s="55">
        <f>LİSTE!Y256</f>
        <v>71.950126099999991</v>
      </c>
      <c r="H21" s="55">
        <f>LİSTE!Y313</f>
        <v>79.722916100000006</v>
      </c>
      <c r="I21" s="55">
        <f>LİSTE!Y370</f>
        <v>87.547524699999997</v>
      </c>
      <c r="J21" s="55">
        <f>LİSTE!Y484</f>
        <v>96.874872700000012</v>
      </c>
      <c r="K21" s="55">
        <f>LİSTE!Y541</f>
        <v>103.1449233</v>
      </c>
      <c r="L21" s="56">
        <v>63.985656456150025</v>
      </c>
      <c r="M21" s="54">
        <f>LİSTE!Y598</f>
        <v>109.3631553</v>
      </c>
      <c r="N21" s="55">
        <f>LİSTE!Y712</f>
        <v>134.13244610000001</v>
      </c>
      <c r="O21" s="55">
        <f>LİSTE!Y769</f>
        <v>151.90622590000001</v>
      </c>
      <c r="P21" s="56">
        <f>LİSTE!Y826</f>
        <v>169.705915</v>
      </c>
      <c r="Q21" s="54">
        <f>LİSTE!Y883</f>
        <v>187.53151339999997</v>
      </c>
      <c r="R21" s="55">
        <f>LİSTE!Y1054</f>
        <v>247.09699410000002</v>
      </c>
      <c r="S21" s="56">
        <f>LİSTE!Y1111</f>
        <v>268.49807589999995</v>
      </c>
      <c r="T21" s="54">
        <f>LİSTE!Y1168</f>
        <v>289.87324839999997</v>
      </c>
      <c r="U21" s="55">
        <f>LİSTE!Y1225</f>
        <v>311.24842089999999</v>
      </c>
      <c r="V21" s="55">
        <f>LİSTE!Y1396</f>
        <v>421.803404</v>
      </c>
      <c r="W21" s="55">
        <f>LİSTE!Y1453</f>
        <v>448.98225969999993</v>
      </c>
      <c r="X21" s="56">
        <f>LİSTE!Y1510</f>
        <v>476.21293399999996</v>
      </c>
      <c r="Y21" s="57">
        <f>LİSTE!Y1567</f>
        <v>503.3917897</v>
      </c>
    </row>
    <row r="22" spans="1:25" ht="53.25" customHeight="1" x14ac:dyDescent="0.35">
      <c r="A22" s="52">
        <v>20</v>
      </c>
      <c r="B22" s="53" t="s">
        <v>1079</v>
      </c>
      <c r="C22" s="54">
        <f>LİSTE!Y31</f>
        <v>40.755328900000002</v>
      </c>
      <c r="D22" s="55">
        <f>LİSTE!Y88</f>
        <v>50.082676899999996</v>
      </c>
      <c r="E22" s="55">
        <f>LİSTE!Y145</f>
        <v>56.3527275</v>
      </c>
      <c r="F22" s="55">
        <f>LİSTE!Y202</f>
        <v>65.680075500000001</v>
      </c>
      <c r="G22" s="55">
        <f>LİSTE!Y259</f>
        <v>71.950126099999991</v>
      </c>
      <c r="H22" s="55">
        <f>LİSTE!Y316</f>
        <v>79.722916100000006</v>
      </c>
      <c r="I22" s="55">
        <f>LİSTE!Y373</f>
        <v>87.547524699999997</v>
      </c>
      <c r="J22" s="55">
        <f>LİSTE!Y487</f>
        <v>96.874872700000012</v>
      </c>
      <c r="K22" s="55">
        <f>LİSTE!Y544</f>
        <v>103.1449233</v>
      </c>
      <c r="L22" s="56">
        <v>79.592750866200006</v>
      </c>
      <c r="M22" s="54">
        <f>LİSTE!Y601</f>
        <v>109.3631553</v>
      </c>
      <c r="N22" s="55">
        <f>LİSTE!Y715</f>
        <v>134.13244610000001</v>
      </c>
      <c r="O22" s="55">
        <f>LİSTE!Y772</f>
        <v>151.90622590000001</v>
      </c>
      <c r="P22" s="56">
        <f>LİSTE!Y829</f>
        <v>169.705915</v>
      </c>
      <c r="Q22" s="54">
        <f>LİSTE!Y886</f>
        <v>187.53151339999997</v>
      </c>
      <c r="R22" s="55">
        <f>LİSTE!Y1057</f>
        <v>247.09699410000002</v>
      </c>
      <c r="S22" s="56">
        <f>LİSTE!Y1114</f>
        <v>268.49807589999995</v>
      </c>
      <c r="T22" s="54">
        <f>LİSTE!Y1171</f>
        <v>289.87324839999997</v>
      </c>
      <c r="U22" s="55">
        <f>LİSTE!Y1228</f>
        <v>311.24842089999999</v>
      </c>
      <c r="V22" s="55">
        <f>LİSTE!Y1399</f>
        <v>421.803404</v>
      </c>
      <c r="W22" s="55">
        <f>LİSTE!Y1456</f>
        <v>448.98225969999993</v>
      </c>
      <c r="X22" s="56">
        <f>LİSTE!Y1513</f>
        <v>476.21293399999996</v>
      </c>
      <c r="Y22" s="57">
        <f>LİSTE!Y1570</f>
        <v>503.3917897</v>
      </c>
    </row>
    <row r="23" spans="1:25" ht="53.25" customHeight="1" x14ac:dyDescent="0.35">
      <c r="A23" s="52">
        <v>21</v>
      </c>
      <c r="B23" s="53" t="s">
        <v>1080</v>
      </c>
      <c r="C23" s="54">
        <f>LİSTE!Y32</f>
        <v>17.582050979999998</v>
      </c>
      <c r="D23" s="55">
        <f>LİSTE!Y89</f>
        <v>22.870139109999997</v>
      </c>
      <c r="E23" s="55">
        <f>LİSTE!Y146</f>
        <v>26.40675856</v>
      </c>
      <c r="F23" s="55">
        <f>LİSTE!Y203</f>
        <v>31.661164600000003</v>
      </c>
      <c r="G23" s="55">
        <f>LİSTE!Y260</f>
        <v>35.197784050000003</v>
      </c>
      <c r="H23" s="55">
        <f>LİSTE!Y317</f>
        <v>85.500690000000006</v>
      </c>
      <c r="I23" s="55">
        <f>LİSTE!Y374</f>
        <v>43.993991399999999</v>
      </c>
      <c r="J23" s="55">
        <f>LİSTE!Y488</f>
        <v>49.279488599999993</v>
      </c>
      <c r="K23" s="55">
        <f>LİSTE!Y545</f>
        <v>52.777244099999997</v>
      </c>
      <c r="L23" s="56">
        <v>48.951082751999998</v>
      </c>
      <c r="M23" s="54">
        <f>LİSTE!Y602</f>
        <v>56.326818199999998</v>
      </c>
      <c r="N23" s="55">
        <f>LİSTE!Y716</f>
        <v>77.002439600000002</v>
      </c>
      <c r="O23" s="55">
        <f>LİSTE!Y773</f>
        <v>87.987982799999997</v>
      </c>
      <c r="P23" s="56">
        <f>LİSTE!Y830</f>
        <v>98.999435300000002</v>
      </c>
      <c r="Q23" s="54">
        <f>LİSTE!Y887</f>
        <v>195.61521499999998</v>
      </c>
      <c r="R23" s="55">
        <f>LİSTE!Y1058</f>
        <v>145.22162649999999</v>
      </c>
      <c r="S23" s="56">
        <f>LİSTE!Y1115</f>
        <v>158.38355090000002</v>
      </c>
      <c r="T23" s="54">
        <f>LİSTE!Y1172</f>
        <v>171.59729390000001</v>
      </c>
      <c r="U23" s="55">
        <f>LİSTE!Y1229</f>
        <v>184.78512759999998</v>
      </c>
      <c r="V23" s="55">
        <f>LİSTE!Y1400</f>
        <v>263.96394839999999</v>
      </c>
      <c r="W23" s="55">
        <f>LİSTE!Y1457</f>
        <v>281.58227240000002</v>
      </c>
      <c r="X23" s="56">
        <f>LİSTE!Y1514</f>
        <v>299.17468709999997</v>
      </c>
      <c r="Y23" s="57">
        <f>LİSTE!Y1571</f>
        <v>316.7930111</v>
      </c>
    </row>
    <row r="24" spans="1:25" ht="53.25" customHeight="1" x14ac:dyDescent="0.35">
      <c r="A24" s="52">
        <v>22</v>
      </c>
      <c r="B24" s="53" t="s">
        <v>1081</v>
      </c>
      <c r="C24" s="54">
        <f>LİSTE!Y34</f>
        <v>40.755328900000002</v>
      </c>
      <c r="D24" s="55">
        <f>LİSTE!Y91</f>
        <v>50.082676899999996</v>
      </c>
      <c r="E24" s="55">
        <f>LİSTE!Y148</f>
        <v>56.3527275</v>
      </c>
      <c r="F24" s="55">
        <f>LİSTE!Y205</f>
        <v>65.680075500000001</v>
      </c>
      <c r="G24" s="55">
        <f>LİSTE!Y262</f>
        <v>71.950126099999991</v>
      </c>
      <c r="H24" s="55">
        <f>LİSTE!Y319</f>
        <v>79.722916100000006</v>
      </c>
      <c r="I24" s="55">
        <f>LİSTE!Y376</f>
        <v>87.547524699999997</v>
      </c>
      <c r="J24" s="55">
        <f>LİSTE!Y490</f>
        <v>96.874872700000012</v>
      </c>
      <c r="K24" s="55">
        <f>LİSTE!Y547</f>
        <v>103.1449233</v>
      </c>
      <c r="L24" s="56">
        <v>79.592750866200006</v>
      </c>
      <c r="M24" s="54">
        <f>LİSTE!Y604</f>
        <v>109.3631553</v>
      </c>
      <c r="N24" s="55">
        <f>LİSTE!Y718</f>
        <v>134.13244610000001</v>
      </c>
      <c r="O24" s="55">
        <f>LİSTE!Y775</f>
        <v>151.90622590000001</v>
      </c>
      <c r="P24" s="56">
        <f>LİSTE!Y832</f>
        <v>169.705915</v>
      </c>
      <c r="Q24" s="54">
        <f>LİSTE!Y889</f>
        <v>187.53151339999997</v>
      </c>
      <c r="R24" s="55">
        <f>LİSTE!Y1060</f>
        <v>247.09699410000002</v>
      </c>
      <c r="S24" s="56">
        <f>LİSTE!Y1117</f>
        <v>268.49807589999995</v>
      </c>
      <c r="T24" s="54">
        <f>LİSTE!Y1174</f>
        <v>289.87324839999997</v>
      </c>
      <c r="U24" s="55">
        <f>LİSTE!Y1231</f>
        <v>311.24842089999999</v>
      </c>
      <c r="V24" s="55">
        <f>LİSTE!Y1402</f>
        <v>421.803404</v>
      </c>
      <c r="W24" s="55">
        <f>LİSTE!Y1459</f>
        <v>448.98225969999993</v>
      </c>
      <c r="X24" s="56">
        <f>LİSTE!Y1516</f>
        <v>476.21293399999996</v>
      </c>
      <c r="Y24" s="57">
        <f>LİSTE!Y1573</f>
        <v>503.3917897</v>
      </c>
    </row>
    <row r="25" spans="1:25" ht="53.25" customHeight="1" x14ac:dyDescent="0.35">
      <c r="A25" s="52">
        <v>23</v>
      </c>
      <c r="B25" s="53" t="s">
        <v>1082</v>
      </c>
      <c r="C25" s="54">
        <f>LİSTE!Y35</f>
        <v>17.582050979999998</v>
      </c>
      <c r="D25" s="55">
        <f>LİSTE!Y92</f>
        <v>22.870139109999997</v>
      </c>
      <c r="E25" s="55">
        <f>LİSTE!Y149</f>
        <v>26.40675856</v>
      </c>
      <c r="F25" s="55">
        <f>LİSTE!Y206</f>
        <v>31.661164600000003</v>
      </c>
      <c r="G25" s="55">
        <f>LİSTE!Y263</f>
        <v>35.197784050000003</v>
      </c>
      <c r="H25" s="55">
        <f>LİSTE!Y320</f>
        <v>39.615319699999993</v>
      </c>
      <c r="I25" s="55">
        <f>LİSTE!Y377</f>
        <v>43.993991399999999</v>
      </c>
      <c r="J25" s="55">
        <f>LİSTE!Y491</f>
        <v>49.279488599999993</v>
      </c>
      <c r="K25" s="55">
        <f>LİSTE!Y548</f>
        <v>52.777244099999997</v>
      </c>
      <c r="L25" s="56">
        <v>48.951082751999998</v>
      </c>
      <c r="M25" s="54">
        <f>LİSTE!Y605</f>
        <v>56.326818199999998</v>
      </c>
      <c r="N25" s="55">
        <f>LİSTE!Y719</f>
        <v>77.002439600000002</v>
      </c>
      <c r="O25" s="55">
        <f>LİSTE!Y776</f>
        <v>87.987982799999997</v>
      </c>
      <c r="P25" s="56">
        <f>LİSTE!Y833</f>
        <v>98.999435300000002</v>
      </c>
      <c r="Q25" s="54">
        <f>LİSTE!Y890</f>
        <v>110.01088780000001</v>
      </c>
      <c r="R25" s="55">
        <f>LİSTE!Y1061</f>
        <v>145.22162649999999</v>
      </c>
      <c r="S25" s="56">
        <f>LİSTE!Y1118</f>
        <v>278.1622448</v>
      </c>
      <c r="T25" s="54">
        <f>LİSTE!Y1175</f>
        <v>171.59729390000001</v>
      </c>
      <c r="U25" s="55">
        <f>LİSTE!Y1232</f>
        <v>184.78512759999998</v>
      </c>
      <c r="V25" s="55">
        <f>LİSTE!Y1403</f>
        <v>263.96394839999999</v>
      </c>
      <c r="W25" s="55">
        <f>LİSTE!Y1460</f>
        <v>281.58227240000002</v>
      </c>
      <c r="X25" s="56">
        <f>LİSTE!Y1517</f>
        <v>299.17468709999997</v>
      </c>
      <c r="Y25" s="57">
        <f>LİSTE!Y1574</f>
        <v>316.7930111</v>
      </c>
    </row>
    <row r="26" spans="1:25" ht="53.25" customHeight="1" x14ac:dyDescent="0.35">
      <c r="A26" s="52">
        <v>24</v>
      </c>
      <c r="B26" s="53" t="s">
        <v>1083</v>
      </c>
      <c r="C26" s="54">
        <f>LİSTE!Y36</f>
        <v>7.9969054449999994</v>
      </c>
      <c r="D26" s="55">
        <f>LİSTE!Y93</f>
        <v>9.3189274775000008</v>
      </c>
      <c r="E26" s="55">
        <f>LİSTE!Y150</f>
        <v>16.804771979999998</v>
      </c>
      <c r="F26" s="55">
        <f>LİSTE!Y207</f>
        <v>19.431975000000001</v>
      </c>
      <c r="G26" s="55">
        <f>LİSTE!Y264</f>
        <v>21.200284725000003</v>
      </c>
      <c r="H26" s="55">
        <f>LİSTE!Y321</f>
        <v>23.409052549999998</v>
      </c>
      <c r="I26" s="55">
        <f>LİSTE!Y378</f>
        <v>25.598388400000001</v>
      </c>
      <c r="J26" s="55">
        <f>LİSTE!Y492</f>
        <v>28.241137000000002</v>
      </c>
      <c r="K26" s="55">
        <f>LİSTE!Y549</f>
        <v>29.99001475</v>
      </c>
      <c r="L26" s="56">
        <v>19.580433100800004</v>
      </c>
      <c r="M26" s="54">
        <f>LİSTE!Y606</f>
        <v>31.764801799999997</v>
      </c>
      <c r="N26" s="55">
        <f>LİSTE!Y720</f>
        <v>42.102612499999999</v>
      </c>
      <c r="O26" s="55">
        <f>LİSTE!Y777</f>
        <v>47.595384100000004</v>
      </c>
      <c r="P26" s="56">
        <f>LİSTE!Y834</f>
        <v>53.101110349999999</v>
      </c>
      <c r="Q26" s="54">
        <f>LİSTE!Y891</f>
        <v>58.606836600000001</v>
      </c>
      <c r="R26" s="55">
        <f>LİSTE!Y1062</f>
        <v>76.212205949999998</v>
      </c>
      <c r="S26" s="56">
        <f>LİSTE!Y1119</f>
        <v>82.79316815</v>
      </c>
      <c r="T26" s="54">
        <f>LİSTE!Y1176</f>
        <v>89.400039650000011</v>
      </c>
      <c r="U26" s="55">
        <f>LİSTE!Y1233</f>
        <v>95.993956499999996</v>
      </c>
      <c r="V26" s="55">
        <f>LİSTE!Y1404</f>
        <v>135.58336689999999</v>
      </c>
      <c r="W26" s="55">
        <f>LİSTE!Y1461</f>
        <v>144.3925289</v>
      </c>
      <c r="X26" s="56">
        <f>LİSTE!Y1518</f>
        <v>153.18873625000001</v>
      </c>
      <c r="Y26" s="57">
        <f>LİSTE!Y1575</f>
        <v>161.99789825000002</v>
      </c>
    </row>
    <row r="27" spans="1:25" ht="53.25" customHeight="1" x14ac:dyDescent="0.35">
      <c r="A27" s="52">
        <v>25</v>
      </c>
      <c r="B27" s="53" t="s">
        <v>1084</v>
      </c>
      <c r="C27" s="54">
        <f>LİSTE!Y37</f>
        <v>13.790224924999999</v>
      </c>
      <c r="D27" s="55">
        <f>LİSTE!Y95</f>
        <v>32.244123850000001</v>
      </c>
      <c r="E27" s="55">
        <f>LİSTE!Y151</f>
        <v>31.777756450000002</v>
      </c>
      <c r="F27" s="55">
        <f>LİSTE!Y208</f>
        <v>36.441430449999999</v>
      </c>
      <c r="G27" s="55">
        <f>LİSTE!Y265</f>
        <v>39.576455750000001</v>
      </c>
      <c r="H27" s="55">
        <f>LİSTE!Y322</f>
        <v>43.462850749999994</v>
      </c>
      <c r="I27" s="55">
        <f>LİSTE!Y380</f>
        <v>47.375155049999996</v>
      </c>
      <c r="J27" s="55">
        <f>LİSTE!Y493</f>
        <v>52.038829050000004</v>
      </c>
      <c r="K27" s="55">
        <f>LİSTE!Y550</f>
        <v>55.173854349999999</v>
      </c>
      <c r="L27" s="56">
        <v>34.901267157900001</v>
      </c>
      <c r="M27" s="54">
        <f>LİSTE!Y607</f>
        <v>58.282970349999999</v>
      </c>
      <c r="N27" s="55">
        <f>LİSTE!Y721</f>
        <v>70.667615749999996</v>
      </c>
      <c r="O27" s="55">
        <f>LİSTE!Y778</f>
        <v>79.554505649999996</v>
      </c>
      <c r="P27" s="56">
        <f>LİSTE!Y835</f>
        <v>88.454350199999993</v>
      </c>
      <c r="Q27" s="54">
        <f>LİSTE!Y892</f>
        <v>97.367149400000002</v>
      </c>
      <c r="R27" s="55">
        <f>LİSTE!Y1063</f>
        <v>127.14988975000001</v>
      </c>
      <c r="S27" s="56">
        <f>LİSTE!Y1120</f>
        <v>137.85043064999999</v>
      </c>
      <c r="T27" s="54">
        <f>LİSTE!Y1177</f>
        <v>148.5380169</v>
      </c>
      <c r="U27" s="55">
        <f>LİSTE!Y1234</f>
        <v>159.22560314999998</v>
      </c>
      <c r="V27" s="55">
        <f>LİSTE!Y1405</f>
        <v>214.50309470000002</v>
      </c>
      <c r="W27" s="55">
        <f>LİSTE!Y1462</f>
        <v>228.09252254999998</v>
      </c>
      <c r="X27" s="56">
        <f>LİSTE!Y1519</f>
        <v>241.7078597</v>
      </c>
      <c r="Y27" s="57">
        <f>LİSTE!Y1576</f>
        <v>255.29728754999999</v>
      </c>
    </row>
    <row r="28" spans="1:25" ht="53.25" customHeight="1" x14ac:dyDescent="0.35">
      <c r="A28" s="52">
        <v>26</v>
      </c>
      <c r="B28" s="53" t="s">
        <v>1085</v>
      </c>
      <c r="C28" s="54">
        <f>LİSTE!Y39</f>
        <v>26.373076469999997</v>
      </c>
      <c r="D28" s="55">
        <f>LİSTE!Y96</f>
        <v>34.305208665000002</v>
      </c>
      <c r="E28" s="55">
        <f>LİSTE!Y153</f>
        <v>39.61013784</v>
      </c>
      <c r="F28" s="55">
        <f>LİSTE!Y210</f>
        <v>47.49174690000001</v>
      </c>
      <c r="G28" s="55">
        <f>LİSTE!Y267</f>
        <v>52.796676075000001</v>
      </c>
      <c r="H28" s="55">
        <f>LİSTE!Y324</f>
        <v>59.422979549999994</v>
      </c>
      <c r="I28" s="55">
        <f>LİSTE!Y381</f>
        <v>65.990987099999998</v>
      </c>
      <c r="J28" s="55">
        <f>LİSTE!Y495</f>
        <v>73.919232899999997</v>
      </c>
      <c r="K28" s="55">
        <f>LİSTE!Y552</f>
        <v>79.165866149999999</v>
      </c>
      <c r="L28" s="56">
        <v>44.871825856000015</v>
      </c>
      <c r="M28" s="54">
        <f>LİSTE!Y609</f>
        <v>84.490227300000001</v>
      </c>
      <c r="N28" s="55">
        <f>LİSTE!Y723</f>
        <v>115.50365939999999</v>
      </c>
      <c r="O28" s="55">
        <f>LİSTE!Y780</f>
        <v>131.9819742</v>
      </c>
      <c r="P28" s="56">
        <f>LİSTE!Y837</f>
        <v>148.49915295</v>
      </c>
      <c r="Q28" s="54">
        <f>LİSTE!Y894</f>
        <v>165.01633169999999</v>
      </c>
      <c r="R28" s="55">
        <f>LİSTE!Y1065</f>
        <v>217.83243974999996</v>
      </c>
      <c r="S28" s="56">
        <f>LİSTE!Y1122</f>
        <v>237.57532635000004</v>
      </c>
      <c r="T28" s="54">
        <f>LİSTE!Y1179</f>
        <v>257.39594084999999</v>
      </c>
      <c r="U28" s="55">
        <f>LİSTE!Y1236</f>
        <v>277.17769139999996</v>
      </c>
      <c r="V28" s="55">
        <f>LİSTE!Y1407</f>
        <v>395.94592259999996</v>
      </c>
      <c r="W28" s="55">
        <f>LİSTE!Y1464</f>
        <v>422.3734086</v>
      </c>
      <c r="X28" s="56">
        <f>LİSTE!Y1521</f>
        <v>448.76203064999999</v>
      </c>
      <c r="Y28" s="57">
        <f>LİSTE!Y1578</f>
        <v>475.18951664999997</v>
      </c>
    </row>
    <row r="29" spans="1:25" ht="53.25" customHeight="1" x14ac:dyDescent="0.35">
      <c r="A29" s="52">
        <v>27</v>
      </c>
      <c r="B29" s="53" t="s">
        <v>1086</v>
      </c>
      <c r="C29" s="54">
        <f>LİSTE!Y40</f>
        <v>61.132993349999992</v>
      </c>
      <c r="D29" s="55">
        <f>LİSTE!Y97</f>
        <v>75.124015349999993</v>
      </c>
      <c r="E29" s="55">
        <f>LİSTE!Y154</f>
        <v>88.02684674999999</v>
      </c>
      <c r="F29" s="55">
        <f>LİSTE!Y211</f>
        <v>98.520113250000023</v>
      </c>
      <c r="G29" s="55">
        <f>LİSTE!Y268</f>
        <v>107.92518914999999</v>
      </c>
      <c r="H29" s="55">
        <f>LİSTE!Y325</f>
        <v>119.58437415</v>
      </c>
      <c r="I29" s="55">
        <f>LİSTE!Y382</f>
        <v>131.32128705000002</v>
      </c>
      <c r="J29" s="55">
        <f>LİSTE!Y496</f>
        <v>145.31230905000001</v>
      </c>
      <c r="K29" s="55">
        <f>LİSTE!Y553</f>
        <v>154.71738495</v>
      </c>
      <c r="L29" s="56">
        <v>72.960021627350017</v>
      </c>
      <c r="M29" s="54">
        <f>LİSTE!Y610</f>
        <v>164.04473295</v>
      </c>
      <c r="N29" s="55">
        <f>LİSTE!Y724</f>
        <v>201.19866915</v>
      </c>
      <c r="O29" s="55">
        <f>LİSTE!Y781</f>
        <v>227.85933885000003</v>
      </c>
      <c r="P29" s="56">
        <f>LİSTE!Y838</f>
        <v>254.55887249999998</v>
      </c>
      <c r="Q29" s="54">
        <f>LİSTE!Y895</f>
        <v>281.29727009999999</v>
      </c>
      <c r="R29" s="55">
        <f>LİSTE!Y1066</f>
        <v>370.64549115</v>
      </c>
      <c r="S29" s="56">
        <f>LİSTE!Y1123</f>
        <v>402.74711385000001</v>
      </c>
      <c r="T29" s="54">
        <f>LİSTE!Y1180</f>
        <v>434.80987259999995</v>
      </c>
      <c r="U29" s="55">
        <f>LİSTE!Y1237</f>
        <v>466.87263135000001</v>
      </c>
      <c r="V29" s="55">
        <f>LİSTE!Y1408</f>
        <v>632.70510600000011</v>
      </c>
      <c r="W29" s="55">
        <f>LİSTE!Y1465</f>
        <v>673.47338954999998</v>
      </c>
      <c r="X29" s="56">
        <f>LİSTE!Y1522</f>
        <v>714.3194010000002</v>
      </c>
      <c r="Y29" s="57">
        <f>LİSTE!Y1579</f>
        <v>755.08768454999995</v>
      </c>
    </row>
    <row r="30" spans="1:25" ht="53.25" customHeight="1" x14ac:dyDescent="0.35">
      <c r="A30" s="52">
        <v>28</v>
      </c>
      <c r="B30" s="53" t="s">
        <v>1087</v>
      </c>
      <c r="C30" s="54">
        <f>LİSTE!Y42</f>
        <v>17.582050979999998</v>
      </c>
      <c r="D30" s="55">
        <f>LİSTE!Y99</f>
        <v>22.870139109999997</v>
      </c>
      <c r="E30" s="55">
        <f>LİSTE!Y156</f>
        <v>26.40675856</v>
      </c>
      <c r="F30" s="55">
        <f>LİSTE!Y213</f>
        <v>31.661164600000003</v>
      </c>
      <c r="G30" s="55">
        <f>LİSTE!Y270</f>
        <v>35.197784050000003</v>
      </c>
      <c r="H30" s="55">
        <f>LİSTE!Y327</f>
        <v>39.615319699999993</v>
      </c>
      <c r="I30" s="55">
        <f>LİSTE!Y384</f>
        <v>43.993991399999999</v>
      </c>
      <c r="J30" s="55">
        <f>LİSTE!Y498</f>
        <v>49.279488599999993</v>
      </c>
      <c r="K30" s="55">
        <f>LİSTE!Y555</f>
        <v>52.777244099999997</v>
      </c>
      <c r="L30" s="56">
        <v>39.160866201600008</v>
      </c>
      <c r="M30" s="54">
        <f>LİSTE!Y612</f>
        <v>56.326818199999998</v>
      </c>
      <c r="N30" s="55">
        <f>LİSTE!Y726</f>
        <v>77.002439600000002</v>
      </c>
      <c r="O30" s="55">
        <f>LİSTE!Y783</f>
        <v>87.987982799999997</v>
      </c>
      <c r="P30" s="56">
        <f>LİSTE!Y840</f>
        <v>98.999435300000002</v>
      </c>
      <c r="Q30" s="54">
        <f>LİSTE!Y897</f>
        <v>110.01088780000001</v>
      </c>
      <c r="R30" s="55">
        <f>LİSTE!Y1068</f>
        <v>145.22162649999999</v>
      </c>
      <c r="S30" s="56">
        <f>LİSTE!Y1125</f>
        <v>158.38355090000002</v>
      </c>
      <c r="T30" s="54">
        <f>LİSTE!Y1182</f>
        <v>348.4553944734721</v>
      </c>
      <c r="U30" s="55">
        <f>LİSTE!Y1239</f>
        <v>184.78512759999998</v>
      </c>
      <c r="V30" s="55">
        <f>LİSTE!Y1410</f>
        <v>263.96394839999999</v>
      </c>
      <c r="W30" s="55">
        <f>LİSTE!Y1467</f>
        <v>281.58227240000002</v>
      </c>
      <c r="X30" s="56">
        <f>LİSTE!Y1524</f>
        <v>299.17468709999997</v>
      </c>
      <c r="Y30" s="57">
        <f>LİSTE!Y1581</f>
        <v>316.7930111</v>
      </c>
    </row>
    <row r="31" spans="1:25" ht="53.25" customHeight="1" x14ac:dyDescent="0.35">
      <c r="A31" s="52">
        <v>29</v>
      </c>
      <c r="B31" s="53" t="s">
        <v>1088</v>
      </c>
      <c r="C31" s="54">
        <f>LİSTE!Y43</f>
        <v>17.582050979999998</v>
      </c>
      <c r="D31" s="55">
        <f>LİSTE!Y100</f>
        <v>22.870139109999997</v>
      </c>
      <c r="E31" s="55">
        <f>LİSTE!Y157</f>
        <v>26.40675856</v>
      </c>
      <c r="F31" s="55">
        <f>LİSTE!Y214</f>
        <v>31.661164600000003</v>
      </c>
      <c r="G31" s="55">
        <f>LİSTE!Y271</f>
        <v>35.197784050000003</v>
      </c>
      <c r="H31" s="55">
        <f>LİSTE!Y328</f>
        <v>39.615319699999993</v>
      </c>
      <c r="I31" s="55">
        <f>LİSTE!Y385</f>
        <v>43.993991399999999</v>
      </c>
      <c r="J31" s="55">
        <f>LİSTE!Y499</f>
        <v>49.279488599999993</v>
      </c>
      <c r="K31" s="55">
        <f>LİSTE!Y556</f>
        <v>52.777244099999997</v>
      </c>
      <c r="L31" s="56">
        <v>39.160866201600008</v>
      </c>
      <c r="M31" s="54">
        <f>LİSTE!Y613</f>
        <v>56.326818199999998</v>
      </c>
      <c r="N31" s="55">
        <f>LİSTE!Y727</f>
        <v>77.002439600000002</v>
      </c>
      <c r="O31" s="55">
        <f>LİSTE!Y784</f>
        <v>87.987982799999997</v>
      </c>
      <c r="P31" s="56">
        <f>LİSTE!Y841</f>
        <v>98.999435300000002</v>
      </c>
      <c r="Q31" s="54">
        <f>LİSTE!Y898</f>
        <v>110.01088780000001</v>
      </c>
      <c r="R31" s="55">
        <f>LİSTE!Y1069</f>
        <v>145.22162649999999</v>
      </c>
      <c r="S31" s="56">
        <f>LİSTE!Y1126</f>
        <v>158.38355090000002</v>
      </c>
      <c r="T31" s="54">
        <f>LİSTE!Y1183</f>
        <v>348.4553944734721</v>
      </c>
      <c r="U31" s="55">
        <f>LİSTE!Y1240</f>
        <v>184.78512759999998</v>
      </c>
      <c r="V31" s="55">
        <f>LİSTE!Y1411</f>
        <v>263.96394839999999</v>
      </c>
      <c r="W31" s="55">
        <f>LİSTE!Y1468</f>
        <v>281.58227240000002</v>
      </c>
      <c r="X31" s="56">
        <f>LİSTE!Y1525</f>
        <v>299.17468709999997</v>
      </c>
      <c r="Y31" s="57">
        <f>LİSTE!Y1582</f>
        <v>316.7930111</v>
      </c>
    </row>
    <row r="32" spans="1:25" ht="53.25" customHeight="1" x14ac:dyDescent="0.35">
      <c r="A32" s="52">
        <v>30</v>
      </c>
      <c r="B32" s="53" t="s">
        <v>1089</v>
      </c>
      <c r="C32" s="54">
        <f>LİSTE!Y44</f>
        <v>17.582050979999998</v>
      </c>
      <c r="D32" s="55">
        <f>LİSTE!Y101</f>
        <v>22.870139109999997</v>
      </c>
      <c r="E32" s="55">
        <f>LİSTE!Y158</f>
        <v>26.40675856</v>
      </c>
      <c r="F32" s="55">
        <f>LİSTE!Y215</f>
        <v>31.661164600000003</v>
      </c>
      <c r="G32" s="55">
        <f>LİSTE!Y272</f>
        <v>35.197784050000003</v>
      </c>
      <c r="H32" s="55">
        <f>LİSTE!Y329</f>
        <v>39.615319699999993</v>
      </c>
      <c r="I32" s="55">
        <f>LİSTE!Y386</f>
        <v>43.993991399999999</v>
      </c>
      <c r="J32" s="55">
        <f>LİSTE!Y500</f>
        <v>49.279488599999993</v>
      </c>
      <c r="K32" s="55">
        <f>LİSTE!Y557</f>
        <v>52.777244099999997</v>
      </c>
      <c r="L32" s="56">
        <v>30.841560000000005</v>
      </c>
      <c r="M32" s="54">
        <f>LİSTE!Y614</f>
        <v>56.326818199999998</v>
      </c>
      <c r="N32" s="55">
        <f>LİSTE!Y728</f>
        <v>77.002439600000002</v>
      </c>
      <c r="O32" s="55">
        <f>LİSTE!Y785</f>
        <v>87.987982799999997</v>
      </c>
      <c r="P32" s="56">
        <f>LİSTE!Y842</f>
        <v>98.999435300000002</v>
      </c>
      <c r="Q32" s="54">
        <f>LİSTE!Y899</f>
        <v>110.01088780000001</v>
      </c>
      <c r="R32" s="55">
        <f>LİSTE!Y1070</f>
        <v>145.22162649999999</v>
      </c>
      <c r="S32" s="56">
        <f>LİSTE!Y1127</f>
        <v>158.38355090000002</v>
      </c>
      <c r="T32" s="54">
        <f>LİSTE!Y1184</f>
        <v>171.59729390000001</v>
      </c>
      <c r="U32" s="55">
        <f>LİSTE!Y1241</f>
        <v>184.78512759999998</v>
      </c>
      <c r="V32" s="55">
        <f>LİSTE!Y1412</f>
        <v>263.96394839999999</v>
      </c>
      <c r="W32" s="55">
        <f>LİSTE!Y1469</f>
        <v>281.58227240000002</v>
      </c>
      <c r="X32" s="56">
        <f>LİSTE!Y1526</f>
        <v>299.17468709999997</v>
      </c>
      <c r="Y32" s="57">
        <f>LİSTE!Y1583</f>
        <v>316.7930111</v>
      </c>
    </row>
    <row r="33" spans="1:25" ht="53.25" customHeight="1" x14ac:dyDescent="0.35">
      <c r="A33" s="52">
        <v>31</v>
      </c>
      <c r="B33" s="53" t="s">
        <v>1090</v>
      </c>
      <c r="C33" s="54">
        <f>LİSTE!Y45</f>
        <v>17.582050979999998</v>
      </c>
      <c r="D33" s="55">
        <f>LİSTE!Y102</f>
        <v>22.870139109999997</v>
      </c>
      <c r="E33" s="55">
        <f>LİSTE!Y159</f>
        <v>26.40675856</v>
      </c>
      <c r="F33" s="55">
        <f>LİSTE!Y216</f>
        <v>31.661164600000003</v>
      </c>
      <c r="G33" s="55">
        <f>LİSTE!Y273</f>
        <v>35.197784050000003</v>
      </c>
      <c r="H33" s="55">
        <f>LİSTE!Y330</f>
        <v>39.615319699999993</v>
      </c>
      <c r="I33" s="55">
        <f>LİSTE!Y387</f>
        <v>43.993991399999999</v>
      </c>
      <c r="J33" s="55">
        <f>LİSTE!Y501</f>
        <v>49.279488599999993</v>
      </c>
      <c r="K33" s="55">
        <f>LİSTE!Y558</f>
        <v>52.777244099999997</v>
      </c>
      <c r="L33" s="56">
        <v>24.673248000000001</v>
      </c>
      <c r="M33" s="54">
        <f>LİSTE!Y615</f>
        <v>56.326818199999998</v>
      </c>
      <c r="N33" s="55">
        <f>LİSTE!Y729</f>
        <v>77.002439600000002</v>
      </c>
      <c r="O33" s="55">
        <f>LİSTE!Y786</f>
        <v>87.987982799999997</v>
      </c>
      <c r="P33" s="56">
        <f>LİSTE!Y843</f>
        <v>98.999435300000002</v>
      </c>
      <c r="Q33" s="54">
        <f>LİSTE!Y900</f>
        <v>110.01088780000001</v>
      </c>
      <c r="R33" s="55">
        <f>LİSTE!Y1071</f>
        <v>145.22162649999999</v>
      </c>
      <c r="S33" s="56">
        <f>LİSTE!Y1128</f>
        <v>158.38355090000002</v>
      </c>
      <c r="T33" s="54">
        <f>LİSTE!Y1185</f>
        <v>171.59729390000001</v>
      </c>
      <c r="U33" s="55">
        <f>LİSTE!Y1242</f>
        <v>184.78512759999998</v>
      </c>
      <c r="V33" s="55">
        <f>LİSTE!Y1413</f>
        <v>263.96394839999999</v>
      </c>
      <c r="W33" s="55">
        <f>LİSTE!Y1470</f>
        <v>281.58227240000002</v>
      </c>
      <c r="X33" s="56">
        <f>LİSTE!Y1527</f>
        <v>299.17468709999997</v>
      </c>
      <c r="Y33" s="57">
        <f>LİSTE!Y1584</f>
        <v>316.7930111</v>
      </c>
    </row>
    <row r="34" spans="1:25" ht="53.25" customHeight="1" x14ac:dyDescent="0.35">
      <c r="A34" s="52">
        <v>32</v>
      </c>
      <c r="B34" s="53" t="s">
        <v>1091</v>
      </c>
      <c r="C34" s="54">
        <f>LİSTE!Y46</f>
        <v>17.582050979999998</v>
      </c>
      <c r="D34" s="55">
        <f>LİSTE!Y103</f>
        <v>22.870139109999997</v>
      </c>
      <c r="E34" s="55">
        <f>LİSTE!Y160</f>
        <v>26.40675856</v>
      </c>
      <c r="F34" s="55">
        <f>LİSTE!Y217</f>
        <v>31.661164600000003</v>
      </c>
      <c r="G34" s="55">
        <f>LİSTE!Y274</f>
        <v>35.2107387</v>
      </c>
      <c r="H34" s="55">
        <f>LİSTE!Y331</f>
        <v>31.899530159999998</v>
      </c>
      <c r="I34" s="55">
        <f>LİSTE!Y388</f>
        <v>43.993991399999999</v>
      </c>
      <c r="J34" s="55">
        <f>LİSTE!Y502</f>
        <v>49.279488599999993</v>
      </c>
      <c r="K34" s="55">
        <f>LİSTE!Y559</f>
        <v>52.777244099999997</v>
      </c>
      <c r="L34" s="56">
        <v>24.673248000000001</v>
      </c>
      <c r="M34" s="54">
        <f>LİSTE!Y616</f>
        <v>56.326818199999998</v>
      </c>
      <c r="N34" s="55">
        <f>LİSTE!Y730</f>
        <v>77.002439600000002</v>
      </c>
      <c r="O34" s="55">
        <f>LİSTE!Y787</f>
        <v>87.987982799999997</v>
      </c>
      <c r="P34" s="56">
        <f>LİSTE!Y844</f>
        <v>98.999435300000002</v>
      </c>
      <c r="Q34" s="54">
        <f>LİSTE!Y901</f>
        <v>110.01088780000001</v>
      </c>
      <c r="R34" s="55">
        <f>LİSTE!Y1072</f>
        <v>145.22162649999999</v>
      </c>
      <c r="S34" s="56">
        <f>LİSTE!Y1129</f>
        <v>158.38355090000002</v>
      </c>
      <c r="T34" s="54">
        <f>LİSTE!Y1186</f>
        <v>171.59729390000001</v>
      </c>
      <c r="U34" s="55">
        <f>LİSTE!Y1243</f>
        <v>184.78512759999998</v>
      </c>
      <c r="V34" s="55">
        <f>LİSTE!Y1414</f>
        <v>263.96394839999999</v>
      </c>
      <c r="W34" s="55">
        <f>LİSTE!Y1471</f>
        <v>281.58227240000002</v>
      </c>
      <c r="X34" s="56">
        <f>LİSTE!Y1528</f>
        <v>299.17468709999997</v>
      </c>
      <c r="Y34" s="57">
        <f>LİSTE!Y1585</f>
        <v>316.7930111</v>
      </c>
    </row>
    <row r="35" spans="1:25" ht="53.25" customHeight="1" x14ac:dyDescent="0.35">
      <c r="A35" s="52">
        <v>33</v>
      </c>
      <c r="B35" s="53" t="s">
        <v>1092</v>
      </c>
      <c r="C35" s="54">
        <f>LİSTE!Y47</f>
        <v>2.9795694999999998</v>
      </c>
      <c r="D35" s="55">
        <f>LİSTE!Y104</f>
        <v>2.9795694999999998</v>
      </c>
      <c r="E35" s="55">
        <f>LİSTE!Y161</f>
        <v>2.9795694999999998</v>
      </c>
      <c r="F35" s="55">
        <f>LİSTE!Y218</f>
        <v>3.8863950000000003</v>
      </c>
      <c r="G35" s="55">
        <f>LİSTE!Y275</f>
        <v>3.8863950000000003</v>
      </c>
      <c r="H35" s="55">
        <f>LİSTE!Y332</f>
        <v>4.0986715773220785</v>
      </c>
      <c r="I35" s="55">
        <f>LİSTE!Y389</f>
        <v>4.4823088999999996</v>
      </c>
      <c r="J35" s="55">
        <f>LİSTE!Y503</f>
        <v>4.4823088999999996</v>
      </c>
      <c r="K35" s="55">
        <f>LİSTE!Y560</f>
        <v>4.4823088999999996</v>
      </c>
      <c r="L35" s="56">
        <v>3.2993967044155847</v>
      </c>
      <c r="M35" s="54">
        <f>LİSTE!Y617</f>
        <v>5.9591389999999995</v>
      </c>
      <c r="N35" s="55">
        <f>LİSTE!Y731</f>
        <v>5.9591389999999995</v>
      </c>
      <c r="O35" s="55">
        <f>LİSTE!Y788</f>
        <v>5.9591389999999995</v>
      </c>
      <c r="P35" s="56">
        <f>LİSTE!Y845</f>
        <v>7.4359691000000003</v>
      </c>
      <c r="Q35" s="54">
        <f>LİSTE!Y902</f>
        <v>7.4359691000000003</v>
      </c>
      <c r="R35" s="55">
        <f>LİSTE!Y1073</f>
        <v>7.4359691000000003</v>
      </c>
      <c r="S35" s="56">
        <f>LİSTE!Y1130</f>
        <v>7.4359691000000003</v>
      </c>
      <c r="T35" s="54">
        <f>LİSTE!Y1187</f>
        <v>7.4359691000000003</v>
      </c>
      <c r="U35" s="55">
        <f>LİSTE!Y1244</f>
        <v>8.9387085000000006</v>
      </c>
      <c r="V35" s="55">
        <f>LİSTE!Y1415</f>
        <v>8.9387085000000006</v>
      </c>
      <c r="W35" s="55">
        <f>LİSTE!Y1472</f>
        <v>8.9387085000000006</v>
      </c>
      <c r="X35" s="56">
        <f>LİSTE!Y1529</f>
        <v>11.918277999999999</v>
      </c>
      <c r="Y35" s="57">
        <f>LİSTE!Y1586</f>
        <v>11.918277999999999</v>
      </c>
    </row>
    <row r="36" spans="1:25" ht="53.25" customHeight="1" x14ac:dyDescent="0.35">
      <c r="A36" s="52">
        <v>34</v>
      </c>
      <c r="B36" s="53" t="s">
        <v>1093</v>
      </c>
      <c r="C36" s="54">
        <f>LİSTE!Y48</f>
        <v>2.9795694999999998</v>
      </c>
      <c r="D36" s="55">
        <f>LİSTE!Y105</f>
        <v>2.9795694999999998</v>
      </c>
      <c r="E36" s="55">
        <f>LİSTE!Y162</f>
        <v>2.9795694999999998</v>
      </c>
      <c r="F36" s="55">
        <f>LİSTE!Y219</f>
        <v>3.8863950000000003</v>
      </c>
      <c r="G36" s="55">
        <f>LİSTE!Y276</f>
        <v>3.8863950000000003</v>
      </c>
      <c r="H36" s="55">
        <f>LİSTE!Y333</f>
        <v>4.0986715773220785</v>
      </c>
      <c r="I36" s="55">
        <f>LİSTE!Y390</f>
        <v>4.4823088999999996</v>
      </c>
      <c r="J36" s="55">
        <f>LİSTE!Y504</f>
        <v>4.4823088999999996</v>
      </c>
      <c r="K36" s="55">
        <f>LİSTE!Y561</f>
        <v>4.4823088999999996</v>
      </c>
      <c r="L36" s="56">
        <v>6.9680416000000003</v>
      </c>
      <c r="M36" s="54">
        <f>LİSTE!Y618</f>
        <v>5.9591389999999995</v>
      </c>
      <c r="N36" s="55">
        <f>LİSTE!Y732</f>
        <v>5.9591389999999995</v>
      </c>
      <c r="O36" s="55">
        <f>LİSTE!Y789</f>
        <v>5.9591389999999995</v>
      </c>
      <c r="P36" s="56">
        <f>LİSTE!Y846</f>
        <v>13.560409434000002</v>
      </c>
      <c r="Q36" s="54">
        <f>LİSTE!Y903</f>
        <v>7.4359691000000003</v>
      </c>
      <c r="R36" s="55">
        <f>LİSTE!Y1074</f>
        <v>7.4359691000000003</v>
      </c>
      <c r="S36" s="56">
        <f>LİSTE!Y1131</f>
        <v>7.4359691000000003</v>
      </c>
      <c r="T36" s="54">
        <f>LİSTE!Y1188</f>
        <v>7.4359691000000003</v>
      </c>
      <c r="U36" s="55">
        <f>LİSTE!Y1245</f>
        <v>8.9387085000000006</v>
      </c>
      <c r="V36" s="55">
        <f>LİSTE!Y1416</f>
        <v>8.9387085000000006</v>
      </c>
      <c r="W36" s="55">
        <f>LİSTE!Y1473</f>
        <v>8.9387085000000006</v>
      </c>
      <c r="X36" s="56">
        <f>LİSTE!Y1530</f>
        <v>11.918277999999999</v>
      </c>
      <c r="Y36" s="57">
        <f>LİSTE!Y1587</f>
        <v>11.918277999999999</v>
      </c>
    </row>
    <row r="37" spans="1:25" ht="53.25" customHeight="1" x14ac:dyDescent="0.35">
      <c r="A37" s="52">
        <v>36</v>
      </c>
      <c r="B37" s="53" t="s">
        <v>1094</v>
      </c>
      <c r="C37" s="54">
        <f>LİSTE!Y50</f>
        <v>7.2147036780000002</v>
      </c>
      <c r="D37" s="55">
        <f>LİSTE!Y107</f>
        <v>7.8492742536000009</v>
      </c>
      <c r="E37" s="55">
        <f>LİSTE!Y164</f>
        <v>8.8011301170000014</v>
      </c>
      <c r="F37" s="55">
        <f>LİSTE!Y221</f>
        <v>9.1184154048000003</v>
      </c>
      <c r="G37" s="55">
        <f>LİSTE!Y278</f>
        <v>9.3299389300000009</v>
      </c>
      <c r="H37" s="55">
        <f>LİSTE!Y335</f>
        <v>9.9645095055999988</v>
      </c>
      <c r="I37" s="55">
        <f>LİSTE!Y392</f>
        <v>10.387556556</v>
      </c>
      <c r="J37" s="55">
        <f>LİSTE!Y506</f>
        <v>10.810603606399999</v>
      </c>
      <c r="K37" s="55">
        <f>LİSTE!Y563</f>
        <v>11.445174182000001</v>
      </c>
      <c r="L37" s="56">
        <v>7.9224132000000003</v>
      </c>
      <c r="M37" s="54">
        <f>LİSTE!Y620</f>
        <v>12.291268282800001</v>
      </c>
      <c r="N37" s="55">
        <f>LİSTE!Y734</f>
        <v>12.502791807999998</v>
      </c>
      <c r="O37" s="55">
        <f>LİSTE!Y791</f>
        <v>13.560409434000002</v>
      </c>
      <c r="P37" s="56">
        <f>LİSTE!Y848</f>
        <v>14.618027059999998</v>
      </c>
      <c r="Q37" s="54">
        <f>LİSTE!Y905</f>
        <v>15.675644686000002</v>
      </c>
      <c r="R37" s="55">
        <f>LİSTE!Y1076</f>
        <v>16.733262312000001</v>
      </c>
      <c r="S37" s="56">
        <f>LİSTE!Y1133</f>
        <v>17.790879938</v>
      </c>
      <c r="T37" s="54">
        <f>LİSTE!Y1190</f>
        <v>18.848497564000002</v>
      </c>
      <c r="U37" s="55">
        <f>LİSTE!Y1247</f>
        <v>19.906115189999998</v>
      </c>
      <c r="V37" s="55">
        <f>LİSTE!Y1418</f>
        <v>20.963732816</v>
      </c>
      <c r="W37" s="55">
        <f>LİSTE!Y1475</f>
        <v>22.021350442000003</v>
      </c>
      <c r="X37" s="56">
        <f>LİSTE!Y1532</f>
        <v>23.078968068000002</v>
      </c>
      <c r="Y37" s="57">
        <f>LİSTE!Y1589</f>
        <v>24.136585694000001</v>
      </c>
    </row>
    <row r="38" spans="1:25" ht="53.25" customHeight="1" x14ac:dyDescent="0.35">
      <c r="A38" s="52">
        <v>35</v>
      </c>
      <c r="B38" s="53" t="s">
        <v>1095</v>
      </c>
      <c r="C38" s="54">
        <f>LİSTE!Y51</f>
        <v>6.1570860520000013</v>
      </c>
      <c r="D38" s="55">
        <f>LİSTE!Y108</f>
        <v>6.7916566276000001</v>
      </c>
      <c r="E38" s="55">
        <f>LİSTE!Y165</f>
        <v>7.2147036780000002</v>
      </c>
      <c r="F38" s="55">
        <f>LİSTE!Y222</f>
        <v>7.8492742536000009</v>
      </c>
      <c r="G38" s="55">
        <f>LİSTE!Y279</f>
        <v>8.2723213040000001</v>
      </c>
      <c r="H38" s="55">
        <f>LİSTE!Y336</f>
        <v>8.8011301170000014</v>
      </c>
      <c r="I38" s="55">
        <f>LİSTE!Y393</f>
        <v>9.3299389300000009</v>
      </c>
      <c r="J38" s="55">
        <f>LİSTE!Y507</f>
        <v>9.9645095055999988</v>
      </c>
      <c r="K38" s="55">
        <f>LİSTE!Y564</f>
        <v>10.387556556</v>
      </c>
      <c r="L38" s="56">
        <v>6.9680416000000003</v>
      </c>
      <c r="M38" s="54">
        <f>LİSTE!Y621</f>
        <v>10.810603606399999</v>
      </c>
      <c r="N38" s="55">
        <f>LİSTE!Y735</f>
        <v>11.445174182000001</v>
      </c>
      <c r="O38" s="55">
        <f>LİSTE!Y792</f>
        <v>12.502791807999998</v>
      </c>
      <c r="P38" s="56">
        <f>LİSTE!Y849</f>
        <v>13.560409434000002</v>
      </c>
      <c r="Q38" s="54">
        <f>LİSTE!Y906</f>
        <v>14.618027059999998</v>
      </c>
      <c r="R38" s="55">
        <f>LİSTE!Y1077</f>
        <v>15.675644686000002</v>
      </c>
      <c r="S38" s="56">
        <f>LİSTE!Y1134</f>
        <v>16.733262312000001</v>
      </c>
      <c r="T38" s="54">
        <f>LİSTE!Y1191</f>
        <v>17.790879938</v>
      </c>
      <c r="U38" s="55">
        <f>LİSTE!Y1248</f>
        <v>18.848497564000002</v>
      </c>
      <c r="V38" s="55">
        <f>LİSTE!Y1419</f>
        <v>19.906115189999998</v>
      </c>
      <c r="W38" s="55">
        <f>LİSTE!Y1476</f>
        <v>20.963732816</v>
      </c>
      <c r="X38" s="56">
        <f>LİSTE!Y1533</f>
        <v>22.021350442000003</v>
      </c>
      <c r="Y38" s="57">
        <f>LİSTE!Y1590</f>
        <v>23.078968068000002</v>
      </c>
    </row>
    <row r="39" spans="1:25" ht="53.25" customHeight="1" x14ac:dyDescent="0.35">
      <c r="A39" s="52">
        <v>37</v>
      </c>
      <c r="B39" s="53" t="s">
        <v>1096</v>
      </c>
      <c r="C39" s="54">
        <f>LİSTE!Y52</f>
        <v>1.33734578630137</v>
      </c>
      <c r="D39" s="55">
        <f>LİSTE!Y109</f>
        <v>1.738549522191781</v>
      </c>
      <c r="E39" s="55">
        <f>LİSTE!Y166</f>
        <v>2.0060186794520547</v>
      </c>
      <c r="F39" s="55">
        <f>LİSTE!Y223</f>
        <v>2.4072224153424662</v>
      </c>
      <c r="G39" s="55">
        <f>LİSTE!Y280</f>
        <v>2.67469157260274</v>
      </c>
      <c r="H39" s="55" t="e">
        <f>LİSTE!#REF!</f>
        <v>#REF!</v>
      </c>
      <c r="I39" s="55">
        <f>LİSTE!Y394</f>
        <v>3.3433644657534249</v>
      </c>
      <c r="J39" s="55">
        <f>LİSTE!Y508</f>
        <v>3.7445682016438355</v>
      </c>
      <c r="K39" s="55">
        <f>LİSTE!Y565</f>
        <v>4.0120373589041094</v>
      </c>
      <c r="L39" s="56">
        <v>2.7583824657534253</v>
      </c>
      <c r="M39" s="54">
        <f>LİSTE!Y622</f>
        <v>4.2795065161643846</v>
      </c>
      <c r="N39" s="55">
        <f>LİSTE!Y736</f>
        <v>4.6807102520547952</v>
      </c>
      <c r="O39" s="55">
        <f>LİSTE!Y793</f>
        <v>5.3493831452054801</v>
      </c>
      <c r="P39" s="56">
        <f>LİSTE!Y850</f>
        <v>6.0180560383561641</v>
      </c>
      <c r="Q39" s="54">
        <f>LİSTE!Y907</f>
        <v>6.6867289315068499</v>
      </c>
      <c r="R39" s="55">
        <f>LİSTE!Y1078</f>
        <v>7.3554018246575339</v>
      </c>
      <c r="S39" s="56">
        <f>LİSTE!Y1135</f>
        <v>8.0240747178082188</v>
      </c>
      <c r="T39" s="54">
        <f>LİSTE!Y1192</f>
        <v>8.6927476109589055</v>
      </c>
      <c r="U39" s="55">
        <f>LİSTE!Y1249</f>
        <v>9.3614205041095904</v>
      </c>
      <c r="V39" s="55">
        <f>LİSTE!Y1420</f>
        <v>10.030093397260273</v>
      </c>
      <c r="W39" s="55">
        <f>LİSTE!Y1477</f>
        <v>10.69876629041096</v>
      </c>
      <c r="X39" s="56">
        <f>LİSTE!Y1534</f>
        <v>11.367439183561645</v>
      </c>
      <c r="Y39" s="57">
        <f>LİSTE!Y1591</f>
        <v>12.036112076712328</v>
      </c>
    </row>
    <row r="40" spans="1:25" ht="53.25" customHeight="1" x14ac:dyDescent="0.35">
      <c r="A40" s="52">
        <v>40</v>
      </c>
      <c r="B40" s="53" t="s">
        <v>1097</v>
      </c>
      <c r="C40" s="54">
        <f>LİSTE!Y53</f>
        <v>44.077999714320001</v>
      </c>
      <c r="D40" s="55">
        <f>LİSTE!Y110</f>
        <v>62.517097671874559</v>
      </c>
      <c r="E40" s="55">
        <f>LİSTE!Y167</f>
        <v>71.249325549916804</v>
      </c>
      <c r="F40" s="55">
        <f>LİSTE!Y224</f>
        <v>74.138537506176021</v>
      </c>
      <c r="G40" s="55">
        <f>LİSTE!Y281</f>
        <v>81.398024891040009</v>
      </c>
      <c r="H40" s="55">
        <f>LİSTE!Y338</f>
        <v>85.739134324272015</v>
      </c>
      <c r="I40" s="55">
        <f>LİSTE!Y395</f>
        <v>100.43595052920003</v>
      </c>
      <c r="J40" s="55">
        <f>LİSTE!Y509</f>
        <v>111.85870591209601</v>
      </c>
      <c r="K40" s="55">
        <f>LİSTE!Y566</f>
        <v>119.11819329695999</v>
      </c>
      <c r="L40" s="56">
        <v>56.000753952000004</v>
      </c>
      <c r="M40" s="54">
        <f>LİSTE!Y623</f>
        <v>103.85868679105921</v>
      </c>
      <c r="N40" s="55">
        <f>LİSTE!Y737</f>
        <v>137.97827749992004</v>
      </c>
      <c r="O40" s="55">
        <f>LİSTE!Y794</f>
        <v>149.57887431801601</v>
      </c>
      <c r="P40" s="56">
        <f>LİSTE!Y851</f>
        <v>159.32814179568001</v>
      </c>
      <c r="Q40" s="54">
        <f>LİSTE!Y908</f>
        <v>178.36606743384004</v>
      </c>
      <c r="R40" s="55">
        <f>LİSTE!Y1079</f>
        <v>183.88804399680001</v>
      </c>
      <c r="S40" s="56">
        <f>LİSTE!Y1136</f>
        <v>257.25830650291203</v>
      </c>
      <c r="T40" s="54">
        <f>LİSTE!Y1193</f>
        <v>367.48442803987206</v>
      </c>
      <c r="U40" s="55">
        <f>LİSTE!Y1250</f>
        <v>495.99976277280001</v>
      </c>
      <c r="V40" s="55">
        <f>LİSTE!Y1421</f>
        <v>428.22794864678406</v>
      </c>
      <c r="W40" s="55">
        <f>LİSTE!Y1478</f>
        <v>458.59970895024003</v>
      </c>
      <c r="X40" s="56">
        <f>LİSTE!Y1535</f>
        <v>488.97146925369606</v>
      </c>
      <c r="Y40" s="57">
        <f>LİSTE!Y1592</f>
        <v>519.34322955715209</v>
      </c>
    </row>
    <row r="41" spans="1:25" ht="53.25" customHeight="1" x14ac:dyDescent="0.35">
      <c r="A41" s="52">
        <v>41</v>
      </c>
      <c r="B41" s="53" t="s">
        <v>1098</v>
      </c>
      <c r="C41" s="54">
        <f>LİSTE!Y54</f>
        <v>89.944222802839903</v>
      </c>
      <c r="D41" s="55">
        <f>LİSTE!Y111</f>
        <v>108.13071852050652</v>
      </c>
      <c r="E41" s="55">
        <f>LİSTE!Y168</f>
        <v>122.86073487592338</v>
      </c>
      <c r="F41" s="55">
        <f>LİSTE!Y225</f>
        <v>143.03473045333317</v>
      </c>
      <c r="G41" s="55">
        <f>LİSTE!Y282</f>
        <v>156.21606090908398</v>
      </c>
      <c r="H41" s="55">
        <f>LİSTE!Y339</f>
        <v>168.10980141200193</v>
      </c>
      <c r="I41" s="55">
        <f>LİSTE!Y396</f>
        <v>189.43986253042803</v>
      </c>
      <c r="J41" s="55">
        <f>LİSTE!Y510</f>
        <v>209.43601667263778</v>
      </c>
      <c r="K41" s="55">
        <f>LİSTE!Y567</f>
        <v>222.46266420488033</v>
      </c>
      <c r="L41" s="56">
        <v>86.642422066199998</v>
      </c>
      <c r="M41" s="54">
        <f>LİSTE!Y624</f>
        <v>212.97031784635817</v>
      </c>
      <c r="N41" s="55">
        <f>LİSTE!Y738</f>
        <v>260.82228994569152</v>
      </c>
      <c r="O41" s="55">
        <f>LİSTE!Y795</f>
        <v>285.34723136611422</v>
      </c>
      <c r="P41" s="56">
        <f>LİSTE!Y852</f>
        <v>306.91109119380178</v>
      </c>
      <c r="Q41" s="54">
        <f>LİSTE!Y909</f>
        <v>363.31136471343063</v>
      </c>
      <c r="R41" s="55">
        <f>LİSTE!Y1080</f>
        <v>323.9682294193488</v>
      </c>
      <c r="S41" s="56">
        <f>LİSTE!Y1137</f>
        <v>489.13429109048627</v>
      </c>
      <c r="T41" s="54">
        <f>LİSTE!Y1194</f>
        <v>634.95144558700838</v>
      </c>
      <c r="U41" s="55">
        <f>LİSTE!Y1251</f>
        <v>911.32549224805211</v>
      </c>
      <c r="V41" s="55">
        <f>LİSTE!Y1422</f>
        <v>734.93528761964319</v>
      </c>
      <c r="W41" s="55">
        <f>LİSTE!Y1479</f>
        <v>784.92720863596037</v>
      </c>
      <c r="X41" s="56">
        <f>LİSTE!Y1536</f>
        <v>834.91912965227755</v>
      </c>
      <c r="Y41" s="57">
        <f>LİSTE!Y1593</f>
        <v>884.91105066859495</v>
      </c>
    </row>
    <row r="42" spans="1:25" ht="53.25" customHeight="1" x14ac:dyDescent="0.35">
      <c r="A42" s="52">
        <v>38</v>
      </c>
      <c r="B42" s="53" t="s">
        <v>1099</v>
      </c>
      <c r="C42" s="54">
        <f>LİSTE!Y56</f>
        <v>26.373076469999997</v>
      </c>
      <c r="D42" s="55">
        <f>LİSTE!Y113</f>
        <v>34.305208665000002</v>
      </c>
      <c r="E42" s="55">
        <f>LİSTE!Y170</f>
        <v>39.61013784</v>
      </c>
      <c r="F42" s="55">
        <f>LİSTE!Y227</f>
        <v>47.49174690000001</v>
      </c>
      <c r="G42" s="55">
        <f>LİSTE!Y284</f>
        <v>52.796676075000001</v>
      </c>
      <c r="H42" s="55">
        <f>LİSTE!Y341</f>
        <v>59.422979549999994</v>
      </c>
      <c r="I42" s="55">
        <f>LİSTE!Y398</f>
        <v>65.990987099999998</v>
      </c>
      <c r="J42" s="55">
        <f>LİSTE!Y512</f>
        <v>73.919232899999997</v>
      </c>
      <c r="K42" s="55">
        <f>LİSTE!Y569</f>
        <v>79.165866149999999</v>
      </c>
      <c r="L42" s="56">
        <v>67.307738784000009</v>
      </c>
      <c r="M42" s="54">
        <f>LİSTE!Y626</f>
        <v>84.490227300000001</v>
      </c>
      <c r="N42" s="55">
        <f>LİSTE!Y740</f>
        <v>115.50365939999999</v>
      </c>
      <c r="O42" s="55">
        <f>LİSTE!Y797</f>
        <v>131.9819742</v>
      </c>
      <c r="P42" s="56">
        <f>LİSTE!Y854</f>
        <v>148.49915295</v>
      </c>
      <c r="Q42" s="54">
        <f>LİSTE!Y911</f>
        <v>165.01633169999999</v>
      </c>
      <c r="R42" s="55">
        <f>LİSTE!Y1082</f>
        <v>217.83243974999996</v>
      </c>
      <c r="S42" s="56">
        <f>LİSTE!Y1139</f>
        <v>237.57532635000004</v>
      </c>
      <c r="T42" s="54">
        <f>LİSTE!Y1196</f>
        <v>257.39594084999999</v>
      </c>
      <c r="U42" s="55">
        <f>LİSTE!Y1253</f>
        <v>277.17769139999996</v>
      </c>
      <c r="V42" s="55">
        <f>LİSTE!Y1424</f>
        <v>395.94592259999996</v>
      </c>
      <c r="W42" s="55">
        <f>LİSTE!Y1481</f>
        <v>422.3734086</v>
      </c>
      <c r="X42" s="56">
        <f>LİSTE!Y1538</f>
        <v>448.76203064999999</v>
      </c>
      <c r="Y42" s="57">
        <f>LİSTE!Y1595</f>
        <v>475.18951664999997</v>
      </c>
    </row>
    <row r="43" spans="1:25" ht="53.25" customHeight="1" x14ac:dyDescent="0.35">
      <c r="A43" s="52">
        <v>39</v>
      </c>
      <c r="B43" s="53" t="s">
        <v>1100</v>
      </c>
      <c r="C43" s="54">
        <f>LİSTE!Y57</f>
        <v>61.132993349999992</v>
      </c>
      <c r="D43" s="55">
        <f>LİSTE!Y114</f>
        <v>75.124015349999993</v>
      </c>
      <c r="E43" s="55">
        <f>LİSTE!Y171</f>
        <v>88.02684674999999</v>
      </c>
      <c r="F43" s="55">
        <f>LİSTE!Y228</f>
        <v>98.520113250000023</v>
      </c>
      <c r="G43" s="55">
        <f>LİSTE!Y285</f>
        <v>107.92518914999999</v>
      </c>
      <c r="H43" s="55">
        <f>LİSTE!Y342</f>
        <v>119.58437415</v>
      </c>
      <c r="I43" s="55">
        <f>LİSTE!Y399</f>
        <v>131.32128705000002</v>
      </c>
      <c r="J43" s="55">
        <f>LİSTE!Y513</f>
        <v>145.31230905000001</v>
      </c>
      <c r="K43" s="55">
        <f>LİSTE!Y570</f>
        <v>154.71738495</v>
      </c>
      <c r="L43" s="56">
        <v>119.38912629929999</v>
      </c>
      <c r="M43" s="54">
        <f>LİSTE!Y627</f>
        <v>164.04473295</v>
      </c>
      <c r="N43" s="55">
        <f>LİSTE!Y741</f>
        <v>201.19866915</v>
      </c>
      <c r="O43" s="55">
        <f>LİSTE!Y798</f>
        <v>227.85933885000003</v>
      </c>
      <c r="P43" s="56">
        <f>LİSTE!Y855</f>
        <v>254.55887249999998</v>
      </c>
      <c r="Q43" s="54">
        <f>LİSTE!Y912</f>
        <v>281.29727009999999</v>
      </c>
      <c r="R43" s="55">
        <f>LİSTE!Y1083</f>
        <v>370.64549115</v>
      </c>
      <c r="S43" s="56">
        <f>LİSTE!Y1140</f>
        <v>402.74711385000001</v>
      </c>
      <c r="T43" s="54">
        <f>LİSTE!Y1197</f>
        <v>434.80987259999995</v>
      </c>
      <c r="U43" s="55">
        <f>LİSTE!Y1254</f>
        <v>466.87263135000001</v>
      </c>
      <c r="V43" s="55">
        <f>LİSTE!Y1425</f>
        <v>632.70510600000011</v>
      </c>
      <c r="W43" s="55">
        <f>LİSTE!Y1482</f>
        <v>673.47338954999998</v>
      </c>
      <c r="X43" s="56">
        <f>LİSTE!Y1539</f>
        <v>714.3194010000002</v>
      </c>
      <c r="Y43" s="57">
        <f>LİSTE!Y1596</f>
        <v>755.08768454999995</v>
      </c>
    </row>
    <row r="44" spans="1:25" x14ac:dyDescent="0.35">
      <c r="C44" s="58"/>
    </row>
    <row r="45" spans="1:25" x14ac:dyDescent="0.35">
      <c r="C45" s="58"/>
    </row>
  </sheetData>
  <sheetProtection algorithmName="SHA-512" hashValue="X/dJV5sOe6gsVNnIOX9INKXDxEmwCTRf37OAmubeYnmW9InNS89fcujbFnMC3NC//t2T1GiYNlsWllLYYghPew==" saltValue="T7i3mDsmFscKCLEly+dKAg==" spinCount="100000" sheet="1" formatCells="0" formatColumns="0" formatRows="0" insertColumns="0" insertRows="0" insertHyperlinks="0" deleteColumns="0" deleteRows="0" sort="0" autoFilter="0" pivotTables="0"/>
  <autoFilter ref="B1:B43"/>
  <mergeCells count="4">
    <mergeCell ref="C1:L1"/>
    <mergeCell ref="M1:P1"/>
    <mergeCell ref="Q1:S1"/>
    <mergeCell ref="T1:X1"/>
  </mergeCells>
  <printOptions verticalCentered="1"/>
  <pageMargins left="0.70866141732283472" right="0.31496062992125984" top="0.55118110236220474" bottom="0.35433070866141736" header="0.31496062992125984" footer="0.31496062992125984"/>
  <pageSetup paperSize="9" scale="24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FD6FBAE-FC22-4CDA-B4FD-1C4F8343327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25</vt:i4>
      </vt:variant>
      <vt:variant>
        <vt:lpstr>Adlandırılmış Aralıklar</vt:lpstr>
      </vt:variant>
      <vt:variant>
        <vt:i4>8</vt:i4>
      </vt:variant>
    </vt:vector>
  </HeadingPairs>
  <TitlesOfParts>
    <vt:vector size="33" baseType="lpstr">
      <vt:lpstr>Sayfa2</vt:lpstr>
      <vt:lpstr>AĞIRLIK</vt:lpstr>
      <vt:lpstr>genel hesap</vt:lpstr>
      <vt:lpstr>BAĞLANTI KELEPÇESİ</vt:lpstr>
      <vt:lpstr>DUVAR KELEPÇE</vt:lpstr>
      <vt:lpstr>SON KAPAMA</vt:lpstr>
      <vt:lpstr>İZOLASYON</vt:lpstr>
      <vt:lpstr>SIVAMA</vt:lpstr>
      <vt:lpstr>CONTA</vt:lpstr>
      <vt:lpstr>AĞIRLIK 2</vt:lpstr>
      <vt:lpstr>KURALLAR</vt:lpstr>
      <vt:lpstr>LİSTE</vt:lpstr>
      <vt:lpstr>SiparişFormu</vt:lpstr>
      <vt:lpstr>SatışFiyat</vt:lpstr>
      <vt:lpstr>Sayfa1</vt:lpstr>
      <vt:lpstr>KELEPÇE</vt:lpstr>
      <vt:lpstr>TEKLİF HAZIRLAMA</vt:lpstr>
      <vt:lpstr>SİPARİŞ  </vt:lpstr>
      <vt:lpstr>İMALAT LİSTESİ</vt:lpstr>
      <vt:lpstr>OPSİYONLAR</vt:lpstr>
      <vt:lpstr> BAYİ</vt:lpstr>
      <vt:lpstr>VERİLEN TEKLİFLER</vt:lpstr>
      <vt:lpstr>crn stok listesi</vt:lpstr>
      <vt:lpstr>crn stok listesi (2)</vt:lpstr>
      <vt:lpstr>CRN TABLO (2)</vt:lpstr>
      <vt:lpstr>'crn stok listesi'!_1Excel_BuiltIn__FilterDatabase_8_1</vt:lpstr>
      <vt:lpstr>'crn stok listesi (2)'!_1Excel_BuiltIn__FilterDatabase_8_1</vt:lpstr>
      <vt:lpstr>LİSTE!_1Excel_BuiltIn__FilterDatabase_8_1</vt:lpstr>
      <vt:lpstr>_1Excel_BuiltIn__FilterDatabase_8_1</vt:lpstr>
      <vt:lpstr>Sayfa1!Guncel</vt:lpstr>
      <vt:lpstr>'İMALAT LİSTESİ'!Yazdırma_Alanı</vt:lpstr>
      <vt:lpstr>'SİPARİŞ  '!Yazdırma_Alanı</vt:lpstr>
      <vt:lpstr>SiparişFormu!Yazdırma_Alanı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Casper_pc</dc:creator>
  <cp:lastModifiedBy>HP</cp:lastModifiedBy>
  <cp:lastPrinted>2025-03-10T11:08:51Z</cp:lastPrinted>
  <dcterms:created xsi:type="dcterms:W3CDTF">2014-04-12T18:11:01Z</dcterms:created>
  <dcterms:modified xsi:type="dcterms:W3CDTF">2026-01-28T13:38:59Z</dcterms:modified>
</cp:coreProperties>
</file>